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65491" windowWidth="13365" windowHeight="10545" tabRatio="875" activeTab="1"/>
  </bookViews>
  <sheets>
    <sheet name="Összefoglaló" sheetId="1" r:id="rId1"/>
    <sheet name="1.Onbe" sheetId="2" r:id="rId2"/>
    <sheet name="2.Onki" sheetId="3" r:id="rId3"/>
    <sheet name="3.Inbe" sheetId="4" r:id="rId4"/>
    <sheet name="4.Inbe" sheetId="5" r:id="rId5"/>
    <sheet name="5.Inki" sheetId="6" r:id="rId6"/>
    <sheet name="6.Önk.műk." sheetId="7" r:id="rId7"/>
    <sheet name="7.Beruh." sheetId="8" r:id="rId8"/>
    <sheet name="8.Felúj." sheetId="9" r:id="rId9"/>
    <sheet name="9.Mérleg" sheetId="10" r:id="rId10"/>
    <sheet name="10.Létszám" sheetId="11" r:id="rId11"/>
  </sheets>
  <externalReferences>
    <externalReference r:id="rId14"/>
  </externalReferences>
  <definedNames>
    <definedName name="_4._sz._sor_részletezése" localSheetId="10">#REF!</definedName>
    <definedName name="_4._sz._sor_részletezése" localSheetId="4">#REF!</definedName>
    <definedName name="_4._sz._sor_részletezése">#REF!</definedName>
    <definedName name="_xlnm.Print_Titles" localSheetId="1">'1.Onbe'!$5:$7</definedName>
    <definedName name="_xlnm.Print_Titles" localSheetId="10">'10.Létszám'!$5:$5</definedName>
    <definedName name="_xlnm.Print_Titles" localSheetId="2">'2.Onki'!$5:$7</definedName>
    <definedName name="_xlnm.Print_Titles" localSheetId="3">'3.Inbe'!$4:$7</definedName>
    <definedName name="_xlnm.Print_Titles" localSheetId="4">'4.Inbe'!$4:$7</definedName>
    <definedName name="_xlnm.Print_Titles" localSheetId="5">'5.Inki'!$5:$8</definedName>
    <definedName name="_xlnm.Print_Titles" localSheetId="6">'6.Önk.műk.'!$3:$6</definedName>
    <definedName name="_xlnm.Print_Titles" localSheetId="7">'7.Beruh.'!$4:$7</definedName>
    <definedName name="_xlnm.Print_Titles" localSheetId="8">'8.Felúj.'!$4:$6</definedName>
    <definedName name="_xlnm.Print_Titles" localSheetId="0">'Összefoglaló'!$4:$6</definedName>
    <definedName name="_xlnm.Print_Area" localSheetId="1">'1.Onbe'!$A$1:$M$81</definedName>
    <definedName name="_xlnm.Print_Area" localSheetId="10">'10.Létszám'!$A$1:$H$39</definedName>
    <definedName name="_xlnm.Print_Area" localSheetId="2">'2.Onki'!$A$1:$M$44</definedName>
    <definedName name="_xlnm.Print_Area" localSheetId="3">'3.Inbe'!$A$1:$O$246</definedName>
    <definedName name="_xlnm.Print_Area" localSheetId="4">'4.Inbe'!$A$1:$I$38</definedName>
    <definedName name="_xlnm.Print_Area" localSheetId="5">'5.Inki'!$A$1:$Q$450</definedName>
    <definedName name="_xlnm.Print_Area" localSheetId="6">'6.Önk.műk.'!$A$1:$N$800</definedName>
    <definedName name="_xlnm.Print_Area" localSheetId="7">'7.Beruh.'!$A$1:$M$1700</definedName>
    <definedName name="_xlnm.Print_Area" localSheetId="8">'8.Felúj.'!$A$1:$L$137</definedName>
    <definedName name="_xlnm.Print_Area" localSheetId="9">'9.Mérleg'!$A$1:$H$32</definedName>
    <definedName name="_xlnm.Print_Area" localSheetId="0">'Összefoglaló'!$A$1:$E$254</definedName>
  </definedNames>
  <calcPr fullCalcOnLoad="1"/>
</workbook>
</file>

<file path=xl/sharedStrings.xml><?xml version="1.0" encoding="utf-8"?>
<sst xmlns="http://schemas.openxmlformats.org/spreadsheetml/2006/main" count="4774" uniqueCount="1241">
  <si>
    <t>Ipari Szakközépiskola és  Gimnázium</t>
  </si>
  <si>
    <t>Dohnányi E. Zeneművészeti Szakközépiskola és Diákotthon</t>
  </si>
  <si>
    <t>Veszprémi Zeneművészeti Szakközépiskola és Alaptokú Művészetoktatási Intézmény</t>
  </si>
  <si>
    <t>Ukrán Nemzetiségi Önkormányzat</t>
  </si>
  <si>
    <t>Kittenberger K. Növény- és Vadaspark KHT működéséhez hozzájárulás</t>
  </si>
  <si>
    <t>TDM Irodától szolgáltatás vásárlása</t>
  </si>
  <si>
    <t xml:space="preserve">          - Vivace</t>
  </si>
  <si>
    <t>Filharmónia koncertek támogatás</t>
  </si>
  <si>
    <t>Előir. csop. szám</t>
  </si>
  <si>
    <t>Kie-melt előir. szám</t>
  </si>
  <si>
    <t>Közhatalmi bevételek</t>
  </si>
  <si>
    <t>ÁROP-1.A.6-2013-2013-0050 Bízzunk az új nemzedékben</t>
  </si>
  <si>
    <t>2014. Európa parlamenti választások</t>
  </si>
  <si>
    <t>eltérés 32406 e ft. pénzmaradvány</t>
  </si>
  <si>
    <t>Iparűzési adó</t>
  </si>
  <si>
    <t>ÁFA befizetés</t>
  </si>
  <si>
    <t>Kölcsönök visszatérülése</t>
  </si>
  <si>
    <t>Önkormányzat (Vetési A. G. Természett.Labor)</t>
  </si>
  <si>
    <t>Likvid hitelfelvétel</t>
  </si>
  <si>
    <t>Helyi Önkormányzatok általános működéséhez és ágazati feladataihoz kapcsolódó támogatás</t>
  </si>
  <si>
    <t>Építményadó</t>
  </si>
  <si>
    <t>Idegenforgalmi adó</t>
  </si>
  <si>
    <t>Kommunális adó</t>
  </si>
  <si>
    <t>Telekadó</t>
  </si>
  <si>
    <t>Egyéb pótlékok, bírságok</t>
  </si>
  <si>
    <t>SZJA helyben maradó része</t>
  </si>
  <si>
    <t>Egyéb sajátos bevételek</t>
  </si>
  <si>
    <t xml:space="preserve">Helyi önkormányzatok működési támogatásai </t>
  </si>
  <si>
    <t>Egyéb működési célú támogatások</t>
  </si>
  <si>
    <t>Igazgatás</t>
  </si>
  <si>
    <t>Befektetésösztönzési kiadványok (részvétel a Renexpo ingatlanfejlesztési vásáron, marketingakciók)</t>
  </si>
  <si>
    <t>Méz Rádió támogatása</t>
  </si>
  <si>
    <t>Intézményüzemeltetési szolgáltatások díja (karbantartók, portások bére)</t>
  </si>
  <si>
    <t>Működési célú átvett pénzeszköz</t>
  </si>
  <si>
    <t>Nemzeti ünnepek kiadásaira</t>
  </si>
  <si>
    <t xml:space="preserve">          - Gizella Napok</t>
  </si>
  <si>
    <t xml:space="preserve">          - Veszprémi Utcazene Fesztivál</t>
  </si>
  <si>
    <t>2013. évi tény</t>
  </si>
  <si>
    <t>DAT térképfrissítés, közműnyilvántartás</t>
  </si>
  <si>
    <t>Veszprémi Futball Club Utánpótlás Sportegyesület fejlesztéseihez hozzájárulás</t>
  </si>
  <si>
    <t>Kittenberger Kálmán Növény és Vadaskert Kft törzstőke emelés, tőketartalékba helyezés</t>
  </si>
  <si>
    <t>Veszprém TV Kft. törzstőke emelés és tőketartalékba helyezés</t>
  </si>
  <si>
    <t>Vezprémi Programiroda Kft. törzstőke-emelés, tőketartalékba helyezés</t>
  </si>
  <si>
    <t xml:space="preserve">Városi Művelődési Központ </t>
  </si>
  <si>
    <t>Haász István műalkotás</t>
  </si>
  <si>
    <t>Swing-Swing Kft. törzstőke emelés Hangvilla projekt, 5043/2. hrsz-ú ingatlan</t>
  </si>
  <si>
    <t>Csarnok Kft. törzstőkeemelés, tőketartalékba helyezés</t>
  </si>
  <si>
    <t>Gyulafirátót ÉNY-i városrész belterületi csapadékvíz elvezetésének fejlesztése (KDOP-4.1.1/E-11)</t>
  </si>
  <si>
    <t>Belváros komplett gazdasági, szociális, épített örökségvédelmi rehabilitációja és városfejlesztési stratégia elkészítése KDOP-3.1.1/D-2010-0001</t>
  </si>
  <si>
    <t xml:space="preserve">A veszprémi Hősi kapu rekonstrukciója turisztikai vonzerőfejlesztés céljából KDOP 2.1.1/B-09-2010-0024 </t>
  </si>
  <si>
    <t>Felújítási kiadások</t>
  </si>
  <si>
    <t>Játszóhelyek karbantartása</t>
  </si>
  <si>
    <t>Köztisztasági feladatok ellátására szolgáló speciális gép beszerzésére</t>
  </si>
  <si>
    <t>Vízgazd.szóló 1995. LVII.tv.16.§.Helyi Önk. szóló 1990. LXV.tv.8.§.(1),bek.alapján Árkok felújítása (Látóhegyi árok)</t>
  </si>
  <si>
    <t>Nyílászáró csere tornaterem</t>
  </si>
  <si>
    <t>Halle u. 5. Felnőtt fogorvosi ügyelet - felnőtt rendelő nyílászáró csere</t>
  </si>
  <si>
    <t>Járda, támfal építés</t>
  </si>
  <si>
    <t>Önkormányzati bérlakások felújítása</t>
  </si>
  <si>
    <t>Nemesvámos-Veszprém közötti kerékpárforgalmi út kiépítése KDOP 4.2.2-11-2011-0010</t>
  </si>
  <si>
    <t>Tüzér u. - Házgyári u. forgalomba helyezés meghosszabbítása</t>
  </si>
  <si>
    <t>Veszprém közösségi élettér létrehozása és közpark rendezése (Bakonyalja városrész)</t>
  </si>
  <si>
    <t>Gyalogátkelőhelyek kijelölése</t>
  </si>
  <si>
    <t>Karacs T. u. járdaépítés</t>
  </si>
  <si>
    <t>Járda, közvilágítás Magyar Nagyasszonyok Templom mögött</t>
  </si>
  <si>
    <t>Belterületi út fejlesztése</t>
  </si>
  <si>
    <t>Pápai u. - Jutasi u. belső körút szakasz</t>
  </si>
  <si>
    <t>Gyepmesteri telepre 3 db chipolvasó</t>
  </si>
  <si>
    <t>Veszprém Kazán - Sorompó u. járdatervezés, engedélyezés</t>
  </si>
  <si>
    <r>
      <t>Cholnoky Jenő Általános Iskola</t>
    </r>
    <r>
      <rPr>
        <sz val="10"/>
        <rFont val="Palatino Linotype"/>
        <family val="1"/>
      </rPr>
      <t xml:space="preserve"> - Gázkazán csere</t>
    </r>
  </si>
  <si>
    <r>
      <t>Városi Művelődési Központ</t>
    </r>
    <r>
      <rPr>
        <sz val="10"/>
        <rFont val="Palatino Linotype"/>
        <family val="1"/>
      </rPr>
      <t xml:space="preserve"> - Kádártai Közösségi Ház átépítése</t>
    </r>
  </si>
  <si>
    <t>Fenntartható városfejlesztés Veszprémben KDOP-3.1.1/E-13-002</t>
  </si>
  <si>
    <t>Rekultivációt megelőző telephely fenntartási költségek</t>
  </si>
  <si>
    <t>módosítás -</t>
  </si>
  <si>
    <t>Veszprém Város Vegyeskar utánpótlás</t>
  </si>
  <si>
    <t>Eseti rendezvények</t>
  </si>
  <si>
    <t>Közművelődési szolgált.</t>
  </si>
  <si>
    <t>Kiemelt művészeti együttesek tám.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</si>
  <si>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</si>
  <si>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</si>
  <si>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</si>
  <si>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</si>
  <si>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Rendsz. gyermekvéd. tám. (Kieg. csal. pótlék)</t>
  </si>
  <si>
    <t>Óvodáztatási támogatás</t>
  </si>
  <si>
    <t>Rendszeres szoc. segély</t>
  </si>
  <si>
    <t>Foglalkoztatást helyettesítő támogatás</t>
  </si>
  <si>
    <t>Lelkisegély szolgálat</t>
  </si>
  <si>
    <t>Közgyógyellátási igazolv.</t>
  </si>
  <si>
    <t>Szenvedélybetegek működési kiadása</t>
  </si>
  <si>
    <t>Lakásfenntartási támogatás</t>
  </si>
  <si>
    <t xml:space="preserve">Közcélú és közhasznú foglalkoztatás </t>
  </si>
  <si>
    <t>Adósságkezelés</t>
  </si>
  <si>
    <t>Máltai Szeretetszolgálatnak pénzeszköz átadás (ellátási szerződés)</t>
  </si>
  <si>
    <t>Veszprémi Kistérségi Társulásnak pénzeszköz átadás(Egyesített Szoc.)</t>
  </si>
  <si>
    <t>Családi ünnepek szervezése</t>
  </si>
  <si>
    <t>Oktatási szolgáltatás</t>
  </si>
  <si>
    <t>Munkavédelmi feladatok</t>
  </si>
  <si>
    <t>Verseny és élsport</t>
  </si>
  <si>
    <t>Sportpálya fenntartás, ill. fenntartói tám.</t>
  </si>
  <si>
    <t>Sportcélok és feladatok (sportigazgatás)</t>
  </si>
  <si>
    <t>Szabadidő- és diáksport</t>
  </si>
  <si>
    <t>Városi TV közszolgálati műsorok támogatása</t>
  </si>
  <si>
    <t>Településfejlesztési feladatok</t>
  </si>
  <si>
    <t>Közüzemi Zrt. által ellátott feladatok</t>
  </si>
  <si>
    <t>Települési hulladék</t>
  </si>
  <si>
    <t>Városgazdálkodási szolg.</t>
  </si>
  <si>
    <t>Közmű nyilvántartás</t>
  </si>
  <si>
    <t>Közvilágítás</t>
  </si>
  <si>
    <t>Díszkivilágítás törlesztés</t>
  </si>
  <si>
    <t>Közműalagút működtetése</t>
  </si>
  <si>
    <t>Közterület Felügyelet, gyepmesteri telep</t>
  </si>
  <si>
    <t>Városépítészeti feladatok</t>
  </si>
  <si>
    <t>Polgármesteri keret</t>
  </si>
  <si>
    <t>Hittudományi Főiskola támogatása</t>
  </si>
  <si>
    <t>Városi civil keret</t>
  </si>
  <si>
    <t xml:space="preserve"> - Normatíva elszámolás</t>
  </si>
  <si>
    <t xml:space="preserve"> - Pénzmaradványból képzett tartalék:átszervezéssel megszűnt int.pénzmaradványa</t>
  </si>
  <si>
    <t>Önkormányzatok felhalmozási célú támogatása - adósságkonszolidáció</t>
  </si>
  <si>
    <t>Beruházási kiadások</t>
  </si>
  <si>
    <t>Kulturális és közművelődési int. Összesen</t>
  </si>
  <si>
    <r>
      <t>Ebből</t>
    </r>
    <r>
      <rPr>
        <i/>
        <sz val="10"/>
        <rFont val="Palatino Linotype"/>
        <family val="1"/>
      </rPr>
      <t>: normatív állami támogatás</t>
    </r>
  </si>
  <si>
    <t>Ingatlanok értékesítése</t>
  </si>
  <si>
    <t>Önkormányzati Intézmények  működési célú támogatások Áht-on belülről</t>
  </si>
  <si>
    <t>Intézményi egyéb sajátos bevételek</t>
  </si>
  <si>
    <t>Önkormányzati Intézmények működési bevételek</t>
  </si>
  <si>
    <t>Önkormányzati Intézmények felhalmozási célú átvett pénzeszközök</t>
  </si>
  <si>
    <t>Önkormányzati Intézmények felhalmozási bevételei</t>
  </si>
  <si>
    <t>Önkormányzati Intézmények felhalmozási célú támogatások Áht-on belülről</t>
  </si>
  <si>
    <t>Önkormányzati Intézmények működési célú átvett pénzeszközök</t>
  </si>
  <si>
    <t>Egyéb közhatalmi bevételek (bírságok, igazgatási szolgáltatási díjak)</t>
  </si>
  <si>
    <t>Kopácsi utca irányában megcsúszott rézsű szakértői vizsgálat anyagának elkészítése</t>
  </si>
  <si>
    <t>ebből: Szolgáltatások ellenértéke</t>
  </si>
  <si>
    <t>ebből: Tulajdonosi bevételek</t>
  </si>
  <si>
    <t>Összesen</t>
  </si>
  <si>
    <t>adatok eFt-ban</t>
  </si>
  <si>
    <t>Megnevezés</t>
  </si>
  <si>
    <t>Összesen:</t>
  </si>
  <si>
    <t>Lakásalap</t>
  </si>
  <si>
    <t xml:space="preserve"> - Intézményi</t>
  </si>
  <si>
    <t xml:space="preserve">Cím  </t>
  </si>
  <si>
    <t>Általános tartalék</t>
  </si>
  <si>
    <t>Lakásalap kiadása</t>
  </si>
  <si>
    <t>Kiegyenlítő, függő, átfutó kiadások</t>
  </si>
  <si>
    <t xml:space="preserve"> - Hiteltörlesztés</t>
  </si>
  <si>
    <t xml:space="preserve"> - Lakásalap hiteltörlesztése</t>
  </si>
  <si>
    <t>A</t>
  </si>
  <si>
    <t>B</t>
  </si>
  <si>
    <t>C</t>
  </si>
  <si>
    <t>D</t>
  </si>
  <si>
    <t>E</t>
  </si>
  <si>
    <t>F</t>
  </si>
  <si>
    <t>G</t>
  </si>
  <si>
    <t>2014. évi előirányzat</t>
  </si>
  <si>
    <t>Veszprém TV Kft. Pályázathoz fejlesztési önrész</t>
  </si>
  <si>
    <t>Panaszkezelő online rendszer éves  jogdíja IBM</t>
  </si>
  <si>
    <t>Megszépül a Városom</t>
  </si>
  <si>
    <t xml:space="preserve">Veszprém- Csopak kerékpárút I. ütemének előkészítése. (tervezés) 201/2013. (VI.27.) Kh alapján 28.000 eFt </t>
  </si>
  <si>
    <t>Programiroda szolgáltatás vásárlás</t>
  </si>
  <si>
    <t>TÁMOP-3.2.1.12-12/1-2012-0037. Kulturális szakemberek továbbképzése</t>
  </si>
  <si>
    <t>TÁMOP-3.2.12-12/1-2012-0002. Virtualitás és többnyelvűség a megújuló múzeumpedagógiában</t>
  </si>
  <si>
    <t>Kulturális Kínálat bővítése</t>
  </si>
  <si>
    <t>Csapadékcsatornák üzemeltetési szolgáltatásai (eddig Bakonykarszt)</t>
  </si>
  <si>
    <t>Környezetvédelmi feladat (városüzemeltetés feladatai)</t>
  </si>
  <si>
    <t>Környezetvédelmi feladat (Közigazgatási Iroda feladatai)</t>
  </si>
  <si>
    <t>VKSZ Zrt. Intézményüzemeltetés járulékos költségei</t>
  </si>
  <si>
    <t>Nem lakáscélú helyiségek üzemeltetési költségei</t>
  </si>
  <si>
    <t>Bérlakások üzemeltetési költségeihez hozzájárulás</t>
  </si>
  <si>
    <t>Veszprém Város Közlekedésfejlesztéséért Közalapítvány támogatása (nyugdíjas bérletek)</t>
  </si>
  <si>
    <t>Peres ügyek, Kártérítési díjak kifizetése ingatlantulajdonosok részére</t>
  </si>
  <si>
    <t>Jutasi úti műfüves pálya fenntartása (LUC)</t>
  </si>
  <si>
    <t>Vertikális Közösségi Integrációs Program TÁMOP-5.3.6-11/1-2012-0004</t>
  </si>
  <si>
    <t>Óvodafejlesztés, az óvodapedagógia strukturális feltételrendszerének továbbfejlesztése TIOP-3.1.11-12/2-2012-0026</t>
  </si>
  <si>
    <t>ebből: Társadalombizt. Alapból származó támogatás</t>
  </si>
  <si>
    <t>Természettudományos közoktatatási laboratórium kialakítása a veszprémi Ipari Szakközépiskola és Gimnáziumban TÁMOP-3.1.3-11/2-2012-0061</t>
  </si>
  <si>
    <t>Kulturális szakemberek továbbképzése a szolgálatfejlesztés érdekében TÁMOP-3.2.12-12/1-2012-0021</t>
  </si>
  <si>
    <t>Működési bevételek</t>
  </si>
  <si>
    <t xml:space="preserve"> ebből: Roma Nemzetiségi Önkormányzat</t>
  </si>
  <si>
    <t xml:space="preserve"> ebből : - Nyugdíjas szervezetek számára pályázati keret</t>
  </si>
  <si>
    <t>Települési szilárdhulladék szállítás ártámogatás</t>
  </si>
  <si>
    <t>Pannon TISZK működtetése</t>
  </si>
  <si>
    <t>Művészetek Háza</t>
  </si>
  <si>
    <t>Kabóca Bábszínház és Gyermek Közművelődési Intézmény</t>
  </si>
  <si>
    <t>INTÉZMÉNYEK ÖSSZESEN:</t>
  </si>
  <si>
    <t>Nemzetközi kapcsolatok</t>
  </si>
  <si>
    <t>Városi rendezvények, kitüntetések</t>
  </si>
  <si>
    <t>Mihály-napi Búcsú</t>
  </si>
  <si>
    <t>Marketing tevékenység, marketing stratégia</t>
  </si>
  <si>
    <t>Felhalmozási bevételek</t>
  </si>
  <si>
    <t>Pénzügyi befektetések bevétele</t>
  </si>
  <si>
    <t>Tárgyi eszközök, immateriális javak értékesítése</t>
  </si>
  <si>
    <t>Önkormányzati sajátos felhalmozási és tőkebevételek</t>
  </si>
  <si>
    <t>Működési célú átvett pénzeszközök</t>
  </si>
  <si>
    <t>Felhalmozási célú átvett pénzeszközök</t>
  </si>
  <si>
    <t>Családsegítő és Gyermekjóléti Alapszolgáltatási Intézményfenntartó Társulás</t>
  </si>
  <si>
    <t>Költségvetési bevételek összesen</t>
  </si>
  <si>
    <t>2012. évi         tény</t>
  </si>
  <si>
    <t>2013. évi eredeti előirányzat</t>
  </si>
  <si>
    <t>2012. évi           tény</t>
  </si>
  <si>
    <t>(Csillagvár Waldorf Tagóvoda, Vadvirág Óvoda)</t>
  </si>
  <si>
    <t>(Hársfa Tagóvoda, Bóbita Óvoda)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</si>
  <si>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</si>
  <si>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</si>
  <si>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</si>
  <si>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</si>
  <si>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TÁMOP-3.2.4.A-11/1-2012-0035. Okt. kapcs. szövegért. fejl. pr. digitális írástudás jegyében</t>
  </si>
  <si>
    <t>2013-BAN ÁTALAKULÁS MIATT MEGSZŰNT INTÉZMÉNYEK ÖSSZESEN:</t>
  </si>
  <si>
    <t>Veszprém Megyei Jogú Város Önkormányzata Intézményeinek</t>
  </si>
  <si>
    <t>P</t>
  </si>
  <si>
    <t>2012. évi tény</t>
  </si>
  <si>
    <t xml:space="preserve">Egységben az erő! - Óvodafejlesztés Veszprémben TÁMOP-3.1.11.12/2-2012-0026 </t>
  </si>
  <si>
    <t xml:space="preserve">  - Civil -iroda működési költsége</t>
  </si>
  <si>
    <t xml:space="preserve">  - Pályázati keret</t>
  </si>
  <si>
    <t xml:space="preserve">  - Civil-díj, Civil nap költségei</t>
  </si>
  <si>
    <t xml:space="preserve"> - Ifjúsági információs feladatok</t>
  </si>
  <si>
    <t>TÁMOP-3.2.13.12/1-2012-0121. Tanórán kívüli nevelés, szakkörök és témahét megvalósítása</t>
  </si>
  <si>
    <t>TÁMOP-3.2.13-12/1-2012-0130. Történelmi, irodalmi, néprajzi értékeink nyomában</t>
  </si>
  <si>
    <t>TÁMOP-3.2.13-12/1. Ünnepek és hétköznapok a Bakonyi Házban</t>
  </si>
  <si>
    <t xml:space="preserve">előző évi pénzmaradvány </t>
  </si>
  <si>
    <t>TÁMOP 3.1.3.10/2-2010-0002 (Vetési A. Gimnázium Természettud. Labor)</t>
  </si>
  <si>
    <t>TIOP-1.1.1-07/1-2008-0986. számú Korszerű IKT eszközökkel a színvonalas oktatásért</t>
  </si>
  <si>
    <t>Vertikális közösségi Integrációs Program TÁMOP-5.3.6-11/1-2012-0004</t>
  </si>
  <si>
    <t>Egységben az erő! - Óvodafejlesztés Veszprémben          TÁMOP-3.1.11-12/2-2012-0026</t>
  </si>
  <si>
    <t>Kulturális szakemberek továbbképzése a szolgálat-fejlesztés érdekében TÁMOP-3.2.12-12/1-2012-0021</t>
  </si>
  <si>
    <t xml:space="preserve">Természettudományos közoktatási laboratórium kialakítása a veszprémi Ipari Szakközépiskola és Gimnáziumban TÁMOP-3.1.3-11/2-2012-0061      </t>
  </si>
  <si>
    <t>Rendőrségi körzeti megbízotti iroda kialakítására a Stromfeld u. 9.sz. alatti önkormányzati helyiségekben  vk.</t>
  </si>
  <si>
    <t>Számítógép beszerzése a  Stromfeld A. u. 9. alatti KMB irodába - 2.vk.</t>
  </si>
  <si>
    <t>Csererdei út - adásvétel</t>
  </si>
  <si>
    <t>Mártírok útja 11. fűtéskorszerűsítése</t>
  </si>
  <si>
    <t>Veszprémi Tiszti Kaszinó Hagyományőrző Egyesület</t>
  </si>
  <si>
    <t>Veszprémi Szemle Közhasznú Alapítvány</t>
  </si>
  <si>
    <t xml:space="preserve">Veszprém Megyei Levéltár </t>
  </si>
  <si>
    <t>módosítás-</t>
  </si>
  <si>
    <t>Beruházási kiadások összesen:</t>
  </si>
  <si>
    <t>Fenntartható városfejlesztési programok előkészítése KDOP-3.1.1/E-13</t>
  </si>
  <si>
    <t>A gyermekvédelmi szolgáltatások fejlesztése Veszprémben TIOP-3.4.1.B-11/1-2012-0005</t>
  </si>
  <si>
    <t>Veszprém Város Intermodális pályaudvar kialakítása és kapcsolódó közösségi közlekedési fejlesztések KÖZOP-5.5.0-09-11</t>
  </si>
  <si>
    <t>TÁMOP-2.4.5-12/7-2012-0474 Rugalmas foglalkoztatási lehetőségek megvalósítása Veszprém Megyei Jogú Város Polgármesteri Hivatalában</t>
  </si>
  <si>
    <t>Rendkívüli gyermekvéd. tám.</t>
  </si>
  <si>
    <t>Átmeneti szoc. segély</t>
  </si>
  <si>
    <t>Polgárvédelem</t>
  </si>
  <si>
    <t>Közüzemi Zrt. jutaléka</t>
  </si>
  <si>
    <t>Szociális Alapítvány támogatása</t>
  </si>
  <si>
    <t>2012. évi pénzmaradvány</t>
  </si>
  <si>
    <t xml:space="preserve">Veszprémi Ifjúsági Közalapítvány </t>
  </si>
  <si>
    <t>Veszprém Városi TV Somody Séd film</t>
  </si>
  <si>
    <t>Fészekrakó program</t>
  </si>
  <si>
    <t>Veszprém város ösztöndíjasa</t>
  </si>
  <si>
    <t>Választókerületi keretből civil szervezetek támogatása</t>
  </si>
  <si>
    <t>Igazgatás - Állam felé befizetési kötelezettség</t>
  </si>
  <si>
    <t>Erdő- és mezőgazdasági feladatok</t>
  </si>
  <si>
    <t>Vagyonkezelői díj fizetése az MNV Zrt-nek a 6438/2, 6438/4. hrsz-ú ingatlanok után (Kolostorok és Kertek projekt)</t>
  </si>
  <si>
    <t>Balaton Volán fejlesztési támogatása</t>
  </si>
  <si>
    <t>INTENSE pályázat</t>
  </si>
  <si>
    <t>TIOP-1.1.1-07/1-2008-0986. sz.Korszerű IKT eszközökkel a színvonalas oktatásért</t>
  </si>
  <si>
    <t>TÁMOP 3.1.3.10/2-2010-0002 (Vetési G. Természettud.Labor)</t>
  </si>
  <si>
    <t>Forrás SQL fejlesztése</t>
  </si>
  <si>
    <t>"Ne Felejts" Közhasznú Alapítvány Gyulafirátót</t>
  </si>
  <si>
    <t>Kövirózsa Alapítvány Gyulafirátót</t>
  </si>
  <si>
    <t>Közösség Kádártáért Egyesület</t>
  </si>
  <si>
    <t>Ficánka Alapítvány Kádárta</t>
  </si>
  <si>
    <t>KEOP-6.1.0/A/11-2012-0114 "Zöld kisokos" projekt</t>
  </si>
  <si>
    <t>Fűtéskorszerűsítés Szociális Gondozási Központ</t>
  </si>
  <si>
    <t>Választókerületi keretből díjak, kitüntetések</t>
  </si>
  <si>
    <t>Média Szolgáltató</t>
  </si>
  <si>
    <t>Szennyvíz és Hulladék Társulás, Tűzoltóság</t>
  </si>
  <si>
    <t>Autómentes Nap</t>
  </si>
  <si>
    <t>Veszprémi Hősi Kapu Rekonstrukciója turisztikai vonzerő fejlesztés céljából KDOP-2.1.1/B-09-2011-0024.</t>
  </si>
  <si>
    <t>Műhelyház felújítása</t>
  </si>
  <si>
    <t>Műhelyház gépköltözés</t>
  </si>
  <si>
    <t>Vis Maior támogatás visszafizetése</t>
  </si>
  <si>
    <t>Mozgáskorl. közlekedési támogatása</t>
  </si>
  <si>
    <t>Bursa Hungarica</t>
  </si>
  <si>
    <t>Méhnyakrák elleni védőoltás</t>
  </si>
  <si>
    <t>2014. évi eredeti előirányzat</t>
  </si>
  <si>
    <t xml:space="preserve">Vadvirág Körzeti Óvoda </t>
  </si>
  <si>
    <t>Időskorúak járadéka (rendszeres szoc. segély)</t>
  </si>
  <si>
    <t>Ápolási díj</t>
  </si>
  <si>
    <t>Gyermektartásdíj megelőlegezése</t>
  </si>
  <si>
    <t>Otthonteremtési támogatás</t>
  </si>
  <si>
    <t>Gyermekvédelmi szakellátás (ellátási szerződés)</t>
  </si>
  <si>
    <t>Családi pótlék természetbeni juttatása</t>
  </si>
  <si>
    <t>Tótvázsony körjegyzőség - 2012. december havi bérkompenzációja</t>
  </si>
  <si>
    <t>Herendi Általános Iskola - 2012. december havi bérkompenzációja</t>
  </si>
  <si>
    <t>Magyar Államkincstár - 2012. évi normatív támogatás ellenőrzése</t>
  </si>
  <si>
    <t>Egységben az erő! - Óvodafejlesztés Veszprémben TÁMOP-3.1.11-12/2-2012-0026.</t>
  </si>
  <si>
    <t>Szociális városrehabilitáció Veszprémben KDOP-3.1.1/D2-13-k2-2013-0002</t>
  </si>
  <si>
    <t>ÁROP-1.A.5-2013-2013-0070. Szervezetfejlesztés a Veszprémi Önkormányzatnál</t>
  </si>
  <si>
    <t>Veszprém Megyei Jogú Város Egészségre nevelő és szemléletformáló programjai TÁMOP-6.1.2-11/1-2012-1626 pályázat előlege</t>
  </si>
  <si>
    <t>Civil szervezetek támogatása</t>
  </si>
  <si>
    <t>Időarányos normatíva átadása Kozmutza Flóra Óvoda, Ált. Iskola és Spec. Szakiskola és Kollégium és Medgyaszay István Szakképző Isk. részére</t>
  </si>
  <si>
    <t>Teljes költség</t>
  </si>
  <si>
    <t>2014. utáni javaslat</t>
  </si>
  <si>
    <t>Veszprém - Márkó - Bánd kerékpárút területét érintő településrendezési eszközök módosítása a 222/2013.(IX.13.) VMJVÖK határozatban foglaltak alapján</t>
  </si>
  <si>
    <t xml:space="preserve">Veszprém- Csopak kerékpárút I. területét érintő településrendezési eszközök módosítása a 266/2013.(X.31.)VMJVÖK határozatban foglaltak szerint </t>
  </si>
  <si>
    <t xml:space="preserve">Udvari játszóvár telepítéssel </t>
  </si>
  <si>
    <t>Bóbita Körzeti Óvoda (Bóbita Óvoda)</t>
  </si>
  <si>
    <t>145 l hűtőgép beszerzés</t>
  </si>
  <si>
    <t>porszívó 2 db.</t>
  </si>
  <si>
    <t>vasaló 2 db.</t>
  </si>
  <si>
    <t>robotgép 1 db.</t>
  </si>
  <si>
    <t>turmixgép 1 db.</t>
  </si>
  <si>
    <t>monitor 1 db.</t>
  </si>
  <si>
    <t>hűtő kombinált 1 db.</t>
  </si>
  <si>
    <t>nyomtató 1 db.</t>
  </si>
  <si>
    <t>Bóbita Körzati Óvoda (Hársfa Tagóvoda)</t>
  </si>
  <si>
    <t>190 l hűtő beszerzés</t>
  </si>
  <si>
    <t>Fénymásológép beszerzése</t>
  </si>
  <si>
    <t>porszívó 10 db.</t>
  </si>
  <si>
    <t>Ringató Körzeti Óvoda (Erdei Kuckó Tagóvodák)</t>
  </si>
  <si>
    <t>számítógép beszerzés</t>
  </si>
  <si>
    <t>Hűtőszekrény, csepegtető és konyhai robotgép beszerzés</t>
  </si>
  <si>
    <t>porszívó</t>
  </si>
  <si>
    <t>hűtőszekrény</t>
  </si>
  <si>
    <t>mosógép</t>
  </si>
  <si>
    <t>gáztűzhely</t>
  </si>
  <si>
    <t xml:space="preserve">Csillag úti Körzeti Óvoda </t>
  </si>
  <si>
    <t>mósógép 1 db.</t>
  </si>
  <si>
    <t>Csillag úti Körzeti Óvoda (Cholnoky Jenő  Tagóvod)</t>
  </si>
  <si>
    <t>Udvari mozgásfejlesztő eszközök beszerzése</t>
  </si>
  <si>
    <t>monitor beszerzés</t>
  </si>
  <si>
    <t>Katélykert Körzeti Óvoda (Ficánka Tagóvoda)</t>
  </si>
  <si>
    <t>Aspire V3-551G laptop beszerzés</t>
  </si>
  <si>
    <t>Fogászati ügyelet orvosi szék</t>
  </si>
  <si>
    <t>Napsugár Bölcsőde</t>
  </si>
  <si>
    <t>Fagyasztóláda</t>
  </si>
  <si>
    <t>Hóvirág Bölcsőde</t>
  </si>
  <si>
    <t>automata mosógép</t>
  </si>
  <si>
    <t>fagyasztószekrény</t>
  </si>
  <si>
    <t>Vackor Bölcsőde</t>
  </si>
  <si>
    <t>Módszertani Bölcsőde</t>
  </si>
  <si>
    <t>Udvari házikó</t>
  </si>
  <si>
    <t>Aprófalvi Bölcsőde</t>
  </si>
  <si>
    <t>Városi Művelődési Központ (Táborállás park 1.)</t>
  </si>
  <si>
    <t>Hang és videó rendszer kiépítése</t>
  </si>
  <si>
    <t>Kistelepülési könyvtári célú kiegészítő támogatásból eszközbeszerzés</t>
  </si>
  <si>
    <t>NKA pályázat - Bakonyi Ház Alpha pályázat - multimédiás fejlesztés, elektromos hálózat, fűtéscélú fejlesztés, kerítés, udvari kemence</t>
  </si>
  <si>
    <t>Kabóca Bábszínház és GYKI</t>
  </si>
  <si>
    <t xml:space="preserve"> 3 db Acer E1-571G-3311G75MNKS notebook</t>
  </si>
  <si>
    <t>14 db Senheiser EW513 G3 mikroport beszerzése</t>
  </si>
  <si>
    <t>20 db Mobil POS terminál</t>
  </si>
  <si>
    <t>Informatikai eszközbeszerzések</t>
  </si>
  <si>
    <t>Öltözőszekrények cseréjének folytatása</t>
  </si>
  <si>
    <t>Gázkazán csere</t>
  </si>
  <si>
    <t>Városi Művelődési Központ</t>
  </si>
  <si>
    <t>Halle utca 9/C. felnőtt rendelő akadálymentesítése</t>
  </si>
  <si>
    <t>Költségvetési egyenleg összege:</t>
  </si>
  <si>
    <t>Finanszírozási bevételek</t>
  </si>
  <si>
    <t>Működési célú Pénzmaradvány igénybevétele</t>
  </si>
  <si>
    <t>Intézmények</t>
  </si>
  <si>
    <t>Felhalmozási célú Pénzmaradvány igénybevétele</t>
  </si>
  <si>
    <t>Működési célú hitelfelvétel</t>
  </si>
  <si>
    <t>Beruházási hitelfelvétel</t>
  </si>
  <si>
    <t>Előző évi hitelszerződéseken alapuló felvétel</t>
  </si>
  <si>
    <t>Kiegyenlítő, függő, átfutó</t>
  </si>
  <si>
    <t>Bevételi főösszeg</t>
  </si>
  <si>
    <t>VMJV Polgármesteri Hivatala</t>
  </si>
  <si>
    <t xml:space="preserve"> - Felújítások</t>
  </si>
  <si>
    <t>Finanszírozási kiadások</t>
  </si>
  <si>
    <t>Kiadási főösszeg</t>
  </si>
  <si>
    <t>Simonyi Zs. - Ének-Zenei és Testnevelési Általános Iskola</t>
  </si>
  <si>
    <t>Nevelési Központ</t>
  </si>
  <si>
    <t>Veszprémi Petőfi Színház</t>
  </si>
  <si>
    <t>VMJV Polgármesteri Hivatal</t>
  </si>
  <si>
    <t>Alsófokú oktatási intézmények összesen:</t>
  </si>
  <si>
    <t>Ipari Szakközépiskola és Gimnázium</t>
  </si>
  <si>
    <t>ISO 9001 minőségbiztosítás karbantartás</t>
  </si>
  <si>
    <t xml:space="preserve"> - Önkormányzat</t>
  </si>
  <si>
    <t xml:space="preserve"> - Beruházások</t>
  </si>
  <si>
    <t xml:space="preserve"> - Felmentési idő, jub.jut., végkielégítés</t>
  </si>
  <si>
    <t xml:space="preserve"> - Választókerületi keret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</si>
  <si>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</si>
  <si>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</si>
  <si>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</si>
  <si>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>VMJV Önkormányzata és VMJV Polgármesteri Hiv.</t>
  </si>
  <si>
    <t>Foglalkoztatás eü. szolg.</t>
  </si>
  <si>
    <t>Városi Közbiztonság Keret</t>
  </si>
  <si>
    <t>Közbeszerzési eljárások költségei</t>
  </si>
  <si>
    <t>Többfunkciós csarnok szolgált. vásárlás</t>
  </si>
  <si>
    <t>ÖSSZEFOGLALÓ TÁBLA</t>
  </si>
  <si>
    <t>a bevételi és kiadási előirányzatok módosításáról</t>
  </si>
  <si>
    <t xml:space="preserve">                </t>
  </si>
  <si>
    <t>Költségvetési többlet/hiány összege</t>
  </si>
  <si>
    <t>BEVÉTELEK</t>
  </si>
  <si>
    <t>BEVÉTELEK ÖSSZESEN:</t>
  </si>
  <si>
    <t>KIADÁSOK</t>
  </si>
  <si>
    <t>Bevételi többlet és feladatok közötti átcsoportosítás összesen</t>
  </si>
  <si>
    <t>VMJV Önkormányzata működési kiadás összesen</t>
  </si>
  <si>
    <t xml:space="preserve">Felhalmozási kiadások </t>
  </si>
  <si>
    <t>Felhalmozási kiadások összesen:</t>
  </si>
  <si>
    <t>INTÉZMÉNYI KIADÁSOK</t>
  </si>
  <si>
    <t xml:space="preserve">VMJV Polgármesteri Hivatal </t>
  </si>
  <si>
    <t>Polgármesteri Hivatal működési költségvetés összesen:</t>
  </si>
  <si>
    <t>Kiadások összesen</t>
  </si>
  <si>
    <t>2014. évi bevételeinek módosítása</t>
  </si>
  <si>
    <t>2014. évi kiadásainak módosítása</t>
  </si>
  <si>
    <t>eredeti előirányzat</t>
  </si>
  <si>
    <t>módosított előirányzat</t>
  </si>
  <si>
    <t xml:space="preserve">módosítás - </t>
  </si>
  <si>
    <t>Bóbita Körzeti Óvoda (Hársfa Tagóvoda, Bóbita Óvoda)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</si>
  <si>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</si>
  <si>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</si>
  <si>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</si>
  <si>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(Kastélykert Óvoda, Ficánka Óvoda)</t>
  </si>
  <si>
    <t>Vadvirág Körzeti Óvoda (Csillagvár Waldorf Tagóvoda, Vadvirág Óvoda)</t>
  </si>
  <si>
    <t>Igazgatási tevékenység</t>
  </si>
  <si>
    <t>Gondnokság</t>
  </si>
  <si>
    <t>Informatikai kiadások</t>
  </si>
  <si>
    <t>Temetők üzemeltetésével kapcsolatos feladatok</t>
  </si>
  <si>
    <t>Parkfenntartás</t>
  </si>
  <si>
    <t>Veszprém Megyei Jogú Város Önkormányzata Intézményei</t>
  </si>
  <si>
    <t>Alcím</t>
  </si>
  <si>
    <t>Vadvirág Körzeti Óvoda</t>
  </si>
  <si>
    <t>Bóbita Körzeti Óvoda</t>
  </si>
  <si>
    <t>Ringató Körzeti Óvoda</t>
  </si>
  <si>
    <t>Egry úti Körzeti Óvoda</t>
  </si>
  <si>
    <t>Informatikai szolgáltatások</t>
  </si>
  <si>
    <t>7.</t>
  </si>
  <si>
    <t>Csillag úti Körzeti Óvoda</t>
  </si>
  <si>
    <t>Kastélykert Körzeti Óvoda</t>
  </si>
  <si>
    <t>Költségvetési kiadások összesen</t>
  </si>
  <si>
    <t>Kertek és Kolostorok működtetése</t>
  </si>
  <si>
    <t>Városi kiemelt fesztiválok</t>
  </si>
  <si>
    <t>Városi lap kiadásai</t>
  </si>
  <si>
    <t>MINDÖSSZESEN:</t>
  </si>
  <si>
    <t>Kamatkiadások</t>
  </si>
  <si>
    <t>Telefonközpont</t>
  </si>
  <si>
    <t>Magas lábos, serpenyő</t>
  </si>
  <si>
    <t>Kerti játékok, udvari játékok</t>
  </si>
  <si>
    <t>Felmosó szett</t>
  </si>
  <si>
    <t>Iratmegsemmisítő, iratspirálozó</t>
  </si>
  <si>
    <t>Gépkocsi</t>
  </si>
  <si>
    <t>NKA pályázat - fúró-, csizsoló-,köszörű gépek és egyéb szerszámok</t>
  </si>
  <si>
    <t>lombfűrész, lombszívó, fűnyíró</t>
  </si>
  <si>
    <t>Hőmennyiségmérő - Erzsébet Sétány kiállítóhely</t>
  </si>
  <si>
    <t>Mobiltelefonok, asztali telefonok, lézer távmérő</t>
  </si>
  <si>
    <t>Felnőtt öltözőszekrény</t>
  </si>
  <si>
    <t>tornapad</t>
  </si>
  <si>
    <t>pelenkázószekrény 5 db.</t>
  </si>
  <si>
    <t>Szőnyeg 3 db.</t>
  </si>
  <si>
    <t>cipőspolc 3 db.</t>
  </si>
  <si>
    <t>PH laserjet</t>
  </si>
  <si>
    <t>CD lejátszó</t>
  </si>
  <si>
    <t>Stormfeld utcai parkoló építése, tervezése</t>
  </si>
  <si>
    <t>Fényképezőgép</t>
  </si>
  <si>
    <t>Tiltótáblák</t>
  </si>
  <si>
    <t>Kádárta orvosi rendelő járda felújítás, külső akadálymentesítés, babakocsi tároló</t>
  </si>
  <si>
    <t>Telefonközpont csere</t>
  </si>
  <si>
    <t>Aulich u. - Aradi u. csomópont végleges forgalomba helyezéséhez szükséges ingatlanrendezés</t>
  </si>
  <si>
    <t>Ford Tranzit lízing</t>
  </si>
  <si>
    <t>Monitor</t>
  </si>
  <si>
    <t>Bútorzat, székek, asztalok, babaház</t>
  </si>
  <si>
    <t>Veszprém Megyei Jogú Város Önkormányzata</t>
  </si>
  <si>
    <t>Egyéb   eszköz beszerzések</t>
  </si>
  <si>
    <t xml:space="preserve">Veszprém integrált településfejlesztés, belváros funkcióbővítő rehabilitációja I/B ütem </t>
  </si>
  <si>
    <t>1-17</t>
  </si>
  <si>
    <t>17-18</t>
  </si>
  <si>
    <t>18</t>
  </si>
  <si>
    <t>Veszprémi multifunkcionális közösségi központ kialakítása - AGÓRA Veszprém TIOP-1.2.1.A-12/1-2013-0001</t>
  </si>
  <si>
    <t>Észak-déli közlekedési főtengely kialakítása - Új gyűjtő út kiépítése Veszprémben KDOP-4.2.1/B-11-2012-0032.</t>
  </si>
  <si>
    <t>A gyermekvédelmi szolgáltatások fejlesztése Veszprémben TIOP-3.4.1.B-11/1-2012-0005.</t>
  </si>
  <si>
    <t>Szociális városrehabilitáció Veszprémben KDOP-3.1.1/D2-13-k2-2013-0002.</t>
  </si>
  <si>
    <t>Veszprém város intermodális pályaudvar kialakítás és kapcsolódó közösségi közlekedési fejlesztések (KÖZOP -5.5.0-09-11.)</t>
  </si>
  <si>
    <t>Térfigyelő rendszer bővítése  II. ütem</t>
  </si>
  <si>
    <t>„Hivatásforgalmi kerékpárút hálózat fejlesztése a térségi elérhetőség javításához a 8. sz. főközlekedési út tehermentesítése érdekében” KÖZOP-3.2.0/C-08-11-2012-0022</t>
  </si>
  <si>
    <t>nem elszámolható költség</t>
  </si>
  <si>
    <t>módosítás</t>
  </si>
  <si>
    <t>Alsóvárosi temető I. világháborús kegyeleti emlékpark II. ütem</t>
  </si>
  <si>
    <t>Budapest út-Bajcsy Zs. u.-Mártírok útja-Brusznyai u. jelzőlámpás közl. csomópont körforgalmú csomóponttá történő átalakítása kiviteli- és közbeszerzési terveinek elkészítése</t>
  </si>
  <si>
    <t>Remete utcai híd átépítésének tervezése engedélyezése és kivitelezése</t>
  </si>
  <si>
    <t>Fenyves u.-Erdész u. közötti gyalogos átkötés kialakítása</t>
  </si>
  <si>
    <t>Játszótérépítések</t>
  </si>
  <si>
    <t>Varga u. - Kalmár tér parkoló építése</t>
  </si>
  <si>
    <t>Veszprém külterület 0231-8. hrsz-ú reptér melletti ingatlan tőrlesztő részlet</t>
  </si>
  <si>
    <t>Műhelyház céljára ingatlan vásárlása</t>
  </si>
  <si>
    <t>I.</t>
  </si>
  <si>
    <t>II.</t>
  </si>
  <si>
    <t>15 db Szoftver Office8-Win8</t>
  </si>
  <si>
    <t>28 db Takarító kocsi (2 vödrös)</t>
  </si>
  <si>
    <t>10 db Porszívó</t>
  </si>
  <si>
    <t>Szárítógép</t>
  </si>
  <si>
    <t>2 db hűtőszekrény</t>
  </si>
  <si>
    <t>2 db tálalókocsi</t>
  </si>
  <si>
    <t>Hűtőszekrény</t>
  </si>
  <si>
    <t>Színészház kazán javítás</t>
  </si>
  <si>
    <t>Pergola és kerti bútor 6. vk.</t>
  </si>
  <si>
    <t>Bakonyi Ház Alpha pályázat önrész</t>
  </si>
  <si>
    <t>ebből: ÁFA bevételek és visszatérülések</t>
  </si>
  <si>
    <t>NKA pályázat - Elektrotechnikai tárgyak vásárlása</t>
  </si>
  <si>
    <t>NKA pályázat - Gyűjtemény gyarapítás</t>
  </si>
  <si>
    <t>Intézményi költségvetési kiadások</t>
  </si>
  <si>
    <t>Veszprém MJV településrendezési eszközeinek átfogó felülvizsgálata a 48/2012.(II.24.) VMJVÖK határozatban foglaltak alapján</t>
  </si>
  <si>
    <t>Vámosi úti temető bővítése II. ütem</t>
  </si>
  <si>
    <t>Padok beszerzése, régi betonvázas padok lecserélése</t>
  </si>
  <si>
    <t>Méhes u. támfalépítés</t>
  </si>
  <si>
    <t>Közvilágítás bővítések</t>
  </si>
  <si>
    <t>Kertváros csapadékvízelvezetése, kivitelezés</t>
  </si>
  <si>
    <t xml:space="preserve">Erdőtervezés és telepítés </t>
  </si>
  <si>
    <t>Közterületen kivágott fák pótlása</t>
  </si>
  <si>
    <t>Járdák akadálymentesítése</t>
  </si>
  <si>
    <t xml:space="preserve">Utcanévtáblák </t>
  </si>
  <si>
    <t>Közműalagútban lévő közművezeték tartószerkezeteinek cseréje</t>
  </si>
  <si>
    <t>Mobil WC csatlakozások kiépítése</t>
  </si>
  <si>
    <t>Programiroda Kft. Törzstőke befizetés és emelés</t>
  </si>
  <si>
    <t>Lóczy u. 40. garázs elöntésének megszüntetése</t>
  </si>
  <si>
    <t>Haszkovó u. - Fecske u. csapadékvíz átkötés</t>
  </si>
  <si>
    <t>Kiskukta melletti játszótér kerítés építése</t>
  </si>
  <si>
    <t>Óváros tér rendezvény csatlakozó teljesítménybővítés</t>
  </si>
  <si>
    <t>Pápai u.-Jutasi u. belső krt mellékkötelezettségek</t>
  </si>
  <si>
    <t>Henger u. I.ütem</t>
  </si>
  <si>
    <t>Egry úti Körzeti Óvoda (Nárcisz Tagóvoda)</t>
  </si>
  <si>
    <t>VMJV EÜ. Alapellátási Intézmény</t>
  </si>
  <si>
    <t>Halle utca 5. felnőtt rendelő akadálymentesítése</t>
  </si>
  <si>
    <t>Önkormányzati beruházási kiadások összesen</t>
  </si>
  <si>
    <t>Vadvirág Körzeti Óvoda (Csillagvár Waldorf Tagóvoda)</t>
  </si>
  <si>
    <t>120 l bojler beszerzés</t>
  </si>
  <si>
    <t>3 db számítógép cseréje</t>
  </si>
  <si>
    <t>Takarítógép beszerzés</t>
  </si>
  <si>
    <t>Mosógép beszerzés</t>
  </si>
  <si>
    <t>150 db. gyerekágy</t>
  </si>
  <si>
    <t>5 db. gyerek fektető ágytároló</t>
  </si>
  <si>
    <t>60 db. gyerekszék</t>
  </si>
  <si>
    <t>5 db. gyerekasztal</t>
  </si>
  <si>
    <t>6 db. ételszállító kocsi</t>
  </si>
  <si>
    <t>CD-s magnó 3 db.</t>
  </si>
  <si>
    <t>150 l-es hűtőszekrény beszerzés</t>
  </si>
  <si>
    <t>Önkormányzati Intézmények működési célú támogatásai Áht-on belülről</t>
  </si>
  <si>
    <t>Önkormányzati Intézmények működési céltú átvett pénzeszközök</t>
  </si>
  <si>
    <t>Önkormányzati Intézmények működési bevétele</t>
  </si>
  <si>
    <t>Téli és Nyári Közfoglalkoztatottak létszáma</t>
  </si>
  <si>
    <t>Téli közfoglalkoztatottak létszáma</t>
  </si>
  <si>
    <t>közfoglalkoztatottak létszáma</t>
  </si>
  <si>
    <t>2014. Európa parlamenti képviselő választások</t>
  </si>
  <si>
    <t>Fenntartható városfejlesztés Veszprémben KDOP-3.1.1/E-13-2013-0002.</t>
  </si>
  <si>
    <t>2014. évi engedélyezett létszám módosított (3)</t>
  </si>
  <si>
    <t>Super Cool Projector diavetítő beszerzés</t>
  </si>
  <si>
    <t>2 db Homokozó takaróponyva beszerzés</t>
  </si>
  <si>
    <t>Fogászati röntgen ólomkötény</t>
  </si>
  <si>
    <t>Ügyelet Otoskop</t>
  </si>
  <si>
    <t>4 db PC védőnőknek</t>
  </si>
  <si>
    <t>22 l hőlégsterilizáló fogászati ügyelet</t>
  </si>
  <si>
    <t>Veszprém MJV Egyesített Bölcsődéje</t>
  </si>
  <si>
    <t>Mikrobusz vásárlás</t>
  </si>
  <si>
    <t>14 db mikrofon a microportokhoz</t>
  </si>
  <si>
    <t>Ügyelői rendszer kialakítása</t>
  </si>
  <si>
    <t>Intézményi beruházási kiadások összesen</t>
  </si>
  <si>
    <t xml:space="preserve">Hulladéklerakó rekultivációja </t>
  </si>
  <si>
    <t>Csapadékvíz elvezetési problémák megoldása</t>
  </si>
  <si>
    <t>Holokauszt emlékmű</t>
  </si>
  <si>
    <t>Pulpitus</t>
  </si>
  <si>
    <t>Cholnoky Jenő Iskolai Alapítvány</t>
  </si>
  <si>
    <t>"Alapítvány a Magyar Műemléki Topográfia Támogatására"</t>
  </si>
  <si>
    <t xml:space="preserve">KEOP-2014-4.10.0/N Fotovoltaikus rendszerek kialakítása </t>
  </si>
  <si>
    <t>KEOP-2014-4.10.0/F Önkormányzatok és intézményeik épületenergetikei fejlesztése megújuló energiaforrás hasznosításával kombinálva a konvergencia régiókban</t>
  </si>
  <si>
    <t>Kossuth utcai kiegészítő info táblák</t>
  </si>
  <si>
    <t>Intézmények kétcsatornás tűzjelző rendszer kiépítése</t>
  </si>
  <si>
    <t>Kulturális szakemberek továbbképzése a szolgáltatásfejlesztés érdekében TÁMOP 3.2.12-12/1-2012-0021</t>
  </si>
  <si>
    <t>Családbarát pályázat CSP-CSBM-14-18811</t>
  </si>
  <si>
    <t>Játszóeszközök kopásból, elhasználódásból adódó felújítás</t>
  </si>
  <si>
    <t>Nagyfelületű útfelújítások</t>
  </si>
  <si>
    <t>Gyepmesteri telepen régi kenelek tetőcseréje, hátfal és válaszfal</t>
  </si>
  <si>
    <t>Elhasználódott labdapályák felújítása és balesetveszély elhárítás</t>
  </si>
  <si>
    <t>Aradi V. úti garázstelepi utak felújítása</t>
  </si>
  <si>
    <t>Toborzó u. 2. felújítás  lakásalap</t>
  </si>
  <si>
    <t xml:space="preserve">"Veszprém Virágváros" verseny </t>
  </si>
  <si>
    <t xml:space="preserve">Kertészeti felújítások    </t>
  </si>
  <si>
    <t>Járda, támfal  felújítás</t>
  </si>
  <si>
    <t>Veszprém Evangélikus óvodában (Veszprém, Aradi vértanúk útja 2/A) - 3 csoport elhelyezése</t>
  </si>
  <si>
    <t>Veszprém, Fecske u. 10 szám alatt betonyp épületben - 4 csoportos óvoda kialakítása</t>
  </si>
  <si>
    <t>Eötvös Károly Megyei Könyvtárban keletkezett vis maior károk helyreállítása</t>
  </si>
  <si>
    <t>Bakonyi ház tűzeset utáni helyreállítása /359/2013. (XII.19) határozat/</t>
  </si>
  <si>
    <t>Járási hivatal (Budapest út 3-5. sz.) előtti terület felújítása</t>
  </si>
  <si>
    <t>Szennyvíztisztító telep felújítása</t>
  </si>
  <si>
    <t>Védett sírok megőrzése</t>
  </si>
  <si>
    <t>Bejárati ajtó cseréje</t>
  </si>
  <si>
    <t xml:space="preserve">Terasz felújítás </t>
  </si>
  <si>
    <t>Bóbita Körzeti Óvoda (Hársfa Tagóvoda)</t>
  </si>
  <si>
    <t>WC blokk felújítás hátsó épületben</t>
  </si>
  <si>
    <t>Kémény külső felújítás</t>
  </si>
  <si>
    <t>Elektromos hálózat felújítása</t>
  </si>
  <si>
    <t>Terasz felújítás befejezése</t>
  </si>
  <si>
    <t>Nyílászáró csere utolsó ütem</t>
  </si>
  <si>
    <t>Csillag úti Körzeti Óvoda (Cholnoky ltp-i Tagóvoda)</t>
  </si>
  <si>
    <t>Lapostető szigetelésjavítás</t>
  </si>
  <si>
    <t>Statikai szakvélemény készítése a bejárat előtti tartópillér dőléséről</t>
  </si>
  <si>
    <t>Gazdasági terasz felújítása és ajtó cseréje</t>
  </si>
  <si>
    <t xml:space="preserve">Budapesti u. 9 rendelő </t>
  </si>
  <si>
    <t>Tető felújítás</t>
  </si>
  <si>
    <t>Jutasi u. 59. Gyermekorvosi rendelő</t>
  </si>
  <si>
    <t>Jutasi u. 59. Gyermekorvosi rendelő felülvilágító ablakcsere</t>
  </si>
  <si>
    <t>felülvilágító kupolák cseréje</t>
  </si>
  <si>
    <t>Halle u. 5/E. Felnőtt orvosi rendelő</t>
  </si>
  <si>
    <t>Rendelő komplett felújítása (vizesblokk, rendelő, váró: burkolat, szaniter, álmennyezet csere)</t>
  </si>
  <si>
    <t>Halle u. 9/C. felnőtt orvosi rendelő</t>
  </si>
  <si>
    <t>nyílászáró csere</t>
  </si>
  <si>
    <t>Március 15 .u. 4/B. Felnőtt orvosi rendelő</t>
  </si>
  <si>
    <t>Rendelő nyílászáró csere, befejező ütem</t>
  </si>
  <si>
    <t>VMJV Egyesített Bölcsődéje (Aprófalvi Bölcsőde)</t>
  </si>
  <si>
    <t>Szivattyú automatika pótlása</t>
  </si>
  <si>
    <t>Kittenberger Kálmán Növény és Vadaskert Kft. törzstőke emelés és tőketartalékba helyezés</t>
  </si>
  <si>
    <t>Kis és nagy hőközponti felújítási munkák</t>
  </si>
  <si>
    <t xml:space="preserve">Dózsavárosi könyvtár  </t>
  </si>
  <si>
    <t>Villámvédelmi rendszer felújítása</t>
  </si>
  <si>
    <t>Főépület, "B" épület felöli oldal tetőrész csatornát burkoló lambéria csere, csatornázás javítás</t>
  </si>
  <si>
    <t>Gondnokság: tető lambériázás</t>
  </si>
  <si>
    <t>Általános iskolák</t>
  </si>
  <si>
    <t>Nyílászáró és panel csere (aula, étterem) II. ütem</t>
  </si>
  <si>
    <t>Nyílászáró csere (K-i oldalon I. ütem)</t>
  </si>
  <si>
    <t>Burkolat felújítás aulában</t>
  </si>
  <si>
    <t>Nyílászáró csere konyha étkezőnél</t>
  </si>
  <si>
    <t xml:space="preserve">Beruházási kiadások </t>
  </si>
  <si>
    <t>Veszprém Virágváros verseny</t>
  </si>
  <si>
    <t>"A" épület konyha lapostető szigetelés</t>
  </si>
  <si>
    <t>Bárczi Gusztáv Általános Iskola</t>
  </si>
  <si>
    <t>Nyílászáró csere (Gasztroker)</t>
  </si>
  <si>
    <t>Támfal javítás</t>
  </si>
  <si>
    <t>Vizesblokkok felújítása (1 db)</t>
  </si>
  <si>
    <t>Nemenkénti zuhanyzó kialakítása tornatermi öltözőben</t>
  </si>
  <si>
    <t>Szakértői vélemény tornaterem épületszárny süllyedésére és helyreállítás</t>
  </si>
  <si>
    <t>Híradó épület DNY-i homlokzatnál szennyvízvezeték felújítás</t>
  </si>
  <si>
    <t>Nyílászárók és falelem csere</t>
  </si>
  <si>
    <t>Középiskolai Kollégium</t>
  </si>
  <si>
    <t>"A" épület wc fürdő felújítás I.ütem</t>
  </si>
  <si>
    <t>Középfokú Nevelési Központ</t>
  </si>
  <si>
    <t>Iskola épület</t>
  </si>
  <si>
    <t>Villámvédelmi rendszer felújítása iskola, tanműhely, csarnok, uszoda</t>
  </si>
  <si>
    <t xml:space="preserve">Uszoda </t>
  </si>
  <si>
    <t>Uszoda földszinti női zuhanyozó felújítás a felette lévő fiú zuhanyozó szig-vel</t>
  </si>
  <si>
    <t>Önkormányzati felújítási kiadások összesen</t>
  </si>
  <si>
    <t>Színpad padozat csere borovi fenyőből</t>
  </si>
  <si>
    <t>Teher lift teljes felújítás</t>
  </si>
  <si>
    <t>Főépület, fűtési rendszer alagsori felszálló ágak kiváltása</t>
  </si>
  <si>
    <t>VESZPRÉM MEGYEI JOGÚ VÁROS ÖNKORMÁNYZATÁNAK MŰKÖDÉSI ÉS FELHALMOZÁSI</t>
  </si>
  <si>
    <t>KÖLTSÉGVETÉSI BEVÉTELEI ÉS KIADÁSAI 2014. ÉVBEN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</si>
  <si>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</si>
  <si>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</si>
  <si>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</si>
  <si>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</si>
  <si>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4.</t>
  </si>
  <si>
    <t>Ellátottak pénzbeli juttatásai</t>
  </si>
  <si>
    <t>5.</t>
  </si>
  <si>
    <t>Egyéb működési célú kiadások (tartalékok nélkül)</t>
  </si>
  <si>
    <t>6.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</si>
  <si>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</si>
  <si>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</si>
  <si>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</si>
  <si>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</si>
  <si>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</si>
  <si>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</si>
  <si>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Felhalmozási célú tartalék</t>
  </si>
  <si>
    <t>konyhai szeletelő, vasaló 2 db.</t>
  </si>
  <si>
    <t>Porszívó</t>
  </si>
  <si>
    <t>Rúdmixer</t>
  </si>
  <si>
    <t>Bőrfotel</t>
  </si>
  <si>
    <t>Polifoam</t>
  </si>
  <si>
    <t>Egyéni fejlesztést szolgáló eszközü, SNI-s gyermek fejlesztéséhez tükör</t>
  </si>
  <si>
    <t>Logopédiai alapkészlet</t>
  </si>
  <si>
    <t xml:space="preserve">módosítás- </t>
  </si>
  <si>
    <t>Excelltel CDX-CS208 - telefonközpont</t>
  </si>
  <si>
    <t>Élősarok állvány</t>
  </si>
  <si>
    <t>Diavetítő</t>
  </si>
  <si>
    <t>Hallásvizsgáló és hallókészülék tesztelő készülék, vezetékes vagy vezeték nélküli egyéni ill. csop. Adó-vevő készülék</t>
  </si>
  <si>
    <t xml:space="preserve">Szőnyegek </t>
  </si>
  <si>
    <t xml:space="preserve">Kültéri játszóeszköz </t>
  </si>
  <si>
    <t>Kerti asztalok és padok</t>
  </si>
  <si>
    <t>Gyermek játszóházak kültéri</t>
  </si>
  <si>
    <t>Gumitéglák</t>
  </si>
  <si>
    <t>Varrógép</t>
  </si>
  <si>
    <t xml:space="preserve">Számítógép </t>
  </si>
  <si>
    <t>konyhai szeletelő 1 db., vasaló</t>
  </si>
  <si>
    <t>Szerszámok - fúró-csavarhúzó, tűzőgép, lámpa</t>
  </si>
  <si>
    <t>Felmosó kocsi vödörrel 5 db.</t>
  </si>
  <si>
    <t xml:space="preserve">Szőnyeg </t>
  </si>
  <si>
    <t>Hinta állvánnyal, gumitéglával</t>
  </si>
  <si>
    <t>Játékok, társasjátékok pótlása</t>
  </si>
  <si>
    <t>2 db. tároló polc csoportszobákba</t>
  </si>
  <si>
    <t>Játékok pótlása</t>
  </si>
  <si>
    <t>Elektromos minitűzhely</t>
  </si>
  <si>
    <t>Irodai székek</t>
  </si>
  <si>
    <t>Mobiltelefon 4 db.</t>
  </si>
  <si>
    <t>Kerti asztal 3 db.</t>
  </si>
  <si>
    <t>Udvari játszóeszköz - rugós játék 2 db.</t>
  </si>
  <si>
    <t>módosított előirányat 4.</t>
  </si>
  <si>
    <t>Udvari játszóeszköz-Hunyadi bővített kombinált játszóvár</t>
  </si>
  <si>
    <t>Többfunkciós gyermek játszóház</t>
  </si>
  <si>
    <t xml:space="preserve">Ütéscsillapító burkolat </t>
  </si>
  <si>
    <t>Udvari játszóeszköz-Katica kétpályás hintaállvány</t>
  </si>
  <si>
    <t>Vasaló 4 db.</t>
  </si>
  <si>
    <t>Hangszóró</t>
  </si>
  <si>
    <t>Mikrosütő</t>
  </si>
  <si>
    <t>Virágláda 2 db.</t>
  </si>
  <si>
    <t>Pecsenyetál 8 db.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</si>
  <si>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</si>
  <si>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</si>
  <si>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</si>
  <si>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</si>
  <si>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</si>
  <si>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</si>
  <si>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Költségvetési maradvány, vállalkozási maradvány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</si>
  <si>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</si>
  <si>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</si>
  <si>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</si>
  <si>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</si>
  <si>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</si>
  <si>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</si>
  <si>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</si>
  <si>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</si>
  <si>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</si>
  <si>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</si>
  <si>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</si>
  <si>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</si>
  <si>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</si>
  <si>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</si>
  <si>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Rendszámfelismerő alapszoftver beszerzése (Városi Rendőrkapitányság részére történő használatba adásra) 2., 3., 4., 5., 9. vk.</t>
  </si>
  <si>
    <t>Pöltenberg utcai játszótér fejlesztésre - 2. vk.</t>
  </si>
  <si>
    <t>Pergola építése és kerti bútor telepítése a pergola alá (Haszkovó u. 16. elé) 4. vk.</t>
  </si>
  <si>
    <t>Homokozó létesítése a választókerületben - 11. vk.</t>
  </si>
  <si>
    <t>Szeletelőgép</t>
  </si>
  <si>
    <t>Udvari játékok beszerzése - 4. vk.</t>
  </si>
  <si>
    <t>Udvari játszóeszközök korszerűsítésére - 10. vk.</t>
  </si>
  <si>
    <t>Szekrény készítésére - 9. vk.</t>
  </si>
  <si>
    <t>Intézményi felújítási kiadások összesen</t>
  </si>
  <si>
    <t>Ebből:</t>
  </si>
  <si>
    <t>Önkormányzat által önként vállalt feladatokat ellátó intézmények összesen</t>
  </si>
  <si>
    <t>VMJV Polgármesteri Hivatal által ellátott kötelező és államigazgatási feladatok összesen</t>
  </si>
  <si>
    <t xml:space="preserve">          - Tánc Fesztivál </t>
  </si>
  <si>
    <t>Á</t>
  </si>
  <si>
    <t>Önkormányzati segély</t>
  </si>
  <si>
    <t>Köztemetés</t>
  </si>
  <si>
    <t>Központi orvosi ügyelet (önkormányzatok hozzájárulása)</t>
  </si>
  <si>
    <t>Önkormányzat igazgatási tevékenysége (megbízási díjak, tagdíjak)</t>
  </si>
  <si>
    <t>Intézményüzemeltetéssel kapcsolatos kiadások</t>
  </si>
  <si>
    <t xml:space="preserve">Kéményseprési tevékenység támogatása </t>
  </si>
  <si>
    <t xml:space="preserve">Balaton Volán Zrt. helyi közösségi közlekedés közszolgáltatás és veszteségkiegyenlítés </t>
  </si>
  <si>
    <t>Fenntartható városfejlesztési programok előkészítése KDOP-3.1.1/E-13.</t>
  </si>
  <si>
    <t>Ebből: Önkormányzat által ellátott kötelező feladatok összesen:</t>
  </si>
  <si>
    <t>Ebből: Önkormányzat által ellátott önként vállalt feladatok összesen:</t>
  </si>
  <si>
    <t>Á= Állami (államigazgatási) feladatok</t>
  </si>
  <si>
    <t>Társadalmi tudatformálási kampányok (mobilitási hét, "Te Szedd", kerékpárral munkába)</t>
  </si>
  <si>
    <t>Ebből: Önkormányzat által ellátott állami (államigazgatási) feladatok összesen:</t>
  </si>
  <si>
    <t>Polgármesteri Hivatal összesen:</t>
  </si>
  <si>
    <t xml:space="preserve">KDOP-3.1.1/D2-13-k2-2013-0002. Szociális Városrehabilitáció Veszprémben </t>
  </si>
  <si>
    <t>Bevételek összesen</t>
  </si>
  <si>
    <t>Önkormányzati kötelező feladatokat ellátó intézmények összesen</t>
  </si>
  <si>
    <t>Veszprém Megyei Jogú Város Önkormányzatának</t>
  </si>
  <si>
    <t>Cím</t>
  </si>
  <si>
    <t>1.</t>
  </si>
  <si>
    <t>2.</t>
  </si>
  <si>
    <t>3.</t>
  </si>
  <si>
    <t>Gépjárműadó</t>
  </si>
  <si>
    <t>Illetékek</t>
  </si>
  <si>
    <t>Kulturális és közművelődési int. összesen</t>
  </si>
  <si>
    <t>INTÉZMÉNYEK ÖSSZESEN</t>
  </si>
  <si>
    <t>VMJV Polgármesteri Hivatal összesen</t>
  </si>
  <si>
    <t>NK</t>
  </si>
  <si>
    <t>Feladatellátás jellege*</t>
  </si>
  <si>
    <t>* Feladatellátás jellege:</t>
  </si>
  <si>
    <t>8.</t>
  </si>
  <si>
    <t>11.</t>
  </si>
  <si>
    <t>Működési célú központosított előirányzatok</t>
  </si>
  <si>
    <t xml:space="preserve"> - Egyéb felhalmozási célú kiadások</t>
  </si>
  <si>
    <t>Működési finanszírozási kiadások</t>
  </si>
  <si>
    <t>Felhalmozási finanszírozási kiadások</t>
  </si>
  <si>
    <t>Egyéb felhalmozási célú kiadások</t>
  </si>
  <si>
    <t>Helyi önkormányzatok kiegészítő támogatásai</t>
  </si>
  <si>
    <t>Műk.célú visszatér.tám. kölcs. visszatérülése, igénybevétele</t>
  </si>
  <si>
    <t>Egyéb működési célú támogatások bevételei</t>
  </si>
  <si>
    <t>Önkormányzatok működési támogatásai</t>
  </si>
  <si>
    <t>Önkormányzatok felhalmozási támogatásai</t>
  </si>
  <si>
    <t>Egyéb felhalmozási célú támogatások bevételei</t>
  </si>
  <si>
    <t>Hiány belső finanszírozásárra szolgáló bevételek</t>
  </si>
  <si>
    <t>Hiány külső finanszírozásárra szolgáló bevételek</t>
  </si>
  <si>
    <t>Működési hitelfelvétel</t>
  </si>
  <si>
    <t>Óvodák összesen:</t>
  </si>
  <si>
    <t>Kossuth Lajos Általános Iskola</t>
  </si>
  <si>
    <t>Cholnoky Jenő Általános Iskola</t>
  </si>
  <si>
    <t>Báthory István Általános Iskola</t>
  </si>
  <si>
    <t>Deák Ferenc Általános Iskola</t>
  </si>
  <si>
    <t>Szökőkutak, ivókutak szolgáltatási díjai</t>
  </si>
  <si>
    <t>Hriszto Botev Általános Iskola</t>
  </si>
  <si>
    <t>ebből: Felsőörsi Tagintézmény / Malomvölgy Á.I.</t>
  </si>
  <si>
    <t>Dózsa György Általános Iskola</t>
  </si>
  <si>
    <t>Rózsa úti Általános Iskola</t>
  </si>
  <si>
    <t>Bárczi Gusztáv Általános Iskola és Speciális Szakiskola</t>
  </si>
  <si>
    <t>Csermák Antal Alapfokú Művészetoktatási Intézmény</t>
  </si>
  <si>
    <t>Gyulaffy László Általános Iskola</t>
  </si>
  <si>
    <t>Általános Iskolák összesen:</t>
  </si>
  <si>
    <t>Nevelési Tanácsadó</t>
  </si>
  <si>
    <t>VMJV Eü. Alapellátási Intézmény</t>
  </si>
  <si>
    <t>VMJV Egyesített Bölcsődéje</t>
  </si>
  <si>
    <t>Egészségügyi és szoc. int. összesen:</t>
  </si>
  <si>
    <t>Oktatási és Egészségügyi PMSZSZ</t>
  </si>
  <si>
    <t>Oktatási, egészségügyi és szoc. int. összesen:</t>
  </si>
  <si>
    <t>Középfokú Oktatási Intézmények</t>
  </si>
  <si>
    <t>Veszprémi Középiskolai Kollégium</t>
  </si>
  <si>
    <t>Lovassy László Gimnázium</t>
  </si>
  <si>
    <t>Vetési Albert Gimnázium</t>
  </si>
  <si>
    <t>Táncsics Mihály Szakközépiskola, Szakiskola és Kollégium</t>
  </si>
  <si>
    <t>Veszprémi Közgazdasági Szakközépiskola</t>
  </si>
  <si>
    <t>Dohnányi Ernő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</si>
  <si>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</si>
  <si>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</si>
  <si>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</si>
  <si>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Középfok összesen:</t>
  </si>
  <si>
    <t>Intézményi Szolgáltató Szervezet</t>
  </si>
  <si>
    <t>Eötvös Károly Megyei Könyvtár</t>
  </si>
  <si>
    <t>Laczkó Dezső Múzeum</t>
  </si>
  <si>
    <t>Göllesz Viktor Fogyatékos Személyek Nappali Intézménye</t>
  </si>
  <si>
    <t>VMJV Polgármesteri Hivatal által ellátott kötelező és önként vállalt feladatok</t>
  </si>
  <si>
    <t>Veszprémi Zeneművészeti Szakközépiskola és Alapfokú Művészetoktatási Intézmény</t>
  </si>
  <si>
    <t>Közcélú és közhasznú foglalkoztatás</t>
  </si>
  <si>
    <t>J</t>
  </si>
  <si>
    <t>K</t>
  </si>
  <si>
    <t>L</t>
  </si>
  <si>
    <t>M</t>
  </si>
  <si>
    <t>N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</si>
  <si>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</si>
  <si>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</si>
  <si>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</si>
  <si>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</si>
  <si>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</si>
  <si>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Intézmények összesen:</t>
  </si>
  <si>
    <t>Személyi juttatások</t>
  </si>
  <si>
    <t>Dologi kiadások</t>
  </si>
  <si>
    <t>Egyéb működési kiadások</t>
  </si>
  <si>
    <t>Felhalmozási célú átvett pénzeszköz</t>
  </si>
  <si>
    <t>Módosítás</t>
  </si>
  <si>
    <t>Petőfi Színház</t>
  </si>
  <si>
    <t>O</t>
  </si>
  <si>
    <t>Beruházási kiadásokra képzett céltartalék összesen:</t>
  </si>
  <si>
    <t>Önkormányzati beruházási kiadások</t>
  </si>
  <si>
    <t>Intézményi beruházási kiadások</t>
  </si>
  <si>
    <t>Önkormányzati felújítási kiadások</t>
  </si>
  <si>
    <t>Intézményi felújítási kiadások</t>
  </si>
  <si>
    <t>Felújítási kiadásokra képzett céltartalék összesen:</t>
  </si>
  <si>
    <t>Ipari pórszívó</t>
  </si>
  <si>
    <t>Felújítási kiadások mindösszesen:</t>
  </si>
  <si>
    <t>Viola köz rekonstrukció I. ütem</t>
  </si>
  <si>
    <t>K= Magyarország helyi önkormányzatairól szóló 2011. évi CLXXXIX. törvény 13. § (1) bekezdése szerinti kötelező feladatok</t>
  </si>
  <si>
    <t>NK= Önkormányzat által önként vállalt feladatok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</si>
  <si>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</si>
  <si>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</si>
  <si>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</si>
  <si>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</si>
  <si>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</si>
  <si>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Működési célú támogatás Áht-on belülről</t>
  </si>
  <si>
    <t>Működési költségvetési bevételek</t>
  </si>
  <si>
    <t>Felhalmozási költségvetési bevételek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</si>
  <si>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</si>
  <si>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</si>
  <si>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</si>
  <si>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</si>
  <si>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</si>
  <si>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Adók</t>
  </si>
  <si>
    <t>Cholnoky szobor</t>
  </si>
  <si>
    <t>Köztéri szobrok, emléktáblák, lektorátus</t>
  </si>
  <si>
    <t>Kiadványok, folyóiratok támogatása</t>
  </si>
  <si>
    <t>Hulladéklerakó utógondozása</t>
  </si>
  <si>
    <t>Aluljárók csapadékvíz átemelőinek üzemeltetése</t>
  </si>
  <si>
    <t>VMJV Egészségügyi Alapellátási Intézmény</t>
  </si>
  <si>
    <t>Árkok felújítása (Látóhegyi árok) III. ütem</t>
  </si>
  <si>
    <t>Göllesz Viktor Fogyatékos Személyek Nappali Intézmények</t>
  </si>
  <si>
    <t>H</t>
  </si>
  <si>
    <t>I</t>
  </si>
  <si>
    <t>VMJV Önkormányzata</t>
  </si>
  <si>
    <t>ebből: - Veszprémi Ünnepi Játékok</t>
  </si>
  <si>
    <t>Turisztikai feladatok Gizella Múzeum</t>
  </si>
  <si>
    <t>ebből: - Mendelssohn Kamarazenekar</t>
  </si>
  <si>
    <t>Sziveri János Intézet működtetése</t>
  </si>
  <si>
    <t>Közutak, hidak fenntart.</t>
  </si>
  <si>
    <t>Bérleményekkel, haszonbérletekkel kapcs. feladatok</t>
  </si>
  <si>
    <t>Nemzetiségi önkormányzatok kiadásai:</t>
  </si>
  <si>
    <t>Német Nemzetiségi Önkormányzat</t>
  </si>
  <si>
    <t>Örmény Nemzetiségi Önkormányzat</t>
  </si>
  <si>
    <t>Lengyel Nemzetiségi Önkormányzat</t>
  </si>
  <si>
    <t>2014. évi országgyűlési képviselő választások</t>
  </si>
  <si>
    <t>Cserhát ltp-i központi orvosi ügyelet felújítása, átalakítása házi orvosi rendelőkké</t>
  </si>
  <si>
    <t>Deák F. utcai forgalom csillapítás kivitelezése - 10. vk.</t>
  </si>
  <si>
    <r>
      <t>Báthory István Általános Iskola</t>
    </r>
    <r>
      <rPr>
        <sz val="10"/>
        <rFont val="Palatino Linotype"/>
        <family val="1"/>
      </rPr>
      <t xml:space="preserve"> - Sporteszközök 3.vk.</t>
    </r>
  </si>
  <si>
    <r>
      <t>H. Botev Általános Iskola</t>
    </r>
    <r>
      <rPr>
        <sz val="10"/>
        <rFont val="Palatino Linotype"/>
        <family val="1"/>
      </rPr>
      <t xml:space="preserve"> - Iskolabútorok 8., 9. vk.</t>
    </r>
  </si>
  <si>
    <r>
      <t>Rózsa úti Általános Iskola</t>
    </r>
    <r>
      <rPr>
        <sz val="10"/>
        <rFont val="Palatino Linotype"/>
        <family val="1"/>
      </rPr>
      <t xml:space="preserve"> - Iskolabútorok 8. vk.</t>
    </r>
  </si>
  <si>
    <t>Játékok beszerzése - 7.  vk.</t>
  </si>
  <si>
    <t>Intézményi működési költségvetési kiadások összesen:</t>
  </si>
  <si>
    <t>Belső átalakítás</t>
  </si>
  <si>
    <t>2014. évi engedélyezett létszám eredeti</t>
  </si>
  <si>
    <t>1 db. Sennheiser touring rack</t>
  </si>
  <si>
    <t>pénztárgép</t>
  </si>
  <si>
    <t>Számítógépek, szoftverek</t>
  </si>
  <si>
    <t>módosított előriányzat 3.</t>
  </si>
  <si>
    <t>Simonyi Zsigmond Általános Iskola</t>
  </si>
  <si>
    <t>Járdajavítás  Egry J. u. 7-9 között - 9. sz.vk.</t>
  </si>
  <si>
    <t>Játszóeszközök beszerzése - 6, 8, 10, 12 sz.vk.</t>
  </si>
  <si>
    <t>Köztisztasági feladatok ellátására szolgáló speciális gép beszerzése</t>
  </si>
  <si>
    <t>Szabadság tér 15. Adóhivatal ügyfélszolgálat kialakítása</t>
  </si>
  <si>
    <t>KIMUTATÁS</t>
  </si>
  <si>
    <t>a 2014. évi engedélyezett létszámról</t>
  </si>
  <si>
    <t>Megjegyzés</t>
  </si>
  <si>
    <t>Városi Művelődési Központ és Könyvtár</t>
  </si>
  <si>
    <t>2014. évi saját bevételei</t>
  </si>
  <si>
    <t>2014. évi módosított előirányzat</t>
  </si>
  <si>
    <t>Veszprémi Futball Club Utánpótlás Sportegyesület fejleszéseihez hozzájárulás</t>
  </si>
  <si>
    <t>2014. évi önkormányzati és nemzetiségi önkormányzati képviselők választása</t>
  </si>
  <si>
    <r>
      <t>Csoportszobai berendezés</t>
    </r>
    <r>
      <rPr>
        <sz val="8"/>
        <rFont val="Palatino Linotype"/>
        <family val="1"/>
      </rPr>
      <t xml:space="preserve"> (ágy, gyerekszék, gyerekasztal mozgássérültnek)</t>
    </r>
  </si>
  <si>
    <t>módosítás - összevezetés</t>
  </si>
  <si>
    <t>2014. évi módosított 5.</t>
  </si>
  <si>
    <t>2014. évi engedélyezett létszám módosított (4)</t>
  </si>
  <si>
    <t>Önkormányzatok felhalmozási célú támogatásai</t>
  </si>
  <si>
    <t>I. Világháborús Centenáriumi Emlékezés költségei</t>
  </si>
  <si>
    <t>Informatikai hálózat újratelepítése</t>
  </si>
  <si>
    <t>Konyhai mosogatógép</t>
  </si>
  <si>
    <t>Pendrivok</t>
  </si>
  <si>
    <t>számítógép, laptop, nyomtató</t>
  </si>
  <si>
    <t>ételszállító badella, polcok</t>
  </si>
  <si>
    <t>Laptop, office program, számítógép</t>
  </si>
  <si>
    <t>Gyógyszeres szekrény</t>
  </si>
  <si>
    <t>Mobiltelefonok</t>
  </si>
  <si>
    <t>Babaház, udvari játék</t>
  </si>
  <si>
    <t>Szintetizátor</t>
  </si>
  <si>
    <t>mikrohullámú sütő</t>
  </si>
  <si>
    <t>Amerikai Kuckó - szőnyeg, tároló szekrény</t>
  </si>
  <si>
    <t>Amerikai Kuckó - számítógépek, Ipad, szoftver</t>
  </si>
  <si>
    <t>Amerikai Kuckó - másológép, árnyékoló berendezés</t>
  </si>
  <si>
    <t>Iratmegsemmisítő</t>
  </si>
  <si>
    <t>Philips mini hifi rendszer, hordozható hifi</t>
  </si>
  <si>
    <t>Konyhai gépek ( dagasztógép, szeletelőgép, ipari konzervnyitó, mérleg)</t>
  </si>
  <si>
    <t>Szennytaszító damaszt, kéztörlő</t>
  </si>
  <si>
    <t>Tartós játékok ( legó,dupló)</t>
  </si>
  <si>
    <t>Dombornyomó prés, kivágás, szélmintázó</t>
  </si>
  <si>
    <t xml:space="preserve">Mikrohullámú sütő </t>
  </si>
  <si>
    <t>Fénymásoló</t>
  </si>
  <si>
    <t>Homokozó-tetővel</t>
  </si>
  <si>
    <t>Konyhai szeletelő</t>
  </si>
  <si>
    <t>Vasalók</t>
  </si>
  <si>
    <t>Irodaszékek</t>
  </si>
  <si>
    <t>Lamináló gép</t>
  </si>
  <si>
    <t>Bojler</t>
  </si>
  <si>
    <t>Turmixgép, robotgép</t>
  </si>
  <si>
    <t>monitor</t>
  </si>
  <si>
    <t>Számítógép konfiguráció, ruter, winschester</t>
  </si>
  <si>
    <t>Ipari lábtörlő 4 db.</t>
  </si>
  <si>
    <t>számológép 2db.</t>
  </si>
  <si>
    <t>Fax készülék, szünetmentes tápegység</t>
  </si>
  <si>
    <t>Vezeték nélküli telefon, mobil telefon 2.db.</t>
  </si>
  <si>
    <t>Számológép 3 db.</t>
  </si>
  <si>
    <t>Ipari lábtörlő 5 db.</t>
  </si>
  <si>
    <t>Felmosó kocsi 2 db.</t>
  </si>
  <si>
    <t>Gumitéglák (udvari játszóeszközök korsz.) - 10.vk.</t>
  </si>
  <si>
    <t>módosítás -átcsoportosítás</t>
  </si>
  <si>
    <t>Laptop, monitor</t>
  </si>
  <si>
    <t>Mikro hifi 4 db.</t>
  </si>
  <si>
    <t>Építő és konstrukciós játékok 8 db.</t>
  </si>
  <si>
    <t>Mikrohullámú sütő 2 db.</t>
  </si>
  <si>
    <t>porszívó 4 db.</t>
  </si>
  <si>
    <t>Vasaló 1 db., vasalódeszka 2 db.</t>
  </si>
  <si>
    <t>Asztal 3 db.</t>
  </si>
  <si>
    <t>módosított előriányzat 5.</t>
  </si>
  <si>
    <t>Laminálógép, iratmegsemmisítő,spirálózógép</t>
  </si>
  <si>
    <t>Asztal</t>
  </si>
  <si>
    <t>Építő- és konstrukciós játék 8 db.</t>
  </si>
  <si>
    <t>porszívó 7 db.</t>
  </si>
  <si>
    <t>vasaló 4 db., vasalódeszka 2 db.</t>
  </si>
  <si>
    <t>mosógép 2 db.</t>
  </si>
  <si>
    <t>Projektor, laptop</t>
  </si>
  <si>
    <t>Mikro hifi 6 db.</t>
  </si>
  <si>
    <t>Mikrohullámú sütő 2db., kávéfőző 1db.</t>
  </si>
  <si>
    <t>Felsőörsi raktárbázis felújítása</t>
  </si>
  <si>
    <t>Illemhelyek (férfi/női) felújítása</t>
  </si>
  <si>
    <t>Interaktív vártörténeti kiállítás 3D plasztika, LCD kijelzők, monitorok</t>
  </si>
  <si>
    <t>Előtér átalakítás</t>
  </si>
  <si>
    <t>Foglalkoztató helyiség felújítása</t>
  </si>
  <si>
    <t>On-line pénztárgépek beszerzése</t>
  </si>
  <si>
    <t>Számítógép, szoftver</t>
  </si>
  <si>
    <t>Mikroszkópok, elszívók restaurátori munkához</t>
  </si>
  <si>
    <t>módosíott előirányzat 5.</t>
  </si>
  <si>
    <t>Fotóberendezések beszerzése (reflektorok, fényképezőgép, kártya)</t>
  </si>
  <si>
    <t>Régészeti berendezések, felszerelése</t>
  </si>
  <si>
    <t>CD lejátszók</t>
  </si>
  <si>
    <t>Nevelői székek</t>
  </si>
  <si>
    <t>Mosógép</t>
  </si>
  <si>
    <t>porszívók</t>
  </si>
  <si>
    <t>átcsoportosítás padbeszerzésre</t>
  </si>
  <si>
    <t>Közfoglalkoztatottak létszáma</t>
  </si>
  <si>
    <t>Informatika - Mikrovoks rendszer felújítása</t>
  </si>
  <si>
    <t>Mosógép, vasaló, ruhaszárító állvány, informatikai eszközök</t>
  </si>
  <si>
    <t>6 db. Mikroport-mikrofon</t>
  </si>
  <si>
    <t>Vis maior, egyéb felhalmozási támogatás</t>
  </si>
  <si>
    <t>automata mosógép 2 db.</t>
  </si>
  <si>
    <t>Salgó polcok</t>
  </si>
  <si>
    <t>9.</t>
  </si>
  <si>
    <t>10.</t>
  </si>
  <si>
    <t>Swing-Swing Kft. Szolgáltatás vásárlás</t>
  </si>
  <si>
    <t>Ingatlanhasznosítással összefüggő hatósági és igazgatási díjak (Földhivatali eljárások)</t>
  </si>
  <si>
    <t>Természettudományos közoktatási laboratórium kialakítása a veszprémi Ipari Szakközépiskola és Gimnáziumban TÁMOP-3.1.3-11/2-2012-0061</t>
  </si>
  <si>
    <t>Gyulafirátótért Közhasznú Egyesület</t>
  </si>
  <si>
    <t>Gyulafirátóti Német Nemzetiségi Egyesület</t>
  </si>
  <si>
    <t>Szennyvíz elvezető és tisztító víziközmű rendszer vagyonértékelése</t>
  </si>
  <si>
    <t>Március 15. utcai int. Komplexum vízhálózat rekonstrukció</t>
  </si>
  <si>
    <t>Támfal statikai szakvélemény, tervezés kivitelezés</t>
  </si>
  <si>
    <t xml:space="preserve"> Pavilon bölcsődei célra történő átalakítása</t>
  </si>
  <si>
    <t>Kolostorok és Kertek villamos mérőhely áthelyezés</t>
  </si>
  <si>
    <t>Tereprendezés Török Ignác u. 7. ill. Erzsébet sétány 1.</t>
  </si>
  <si>
    <t>2014. évi módosított 6.</t>
  </si>
  <si>
    <t>módosított előirányzat 6.</t>
  </si>
  <si>
    <t xml:space="preserve">módosítás -  </t>
  </si>
  <si>
    <t>módosítás -  működési kiadásokra</t>
  </si>
  <si>
    <t>Mobil garázs, átmeneti raktározás megoldása (hajókonténer)</t>
  </si>
  <si>
    <t>átcsoportosítás</t>
  </si>
  <si>
    <t>Raktármérleg</t>
  </si>
  <si>
    <t>Közlekedésbiztonsági kerékpárút pályázat (Kerékpárforgalmi hálózat fejlesztésére KDOP-4.2.2-09-2009-0009</t>
  </si>
  <si>
    <t>4 db. udvari fa játéktároló 4.sz.vk.</t>
  </si>
  <si>
    <t>módosítás- átcsoportosítás</t>
  </si>
  <si>
    <t>Udvari játszóvár telepítéssel 3 db</t>
  </si>
  <si>
    <t>Udvari játéktároló</t>
  </si>
  <si>
    <t>módosított előriányzat 6.</t>
  </si>
  <si>
    <t>1 db. komplett irodabútor, 2 db. Forgószék</t>
  </si>
  <si>
    <t>Cipős szekrény 3 db., ruhafogas 1 db.</t>
  </si>
  <si>
    <t>Vezetékes Philips telefon, CD lejátszó, fényképezőgép, video</t>
  </si>
  <si>
    <t>Digitális fénymásoló</t>
  </si>
  <si>
    <t>Étkező sarok elválasztásához paraván, 2 db. Étkezőasztal</t>
  </si>
  <si>
    <t>Irodabútorok, óvónői öltözőbe polcok, kisszekrények</t>
  </si>
  <si>
    <t>Laptop szoftverrel</t>
  </si>
  <si>
    <t>Konyhai berendezések, felszerelések, szakmai eszközök</t>
  </si>
  <si>
    <t>Számítógép, TV, nyomtatók</t>
  </si>
  <si>
    <t>Csúszda, kerti pad</t>
  </si>
  <si>
    <t>2 db. minikonyha-tűzhely (Pedagógiai programhoz)</t>
  </si>
  <si>
    <t>Többfunkciós nyomtató-másológép</t>
  </si>
  <si>
    <t>Díszlet vásárlás - bútorok</t>
  </si>
  <si>
    <t>Notebook, nyomtató (speciális jegykiadó)</t>
  </si>
  <si>
    <r>
      <t>Művészetek Háza</t>
    </r>
    <r>
      <rPr>
        <sz val="10"/>
        <rFont val="Palatino Linotype"/>
        <family val="1"/>
      </rPr>
      <t xml:space="preserve"> - NKA pályázat - techn. eszközfejl.</t>
    </r>
  </si>
  <si>
    <t>Irodabútorok és felsz., forgószékek, asztali számológépek</t>
  </si>
  <si>
    <t>2014. december 19-31.</t>
  </si>
  <si>
    <t>2014. évi bevételeinek módosítása - 2014. december 19-31.</t>
  </si>
  <si>
    <t>Önkormányzati feladatok és egyéb kötelezettségek 2014. évi működési költségvetési kiadásainak módosítása - 2014. december 19-31.</t>
  </si>
  <si>
    <t>2014. évi beruházások és egyéb felhalmozási kiadások módosítása - 2014. december 19-31.</t>
  </si>
  <si>
    <t>2014. évi felújítási kiadások módosítása - 2014. december 19-31.</t>
  </si>
  <si>
    <t>2014. évi módosított 7.</t>
  </si>
  <si>
    <t>módosított előirányzat 7.</t>
  </si>
  <si>
    <t>módosítás -  felhalmozási kiadásokra</t>
  </si>
  <si>
    <t>módosítás -  beruházási kiadásokra</t>
  </si>
  <si>
    <r>
      <t xml:space="preserve">Szerszámok - </t>
    </r>
    <r>
      <rPr>
        <sz val="8"/>
        <rFont val="Palatino Linotype"/>
        <family val="1"/>
      </rPr>
      <t>szúrüfűrész, fúrócsavarozó, nyomtató, szőnyeg</t>
    </r>
  </si>
  <si>
    <t xml:space="preserve">VMJV EÜ. Alapellátás </t>
  </si>
  <si>
    <t>módosítás - Társadalombizt.Alapból származó támogatás</t>
  </si>
  <si>
    <t>módosítás - társadalombiztosítási alapból származót támogatás</t>
  </si>
  <si>
    <t>Egyes szociális feladatok támogatása</t>
  </si>
  <si>
    <t>Társadalombizt. Alapból származó támogatás</t>
  </si>
  <si>
    <t>Bérkompenzáció (november hónap, előleg korrekcióval)</t>
  </si>
  <si>
    <t>november havi bérkompenzáció előleg korrekcióval</t>
  </si>
  <si>
    <t>VMJV Egyesített Bölcsődék</t>
  </si>
  <si>
    <t>Kabóca Bábszínház</t>
  </si>
  <si>
    <t>Ágazati pótlék 2014. IV. negyedéves elszámolás</t>
  </si>
  <si>
    <t>módosítás - bérkompenzáció</t>
  </si>
  <si>
    <t>ágazati pótlék 2014. IV. negyedéves elszámolás</t>
  </si>
  <si>
    <t>bérkompenzáció</t>
  </si>
  <si>
    <t>módosítás - bérkompenzáció, ágazati pótlék 2014. IV. negyedéves elszámolás</t>
  </si>
  <si>
    <t>módosítás - átcsoportosítás Bóbita Körzeti Óvodának tároló létesítésére</t>
  </si>
  <si>
    <t>tároló létesítésére</t>
  </si>
  <si>
    <t>személyi kiadások támogatása</t>
  </si>
  <si>
    <t>átcsoportosítás Bóbita Körzeti Óvodának - tároló létesítésére</t>
  </si>
  <si>
    <t>Felmentési idő, jubileumi jutalom, végkielégítés</t>
  </si>
  <si>
    <t>átcsoportosítás dologi kiadásokról</t>
  </si>
  <si>
    <t>egyéb működési célú kiadásokra</t>
  </si>
  <si>
    <t>Társasági adó támogatásból</t>
  </si>
  <si>
    <t>Kabóca Bábszínház - Társasági adóból támogatás</t>
  </si>
  <si>
    <t>Kabóca Bábszínház - bevétel elmaradás</t>
  </si>
  <si>
    <t>Társasági adó támogatásból dologi kiadásokra</t>
  </si>
  <si>
    <t>átcsoportosítás dologi kiadásokról beruházási kiadásokra</t>
  </si>
  <si>
    <t>Kabóca Bábszínház - Canon Legria HF R506 videókamera</t>
  </si>
  <si>
    <t>Canon PowersShot SX700HS fényképezőgép</t>
  </si>
  <si>
    <t>átvett pénzeszközökből</t>
  </si>
  <si>
    <t>átcsoportosítás, Chicago előadás támogaása</t>
  </si>
  <si>
    <t>Petőfi Színház - Chicago című előadás központi támogatása</t>
  </si>
  <si>
    <t>Petői Színház - bevétel elmaradás (visszatérítendő áfa)</t>
  </si>
  <si>
    <t>Chicago című előadás központi támogatásából dologi kiadásokra</t>
  </si>
  <si>
    <t>átcsoportosítás dologi kiadásokra</t>
  </si>
  <si>
    <t>Közfoglalkoztatottak támogatása</t>
  </si>
  <si>
    <t>bevételi többletből</t>
  </si>
  <si>
    <t>bevételi többlet</t>
  </si>
  <si>
    <t>Eötvös Károly Megyei Könyvtár - bevételi többlet</t>
  </si>
  <si>
    <t xml:space="preserve">Eötvös Károly Megyei Könyvtár </t>
  </si>
  <si>
    <t>átcsoportosítás dologi kiadásokról felhalmozási kiadásokra</t>
  </si>
  <si>
    <t>szoftverek, irodaszékek, mikrohullámú sütő, porszívó, étkező garnitúra</t>
  </si>
  <si>
    <t>Könyvtári Szolgáltató Rendszer beruházási kiadásai átcsoportosítás dologi kiadásokra</t>
  </si>
  <si>
    <t>Könyvtári Szolgáltató Rendszer átcsoportosítás dologi kiadásokra</t>
  </si>
  <si>
    <t>Kastélykert Körzeti Óvoda - áfa visszatérítés</t>
  </si>
  <si>
    <t>átcsoportosítás személyi kiadásokról</t>
  </si>
  <si>
    <t>dologi kiadásokra</t>
  </si>
  <si>
    <t>áfa visszatérülés</t>
  </si>
  <si>
    <t xml:space="preserve">közfoglalkoztatottak személyi kiadásaira </t>
  </si>
  <si>
    <t>támogatás tároló létesítésére</t>
  </si>
  <si>
    <t>működési bevételből</t>
  </si>
  <si>
    <t>járulékok kiadásaira</t>
  </si>
  <si>
    <t>Bóbita Körzeti Óvoda - térítési díj bevétel</t>
  </si>
  <si>
    <t>térítési díj bevétel</t>
  </si>
  <si>
    <t>saját bevételből, átcsoportosítás</t>
  </si>
  <si>
    <t>bevételi többletből dologi kiadásokra</t>
  </si>
  <si>
    <t>ellátási díjak</t>
  </si>
  <si>
    <t>Csillag úti Körzeti Óvoda - ellátási díjak, kiszámlázott áfa</t>
  </si>
  <si>
    <t>ellátási díjak, áfa visszatérülés</t>
  </si>
  <si>
    <t>Vadvirág Körzeti Óvoda - ellátási díjak</t>
  </si>
  <si>
    <t>bevételi többletből egyéb működési célú kiadásokra</t>
  </si>
  <si>
    <t>1 db. Fészek-hinta állvánnyal, gumitéglával</t>
  </si>
  <si>
    <t>VMJV Eü. Alapellátás - átcsoportosítás</t>
  </si>
  <si>
    <t>VMJV EÜ. Alapellátás - átcsoportosítás</t>
  </si>
  <si>
    <t>egyéb működési célúkiadásokra</t>
  </si>
  <si>
    <t>Társadalombiztosítási Alapból származó támogatás dologi</t>
  </si>
  <si>
    <t>VMJV Egyesített Bölcsődéje - ellátási díjak</t>
  </si>
  <si>
    <t>VMJV Egyesített Bölcsődéje - gyakorlati képzés támogatása</t>
  </si>
  <si>
    <t>bevételi többletből - konyhai felszerelésekre, bútorokra</t>
  </si>
  <si>
    <t>ellátási díjak, gyakorlati képzés támogatása</t>
  </si>
  <si>
    <t>Göllesz Viktor Fogy.Szem.Nappali Intézménye</t>
  </si>
  <si>
    <t>Göllesz Viktor Fogy.Szem.Nappali Intézménye - ellátási díjak</t>
  </si>
  <si>
    <t xml:space="preserve">bevételi többletből és átcsoportosítás miatt személyi kiadásokról </t>
  </si>
  <si>
    <t>Laczkó Dezső Múzeum - régészeti bevétel</t>
  </si>
  <si>
    <t xml:space="preserve">Laczkó Dezső Múzeum </t>
  </si>
  <si>
    <t>Laczkó Dezső Múzeum - alapítványi támogatásból</t>
  </si>
  <si>
    <t>Laczkó Dezső Múzeum - tárgyi eszköz értékesítés</t>
  </si>
  <si>
    <t>régészeti bevételből</t>
  </si>
  <si>
    <t>alaptíványi támogatás, tárgyi eszköz értékesítés</t>
  </si>
  <si>
    <t>bevételi többletből, átcsoportosításból</t>
  </si>
  <si>
    <t>bevételi többletből, felújításról történő átcsoportosításból</t>
  </si>
  <si>
    <r>
      <t xml:space="preserve">Laczkó Dezső Múzeum </t>
    </r>
    <r>
      <rPr>
        <sz val="11"/>
        <rFont val="Palatino Linotype"/>
        <family val="1"/>
      </rPr>
      <t>- Erzsébet sétány átalakítás</t>
    </r>
  </si>
  <si>
    <t>bevétel rendezés</t>
  </si>
  <si>
    <t>Művészetek Háza - bevétel elmaradás</t>
  </si>
  <si>
    <t>pályázati bevételi forrásból</t>
  </si>
  <si>
    <t xml:space="preserve">bevételi többletből személyi kiadásokra </t>
  </si>
  <si>
    <t>dologi kiadásokról</t>
  </si>
  <si>
    <t>bevételi többletből - festménygyarapításra, eszközbeszerzésekre</t>
  </si>
  <si>
    <t>Állam felé befizetési kötelezettség</t>
  </si>
  <si>
    <t>bevételi többletből - konferencia asztal, számológép, irodaszék, telefon</t>
  </si>
  <si>
    <t>módosítás - 2014. évi ágazati pótlék elszámolás</t>
  </si>
  <si>
    <t>fénymásoló, hajtógató, vágógép, kisértékű tárgye eszközök, windows office programok</t>
  </si>
  <si>
    <t>Windows office programok, honlap szerkesztés</t>
  </si>
  <si>
    <t>Fénymásoló, hajtógató, vágógép</t>
  </si>
  <si>
    <t>Irodai és egyéb felszerelésekIrodaszék (mobil telefon, video lejátszó, spirálózó gép, mikrohullámú sütő,mosogató, olajradiátor, asztal,fényképezőgép)</t>
  </si>
  <si>
    <t>módosítás - átcsoportosítás</t>
  </si>
  <si>
    <t>Signal Biztosító - vizilabirintus gépház beázás miatti meghibásodás helyreállítása</t>
  </si>
  <si>
    <t>módosítás - Signal biztosító kártérítése</t>
  </si>
  <si>
    <t>Közbiztonság növelését szolgáló önkormányzati fejlesztések támogatása</t>
  </si>
  <si>
    <t>Közbiztonság növelését szolgáló önkormányzati fejlesztések</t>
  </si>
  <si>
    <t>Püttlingen várostól kapott támogatás</t>
  </si>
  <si>
    <t>Városi rendezvények</t>
  </si>
  <si>
    <t>Marketing tevékenység</t>
  </si>
  <si>
    <t>Köztéri szobrok, táblák</t>
  </si>
  <si>
    <t>módosítás - Püttlingen város támogatása</t>
  </si>
  <si>
    <t xml:space="preserve">módosítás - átcsoportosítás </t>
  </si>
  <si>
    <t xml:space="preserve">személyi kiadásokra </t>
  </si>
  <si>
    <t>módosítás - átcsoportosítás beruházási kiadásokra</t>
  </si>
  <si>
    <t>TÁMOP-2.4.5-12/7-2012-0474 Rugalmas foglalkoztatási lehetőségek megvalósítása Veszprém Megyei Jogú Város Polgármesteri Hivatalában - átcsoportosítás dologi kiadásokról</t>
  </si>
  <si>
    <t>személyi kiadásokra</t>
  </si>
  <si>
    <t>Canon Legria HF R506 videókamera, SX700 HS fényképezőgép</t>
  </si>
  <si>
    <t>módosítás - átcsoportosítás működési kiadásokra</t>
  </si>
  <si>
    <t>Szoftverek</t>
  </si>
  <si>
    <t>Irodaszékek, mikrohullámú sütő, porszívó, étkezőgarnitúra</t>
  </si>
  <si>
    <t>Mikro Hifi, Mini hifi</t>
  </si>
  <si>
    <t>Mikrosütő, kávéfőző, konyhai aprító</t>
  </si>
  <si>
    <t>módosíott előirányzat</t>
  </si>
  <si>
    <t>Fényfűzér</t>
  </si>
  <si>
    <t>módosítás-átcsoportosítás</t>
  </si>
  <si>
    <t>Húsörlőgép, dagasztó, habverő, krémkeverő gép</t>
  </si>
  <si>
    <t>módosított előirányzat 7l</t>
  </si>
  <si>
    <t>háztartási létra 3db.</t>
  </si>
  <si>
    <t>HP laserjet nyomtató</t>
  </si>
  <si>
    <t>komód, tálaló, kisszekrény 14 db.</t>
  </si>
  <si>
    <t>hitelesített raktármérleg</t>
  </si>
  <si>
    <t>3. db. Porszívó</t>
  </si>
  <si>
    <t>áruszállító kocsi</t>
  </si>
  <si>
    <t>botmixer,gőzállomás, rm. Lábas, fazék 10 db.</t>
  </si>
  <si>
    <t>szőnyeg 4 db.</t>
  </si>
  <si>
    <t>gyermek öltözőszekrény 2 db.</t>
  </si>
  <si>
    <t>számítógép asztal</t>
  </si>
  <si>
    <t>rm.fazék, szeletelőgép</t>
  </si>
  <si>
    <t>szőnyeg 3 db.</t>
  </si>
  <si>
    <t>tálaló kocsi, rm. Lábas</t>
  </si>
  <si>
    <t>konyhaszekrény 3 db.</t>
  </si>
  <si>
    <t>Telefon</t>
  </si>
  <si>
    <t>Festmény - Ircsik József "Fiú" című alkotása</t>
  </si>
  <si>
    <t xml:space="preserve">Városépítészeti feladatok </t>
  </si>
  <si>
    <t>átcsoportosítás beruházási kiadásokra</t>
  </si>
  <si>
    <t>Városépítészet- fényképezőgép vásárlása</t>
  </si>
  <si>
    <t>módosítás - fényképezőgép</t>
  </si>
  <si>
    <t>Városépítészeti feladatok - tablet, fényképezőgép</t>
  </si>
  <si>
    <t>Konferencia asztal, számológép, irodaszék</t>
  </si>
  <si>
    <t>Felhalmozási célú bevétel</t>
  </si>
  <si>
    <t>Ingatlanértékesítésből származó bevétel - Kittenberger K. u. 13. lakás eladás</t>
  </si>
  <si>
    <t>Állami Vagyonkezelő Zrt - Kittenberger K. u. 13. lakás</t>
  </si>
  <si>
    <t>Állami Vagyonkezelő Zrt.- Kittenberger K. u. 13. 6342 hrsz. lakás</t>
  </si>
  <si>
    <t>Nemzeti ünnepek kiadásai</t>
  </si>
  <si>
    <t>Mihály napi búcsú</t>
  </si>
  <si>
    <t>átcsoportosítás egyéb működési célú kiadásokról</t>
  </si>
  <si>
    <t>személyi kiadásról átcsoportosítás</t>
  </si>
  <si>
    <t>Városgazdálkodási feladatok</t>
  </si>
  <si>
    <t>Szolgáltatások ellenértéke</t>
  </si>
  <si>
    <t>Verseny- és élsport</t>
  </si>
  <si>
    <t>Polgármesteri Hivatal</t>
  </si>
  <si>
    <t>Gondnokság - vízforralók</t>
  </si>
  <si>
    <t>Vízforraló 26 db.</t>
  </si>
  <si>
    <t>Egry úti Körzeti Óvoda - ellátási díjak, áfa visszatérülés</t>
  </si>
  <si>
    <t>módosítás - átcsoportosítás felhalmozási kiadásokról</t>
  </si>
  <si>
    <t>VMJV város feladatainak biztonságos finanszírozása érdekében nyújtott támogatás</t>
  </si>
  <si>
    <t>Vásárlóerőtanulmány</t>
  </si>
  <si>
    <t>16. Magyar ingatlanfejlesztés nívódíj pályázat részvételi díj</t>
  </si>
  <si>
    <t>16. Magyar ingatlanfejlesztési nívódíj pályázat részvételi díj</t>
  </si>
  <si>
    <t>2014. évi ágazati pótlék elszámolása</t>
  </si>
  <si>
    <t>saját bevétel</t>
  </si>
  <si>
    <r>
      <rPr>
        <u val="single"/>
        <sz val="11"/>
        <rFont val="Palatino Linotype"/>
        <family val="1"/>
      </rPr>
      <t xml:space="preserve">Egységben az erő! - Óvodafejlesztés </t>
    </r>
    <r>
      <rPr>
        <sz val="11"/>
        <rFont val="Palatino Linotype"/>
        <family val="1"/>
      </rPr>
      <t>Veszprémben TÁMOP-3.1.11-12/2-2012-0026.</t>
    </r>
  </si>
  <si>
    <t>átcsoportosítás dologi kiadásokról 1.025 eFt, járulékok kiadásairól 34 eFt</t>
  </si>
  <si>
    <t>vizilabirintus gépház beázás miatti meghibásodás helyreállítása (járulékok kiadásaira 6 eFt, dologi kiadásokra 578 eFt)</t>
  </si>
  <si>
    <t>átcsoportosítás személyi kiadásokról 500 eFt, járulékok kiadásairól 200 eFt, egyéb működési célú kiadásokról 500 eFt</t>
  </si>
  <si>
    <r>
      <rPr>
        <u val="single"/>
        <sz val="11"/>
        <rFont val="Palatino Linotype"/>
        <family val="1"/>
      </rPr>
      <t xml:space="preserve">Veszprém Megyei Jogú Város Egészségre nevelő és szemléletformáló programjai </t>
    </r>
    <r>
      <rPr>
        <sz val="11"/>
        <rFont val="Palatino Linotype"/>
        <family val="1"/>
      </rPr>
      <t>TÁMOP-6.1.2-11/1-2012-1626 pályázat előlege - átcsoportosítás beruházási kiadásokra</t>
    </r>
  </si>
  <si>
    <r>
      <rPr>
        <u val="single"/>
        <sz val="11"/>
        <rFont val="Palatino Linotype"/>
        <family val="1"/>
      </rPr>
      <t>Természettudományos közoktatatási laboratórium kialakítása a veszprémi Ipari Szakközépiskola és Gimnáziumban</t>
    </r>
    <r>
      <rPr>
        <sz val="11"/>
        <rFont val="Palatino Linotype"/>
        <family val="1"/>
      </rPr>
      <t xml:space="preserve"> TÁMOP-3.1.3-11/2-2012-0061 - átcsoportosítás beruházási kiadásokra</t>
    </r>
  </si>
  <si>
    <t>Veszprémi Kistérségi Társulásnak pénzeszköz átadás (Egyesített Szociális Intézmény)</t>
  </si>
  <si>
    <t>személyi kiadások támogatására 238 eFt, járulékok kiadásaira 64 eFt</t>
  </si>
  <si>
    <t>dologi kiadásokra 1.166 eFt, egyéb működési célú kiadásokra 47 eFt</t>
  </si>
  <si>
    <t>bevételi többletből - személyi kiadásokra 5.300 eFt, járulékok kiadásaira 1.431 eFt, dologi kiadásokra 2.122 eFt</t>
  </si>
  <si>
    <r>
      <t>Közfoglalkoztatottak támogatásából</t>
    </r>
    <r>
      <rPr>
        <sz val="10.5"/>
        <rFont val="Palatino Linotype"/>
        <family val="1"/>
      </rPr>
      <t xml:space="preserve"> </t>
    </r>
    <r>
      <rPr>
        <sz val="10"/>
        <rFont val="Palatino Linotype"/>
        <family val="1"/>
      </rPr>
      <t>(személyi kiadásokra 77 eFt, járulék kiadásaira 8 eFt)</t>
    </r>
  </si>
  <si>
    <t>Közfoglalkoztatottak támogatása (személyi kiadásokra 677 eFt, járulékokra 183 eFt)</t>
  </si>
  <si>
    <t>átcsoportosítás személyi kiadásokról 2.100 eFt, egyéb működési kiadásokról 746 eFt</t>
  </si>
  <si>
    <t>közfoglalkoztatottak támogatása (személyi kiadásokra 283 eFt, járulékokra 38 eFt)</t>
  </si>
  <si>
    <t>módosítás - bérkompenzáció, térítési díj bevétel, ellátási díjak, ÁFA visszatérülés</t>
  </si>
  <si>
    <t>módosítás - bérkompenzáció, átcsoportosítás, ágazati pótlék, ellátási díjak, saját bevétel</t>
  </si>
  <si>
    <t>Társasági adó támogatás</t>
  </si>
  <si>
    <t>módosítás - bérkompenzáció, bevétel rendezés, bevételi többlet, támogatás, átcsoportosítás</t>
  </si>
  <si>
    <t>módosítás - bérkompenzáció, térítési díj bevétel, ellátási díjak, ÁFA visszatérülés, átcsoportosítás, ágazati pótlék, bevételi többelt, támogatás</t>
  </si>
  <si>
    <t>módosítás - bérkompenzáció, bevételi többlet, átcsoportosítás, saját bevétel, támogatás</t>
  </si>
  <si>
    <t>módosítás - bérkompenzáció, átcsoportosítás, ágazati pótlék</t>
  </si>
  <si>
    <t>módosítás - bérkompenzáció, bevételi többlet, átcsoportosítás, átvett pénzeszközből</t>
  </si>
  <si>
    <t>módosítás - bérkompenzáció, bevételi többlet, átcsoportosítás, saját bevétel, támogatás, ágazati pótlék, átvett pénzeszközből</t>
  </si>
  <si>
    <t>módosítás - bérkompenzáció, átcsoportosítás</t>
  </si>
  <si>
    <t xml:space="preserve">módosítás - sportszer, projektor </t>
  </si>
  <si>
    <t>1 db. Fészek- hinta állvánnyal, gumitéglával</t>
  </si>
  <si>
    <t>módosítás -  átcsoportosítás</t>
  </si>
  <si>
    <t>2014.10.01-től 2014.12.31-ig</t>
  </si>
  <si>
    <t>Egyéb pályázati bevételek</t>
  </si>
  <si>
    <t>1. melléklet a 7/2015. (II.26) Önkormányzati rendelethez</t>
  </si>
  <si>
    <t>2. melléklet a 7/2015. (II.26) Önkormányzati rendelethez</t>
  </si>
  <si>
    <t>3. melléklet a 7/2015. (II.26) Önkormányzati rendelethez</t>
  </si>
  <si>
    <t>4. melléklet a 7/2015. (II.26)  Önkormányzati rendelethez</t>
  </si>
  <si>
    <t>5. melléklet a 7/2015. (II.26)  Önkormányzati rendelethez</t>
  </si>
  <si>
    <t>8. melléklet a 7/2015. (II.26) Önkormányzati rendelethez</t>
  </si>
  <si>
    <t>9. melléklet az 7/2015. (II.26)  önkormányzati rendelethez</t>
  </si>
  <si>
    <t>10. melléklet a 7/2015. (II.26) Önkormányzati rendelethez</t>
  </si>
  <si>
    <t>7. melléklet a 7/2015. (II.26) Önkormányzati rendelethez</t>
  </si>
  <si>
    <t>6. melléklet a 7/2015. (II.26)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</si>
</sst>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"/>
    <numFmt numFmtId="166" formatCode="#,##0.000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sz val="9"/>
      <name val="Arial CE"/>
      <family val="0"/>
    </font>
    <font>
      <sz val="8"/>
      <name val="Palatino Linotype"/>
      <family val="1"/>
    </font>
    <font>
      <b/>
      <i/>
      <sz val="11"/>
      <name val="Palatino Linotype"/>
      <family val="1"/>
    </font>
    <font>
      <b/>
      <u val="single"/>
      <sz val="10"/>
      <name val="Palatino Linotype"/>
      <family val="1"/>
    </font>
    <font>
      <b/>
      <sz val="9"/>
      <color indexed="18"/>
      <name val="Palatino Linotype"/>
      <family val="1"/>
    </font>
    <font>
      <b/>
      <sz val="8"/>
      <name val="Palatino Linotype"/>
      <family val="1"/>
    </font>
    <font>
      <i/>
      <u val="single"/>
      <sz val="11"/>
      <name val="Palatino Linotype"/>
      <family val="1"/>
    </font>
    <font>
      <u val="single"/>
      <sz val="11"/>
      <name val="Palatino Linotype"/>
      <family val="1"/>
    </font>
    <font>
      <b/>
      <i/>
      <u val="single"/>
      <sz val="11"/>
      <name val="Palatino Linotype"/>
      <family val="1"/>
    </font>
    <font>
      <b/>
      <u val="single"/>
      <sz val="11"/>
      <name val="Palatino Linotype"/>
      <family val="1"/>
    </font>
    <font>
      <sz val="9"/>
      <color indexed="18"/>
      <name val="Palatino Linotype"/>
      <family val="1"/>
    </font>
    <font>
      <i/>
      <sz val="12"/>
      <name val="Palatino Linotype"/>
      <family val="1"/>
    </font>
    <font>
      <b/>
      <i/>
      <sz val="9"/>
      <name val="Palatino Linotype"/>
      <family val="1"/>
    </font>
    <font>
      <sz val="10.5"/>
      <name val="Palatino Linotype"/>
      <family val="1"/>
    </font>
    <font>
      <sz val="10"/>
      <color indexed="16"/>
      <name val="Palatino Linotype"/>
      <family val="1"/>
    </font>
    <font>
      <i/>
      <sz val="10"/>
      <color indexed="16"/>
      <name val="Palatino Linotype"/>
      <family val="1"/>
    </font>
    <font>
      <b/>
      <sz val="10"/>
      <color indexed="16"/>
      <name val="Palatino Linotype"/>
      <family val="1"/>
    </font>
    <font>
      <sz val="9"/>
      <color indexed="16"/>
      <name val="Palatino Linotype"/>
      <family val="1"/>
    </font>
    <font>
      <i/>
      <sz val="9"/>
      <color indexed="16"/>
      <name val="Palatino Linotype"/>
      <family val="1"/>
    </font>
    <font>
      <sz val="11"/>
      <color indexed="16"/>
      <name val="Palatino Linotype"/>
      <family val="1"/>
    </font>
    <font>
      <i/>
      <sz val="11"/>
      <color indexed="16"/>
      <name val="Palatino Linotype"/>
      <family val="1"/>
    </font>
    <font>
      <b/>
      <sz val="11"/>
      <color indexed="16"/>
      <name val="Palatino Linotype"/>
      <family val="1"/>
    </font>
    <font>
      <sz val="12"/>
      <color indexed="16"/>
      <name val="Palatino Linotype"/>
      <family val="1"/>
    </font>
    <font>
      <b/>
      <sz val="12"/>
      <color indexed="16"/>
      <name val="Palatino Linotype"/>
      <family val="1"/>
    </font>
    <font>
      <b/>
      <i/>
      <sz val="12"/>
      <name val="Palatino Linotype"/>
      <family val="1"/>
    </font>
    <font>
      <sz val="10"/>
      <name val="Times New Roman"/>
      <family val="1"/>
    </font>
    <font>
      <sz val="10"/>
      <color indexed="16"/>
      <name val="Arial CE"/>
      <family val="0"/>
    </font>
    <font>
      <sz val="7"/>
      <name val="Palatino Linotype"/>
      <family val="1"/>
    </font>
    <font>
      <sz val="11"/>
      <color indexed="10"/>
      <name val="Palatino Linotype"/>
      <family val="1"/>
    </font>
    <font>
      <i/>
      <sz val="11"/>
      <color indexed="10"/>
      <name val="Palatino Linotype"/>
      <family val="1"/>
    </font>
    <font>
      <sz val="10"/>
      <color theme="5" tint="-0.4999699890613556"/>
      <name val="Palatino Linotype"/>
      <family val="1"/>
    </font>
    <font>
      <sz val="10"/>
      <color theme="5" tint="-0.4999699890613556"/>
      <name val="Arial CE"/>
      <family val="0"/>
    </font>
    <font>
      <i/>
      <sz val="10"/>
      <color theme="5" tint="-0.4999699890613556"/>
      <name val="Palatino Linotype"/>
      <family val="1"/>
    </font>
    <font>
      <b/>
      <sz val="10"/>
      <color theme="5" tint="-0.4999699890613556"/>
      <name val="Palatino Linotype"/>
      <family val="1"/>
    </font>
    <font>
      <i/>
      <sz val="11"/>
      <color rgb="FF341312"/>
      <name val="Palatino Linotype"/>
      <family val="1"/>
    </font>
    <font>
      <i/>
      <sz val="9"/>
      <color rgb="FF341312"/>
      <name val="Palatino Linotype"/>
      <family val="1"/>
    </font>
    <font>
      <sz val="11"/>
      <color rgb="FFFF0000"/>
      <name val="Palatino Linotype"/>
      <family val="1"/>
    </font>
    <font>
      <i/>
      <sz val="11"/>
      <color rgb="FFFF0000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medium"/>
      <bottom style="thin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uble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hair"/>
      <top style="double"/>
      <bottom style="double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hair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double"/>
      <bottom style="double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dotted"/>
      <right style="dotted"/>
      <top style="double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uble"/>
      <bottom style="dotted"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/>
      <bottom style="double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dotted"/>
      <right style="medium"/>
      <top style="dotted"/>
      <bottom style="double"/>
    </border>
    <border>
      <left style="dotted"/>
      <right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/>
      <top style="double"/>
      <bottom style="dotted"/>
    </border>
    <border>
      <left style="dotted"/>
      <right/>
      <top style="dotted"/>
      <bottom/>
    </border>
    <border>
      <left style="dotted"/>
      <right/>
      <top style="medium"/>
      <bottom style="dotted"/>
    </border>
    <border>
      <left style="double"/>
      <right style="dotted"/>
      <top style="double"/>
      <bottom style="dotted"/>
    </border>
    <border>
      <left style="double"/>
      <right style="dotted"/>
      <top style="dotted"/>
      <bottom style="dotted"/>
    </border>
    <border>
      <left style="double"/>
      <right style="dotted"/>
      <top style="dotted"/>
      <bottom/>
    </border>
    <border>
      <left style="double"/>
      <right style="dotted"/>
      <top style="medium"/>
      <bottom style="dotted"/>
    </border>
    <border>
      <left style="double"/>
      <right style="hair"/>
      <top style="hair"/>
      <bottom style="medium"/>
    </border>
    <border>
      <left style="hair"/>
      <right/>
      <top style="medium"/>
      <bottom style="medium"/>
    </border>
    <border>
      <left style="hair"/>
      <right/>
      <top style="double"/>
      <bottom style="double"/>
    </border>
    <border>
      <left style="hair"/>
      <right/>
      <top style="hair"/>
      <bottom style="hair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medium"/>
      <top style="hair"/>
      <bottom style="hair"/>
    </border>
    <border>
      <left/>
      <right style="medium"/>
      <top style="double"/>
      <bottom style="double"/>
    </border>
    <border>
      <left/>
      <right style="medium"/>
      <top style="hair"/>
      <bottom/>
    </border>
    <border>
      <left style="hair"/>
      <right style="double"/>
      <top style="medium"/>
      <bottom style="medium"/>
    </border>
    <border>
      <left/>
      <right style="double"/>
      <top/>
      <bottom/>
    </border>
    <border>
      <left style="hair"/>
      <right style="double"/>
      <top style="hair"/>
      <bottom style="hair"/>
    </border>
    <border>
      <left style="hair"/>
      <right style="double"/>
      <top style="double"/>
      <bottom style="double"/>
    </border>
    <border>
      <left style="hair"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medium"/>
      <bottom/>
    </border>
    <border>
      <left style="double"/>
      <right/>
      <top style="medium"/>
      <bottom style="medium"/>
    </border>
    <border>
      <left style="thin"/>
      <right/>
      <top style="medium"/>
      <bottom style="medium"/>
    </border>
    <border>
      <left style="double"/>
      <right/>
      <top style="thin"/>
      <bottom/>
    </border>
    <border>
      <left style="double"/>
      <right/>
      <top style="double"/>
      <bottom/>
    </border>
    <border>
      <left/>
      <right style="medium"/>
      <top style="double"/>
      <bottom style="medium"/>
    </border>
    <border>
      <left style="double"/>
      <right/>
      <top style="thin"/>
      <bottom style="double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double"/>
      <bottom style="medium"/>
    </border>
    <border>
      <left style="double"/>
      <right/>
      <top style="thin"/>
      <bottom style="medium"/>
    </border>
    <border>
      <left style="double"/>
      <right/>
      <top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/>
      <top style="dotted"/>
      <bottom style="medium"/>
    </border>
    <border>
      <left style="double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hair"/>
      <top style="hair"/>
      <bottom style="hair"/>
    </border>
    <border>
      <left style="hair"/>
      <right style="double"/>
      <top style="hair"/>
      <bottom style="medium"/>
    </border>
    <border>
      <left style="hair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 style="medium"/>
      <bottom style="medium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dotted"/>
      <right style="double"/>
      <top style="dotted"/>
      <bottom style="dotted"/>
    </border>
    <border>
      <left style="double"/>
      <right style="hair"/>
      <top/>
      <bottom/>
    </border>
    <border>
      <left style="double"/>
      <right style="hair"/>
      <top style="double"/>
      <bottom style="double"/>
    </border>
    <border>
      <left style="double"/>
      <right style="hair"/>
      <top style="double"/>
      <bottom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double"/>
      <right style="hair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double"/>
      <right style="medium"/>
      <top style="thin"/>
      <bottom style="hair"/>
    </border>
    <border>
      <left style="double"/>
      <right style="dotted"/>
      <top style="hair"/>
      <bottom style="hair"/>
    </border>
    <border>
      <left style="double"/>
      <right style="medium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double"/>
      <right style="medium"/>
      <top style="double"/>
      <bottom style="hair"/>
    </border>
    <border>
      <left style="hair"/>
      <right style="dotted"/>
      <top style="thin"/>
      <bottom style="hair"/>
    </border>
    <border>
      <left style="hair"/>
      <right/>
      <top style="hair"/>
      <bottom style="double"/>
    </border>
    <border>
      <left/>
      <right style="medium"/>
      <top style="thin"/>
      <bottom style="hair"/>
    </border>
    <border>
      <left/>
      <right style="medium"/>
      <top style="hair"/>
      <bottom style="double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 style="dotted"/>
      <top style="dotted"/>
      <bottom style="double"/>
    </border>
    <border>
      <left style="double"/>
      <right style="dotted"/>
      <top style="dotted"/>
      <bottom style="double"/>
    </border>
    <border>
      <left style="dotted"/>
      <right/>
      <top style="dotted"/>
      <bottom style="double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/>
      <right style="hair"/>
      <top style="medium"/>
      <bottom/>
    </border>
    <border>
      <left/>
      <right style="hair"/>
      <top/>
      <bottom style="medium"/>
    </border>
    <border>
      <left style="hair"/>
      <right style="double"/>
      <top style="medium"/>
      <bottom/>
    </border>
    <border>
      <left style="hair"/>
      <right style="double"/>
      <top/>
      <bottom style="medium"/>
    </border>
    <border>
      <left style="hair"/>
      <right/>
      <top style="medium"/>
      <bottom/>
    </border>
    <border>
      <left style="hair"/>
      <right/>
      <top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6">
    <xf numFmtId="0" fontId="0" fillId="0" borderId="0" xfId="0" applyAlignment="1">
      <alignment/>
    </xf>
    <xf numFmtId="3" fontId="21" fillId="0" borderId="0" xfId="61" applyNumberFormat="1" applyFont="1" applyAlignment="1">
      <alignment horizontal="center"/>
      <protection/>
    </xf>
    <xf numFmtId="0" fontId="21" fillId="0" borderId="0" xfId="0" applyFont="1" applyAlignment="1">
      <alignment horizontal="center" vertical="top"/>
    </xf>
    <xf numFmtId="3" fontId="22" fillId="0" borderId="1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20" fillId="0" borderId="0" xfId="61" applyNumberFormat="1" applyFont="1" applyFill="1" applyAlignment="1">
      <alignment horizontal="center"/>
      <protection/>
    </xf>
    <xf numFmtId="3" fontId="20" fillId="0" borderId="13" xfId="61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26" fillId="0" borderId="0" xfId="61" applyNumberFormat="1" applyFont="1" applyBorder="1">
      <alignment/>
      <protection/>
    </xf>
    <xf numFmtId="3" fontId="26" fillId="0" borderId="0" xfId="61" applyNumberFormat="1" applyFont="1">
      <alignment/>
      <protection/>
    </xf>
    <xf numFmtId="3" fontId="23" fillId="0" borderId="0" xfId="61" applyNumberFormat="1" applyFont="1" applyBorder="1" applyAlignment="1">
      <alignment horizontal="left"/>
      <protection/>
    </xf>
    <xf numFmtId="3" fontId="23" fillId="0" borderId="0" xfId="61" applyNumberFormat="1" applyFont="1" applyAlignment="1">
      <alignment horizontal="left"/>
      <protection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6" fillId="0" borderId="14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/>
    </xf>
    <xf numFmtId="49" fontId="26" fillId="0" borderId="14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 indent="1"/>
    </xf>
    <xf numFmtId="0" fontId="26" fillId="0" borderId="0" xfId="0" applyFont="1" applyBorder="1" applyAlignment="1">
      <alignment horizontal="left" wrapText="1" indent="1"/>
    </xf>
    <xf numFmtId="49" fontId="26" fillId="0" borderId="0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3" fontId="26" fillId="0" borderId="0" xfId="0" applyNumberFormat="1" applyFont="1" applyFill="1" applyAlignment="1">
      <alignment/>
    </xf>
    <xf numFmtId="3" fontId="26" fillId="0" borderId="0" xfId="61" applyNumberFormat="1" applyFont="1" applyFill="1">
      <alignment/>
      <protection/>
    </xf>
    <xf numFmtId="3" fontId="23" fillId="0" borderId="0" xfId="61" applyNumberFormat="1" applyFont="1" applyFill="1" applyAlignment="1">
      <alignment horizontal="center"/>
      <protection/>
    </xf>
    <xf numFmtId="3" fontId="26" fillId="0" borderId="0" xfId="61" applyNumberFormat="1" applyFont="1" applyFill="1" applyAlignment="1">
      <alignment horizontal="center"/>
      <protection/>
    </xf>
    <xf numFmtId="49" fontId="26" fillId="0" borderId="0" xfId="61" applyNumberFormat="1" applyFont="1" applyFill="1" applyAlignment="1">
      <alignment horizontal="center"/>
      <protection/>
    </xf>
    <xf numFmtId="3" fontId="23" fillId="0" borderId="17" xfId="61" applyNumberFormat="1" applyFont="1" applyFill="1" applyBorder="1" applyAlignment="1">
      <alignment horizontal="center"/>
      <protection/>
    </xf>
    <xf numFmtId="3" fontId="26" fillId="0" borderId="17" xfId="61" applyNumberFormat="1" applyFont="1" applyFill="1" applyBorder="1" applyAlignment="1">
      <alignment horizontal="center"/>
      <protection/>
    </xf>
    <xf numFmtId="3" fontId="23" fillId="0" borderId="17" xfId="61" applyNumberFormat="1" applyFont="1" applyFill="1" applyBorder="1">
      <alignment/>
      <protection/>
    </xf>
    <xf numFmtId="3" fontId="23" fillId="0" borderId="18" xfId="61" applyNumberFormat="1" applyFont="1" applyFill="1" applyBorder="1">
      <alignment/>
      <protection/>
    </xf>
    <xf numFmtId="49" fontId="26" fillId="0" borderId="14" xfId="61" applyNumberFormat="1" applyFont="1" applyFill="1" applyBorder="1" applyAlignment="1">
      <alignment horizontal="center"/>
      <protection/>
    </xf>
    <xf numFmtId="3" fontId="26" fillId="0" borderId="0" xfId="61" applyNumberFormat="1" applyFont="1" applyFill="1" applyBorder="1" applyAlignment="1">
      <alignment horizontal="center"/>
      <protection/>
    </xf>
    <xf numFmtId="3" fontId="26" fillId="0" borderId="0" xfId="61" applyNumberFormat="1" applyFont="1" applyFill="1" applyBorder="1">
      <alignment/>
      <protection/>
    </xf>
    <xf numFmtId="3" fontId="23" fillId="0" borderId="0" xfId="61" applyNumberFormat="1" applyFont="1" applyFill="1" applyBorder="1" applyAlignment="1">
      <alignment horizontal="center"/>
      <protection/>
    </xf>
    <xf numFmtId="3" fontId="23" fillId="0" borderId="0" xfId="61" applyNumberFormat="1" applyFont="1" applyFill="1" applyBorder="1">
      <alignment/>
      <protection/>
    </xf>
    <xf numFmtId="3" fontId="23" fillId="0" borderId="19" xfId="61" applyNumberFormat="1" applyFont="1" applyFill="1" applyBorder="1">
      <alignment/>
      <protection/>
    </xf>
    <xf numFmtId="3" fontId="26" fillId="0" borderId="19" xfId="61" applyNumberFormat="1" applyFont="1" applyFill="1" applyBorder="1">
      <alignment/>
      <protection/>
    </xf>
    <xf numFmtId="49" fontId="30" fillId="0" borderId="14" xfId="61" applyNumberFormat="1" applyFont="1" applyFill="1" applyBorder="1" applyAlignment="1">
      <alignment horizontal="center"/>
      <protection/>
    </xf>
    <xf numFmtId="3" fontId="30" fillId="0" borderId="0" xfId="61" applyNumberFormat="1" applyFont="1" applyFill="1" applyBorder="1" applyAlignment="1">
      <alignment horizontal="center"/>
      <protection/>
    </xf>
    <xf numFmtId="3" fontId="23" fillId="0" borderId="20" xfId="61" applyNumberFormat="1" applyFont="1" applyFill="1" applyBorder="1" applyAlignment="1">
      <alignment horizontal="center" vertical="center"/>
      <protection/>
    </xf>
    <xf numFmtId="3" fontId="26" fillId="0" borderId="20" xfId="61" applyNumberFormat="1" applyFont="1" applyFill="1" applyBorder="1" applyAlignment="1">
      <alignment horizontal="center" vertical="center"/>
      <protection/>
    </xf>
    <xf numFmtId="3" fontId="23" fillId="0" borderId="20" xfId="61" applyNumberFormat="1" applyFont="1" applyFill="1" applyBorder="1" applyAlignment="1">
      <alignment vertical="center"/>
      <protection/>
    </xf>
    <xf numFmtId="3" fontId="23" fillId="0" borderId="21" xfId="61" applyNumberFormat="1" applyFont="1" applyFill="1" applyBorder="1" applyAlignment="1">
      <alignment vertical="center"/>
      <protection/>
    </xf>
    <xf numFmtId="3" fontId="26" fillId="0" borderId="0" xfId="61" applyNumberFormat="1" applyFont="1" applyFill="1" applyBorder="1" applyAlignment="1">
      <alignment/>
      <protection/>
    </xf>
    <xf numFmtId="49" fontId="26" fillId="0" borderId="14" xfId="61" applyNumberFormat="1" applyFont="1" applyFill="1" applyBorder="1" applyAlignment="1">
      <alignment horizontal="center" vertical="top"/>
      <protection/>
    </xf>
    <xf numFmtId="3" fontId="26" fillId="0" borderId="0" xfId="61" applyNumberFormat="1" applyFont="1" applyFill="1" applyBorder="1" applyAlignment="1">
      <alignment horizontal="center" vertical="top"/>
      <protection/>
    </xf>
    <xf numFmtId="3" fontId="26" fillId="0" borderId="0" xfId="61" applyNumberFormat="1" applyFont="1" applyFill="1" applyBorder="1" applyAlignment="1">
      <alignment vertical="top"/>
      <protection/>
    </xf>
    <xf numFmtId="3" fontId="23" fillId="0" borderId="0" xfId="61" applyNumberFormat="1" applyFont="1" applyFill="1">
      <alignment/>
      <protection/>
    </xf>
    <xf numFmtId="3" fontId="21" fillId="0" borderId="22" xfId="0" applyNumberFormat="1" applyFont="1" applyFill="1" applyBorder="1" applyAlignment="1">
      <alignment horizontal="center" vertical="center"/>
    </xf>
    <xf numFmtId="3" fontId="26" fillId="0" borderId="0" xfId="61" applyNumberFormat="1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/>
    </xf>
    <xf numFmtId="3" fontId="20" fillId="0" borderId="23" xfId="61" applyNumberFormat="1" applyFont="1" applyBorder="1" applyAlignment="1">
      <alignment horizontal="center" vertical="center" textRotation="90" wrapText="1"/>
      <protection/>
    </xf>
    <xf numFmtId="3" fontId="20" fillId="0" borderId="13" xfId="61" applyNumberFormat="1" applyFont="1" applyBorder="1" applyAlignment="1">
      <alignment horizontal="center" vertical="center" textRotation="90" wrapText="1"/>
      <protection/>
    </xf>
    <xf numFmtId="3" fontId="21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0" xfId="66" applyNumberFormat="1" applyFont="1" applyFill="1" applyBorder="1" applyAlignment="1">
      <alignment vertical="center"/>
      <protection/>
    </xf>
    <xf numFmtId="3" fontId="21" fillId="0" borderId="19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21" fillId="0" borderId="0" xfId="61" applyNumberFormat="1" applyFont="1" applyAlignment="1">
      <alignment horizontal="center" vertical="center"/>
      <protection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3" fontId="23" fillId="0" borderId="0" xfId="61" applyNumberFormat="1" applyFont="1" applyBorder="1" applyAlignment="1">
      <alignment horizontal="left" wrapText="1"/>
      <protection/>
    </xf>
    <xf numFmtId="3" fontId="23" fillId="0" borderId="30" xfId="61" applyNumberFormat="1" applyFont="1" applyBorder="1" applyAlignment="1">
      <alignment horizontal="left" textRotation="90" wrapText="1"/>
      <protection/>
    </xf>
    <xf numFmtId="3" fontId="26" fillId="0" borderId="30" xfId="61" applyNumberFormat="1" applyFont="1" applyBorder="1" applyAlignment="1">
      <alignment horizontal="center" wrapText="1"/>
      <protection/>
    </xf>
    <xf numFmtId="3" fontId="23" fillId="0" borderId="30" xfId="61" applyNumberFormat="1" applyFont="1" applyBorder="1" applyAlignment="1">
      <alignment horizontal="left" wrapText="1"/>
      <protection/>
    </xf>
    <xf numFmtId="3" fontId="26" fillId="0" borderId="0" xfId="61" applyNumberFormat="1" applyFont="1" applyBorder="1" applyAlignment="1">
      <alignment horizontal="center" wrapText="1"/>
      <protection/>
    </xf>
    <xf numFmtId="3" fontId="23" fillId="0" borderId="0" xfId="61" applyNumberFormat="1" applyFont="1" applyBorder="1" applyAlignment="1">
      <alignment horizontal="right" wrapText="1"/>
      <protection/>
    </xf>
    <xf numFmtId="3" fontId="21" fillId="0" borderId="0" xfId="61" applyNumberFormat="1" applyFont="1" applyAlignment="1">
      <alignment horizontal="center" vertical="top"/>
      <protection/>
    </xf>
    <xf numFmtId="3" fontId="21" fillId="0" borderId="13" xfId="61" applyNumberFormat="1" applyFont="1" applyBorder="1" applyAlignment="1">
      <alignment horizontal="center" vertical="center" wrapText="1"/>
      <protection/>
    </xf>
    <xf numFmtId="3" fontId="26" fillId="0" borderId="0" xfId="61" applyNumberFormat="1" applyFont="1" applyFill="1" applyBorder="1" applyAlignment="1">
      <alignment vertical="top" wrapText="1"/>
      <protection/>
    </xf>
    <xf numFmtId="3" fontId="26" fillId="0" borderId="19" xfId="61" applyNumberFormat="1" applyFont="1" applyFill="1" applyBorder="1" applyAlignment="1">
      <alignment vertical="top"/>
      <protection/>
    </xf>
    <xf numFmtId="3" fontId="26" fillId="0" borderId="0" xfId="61" applyNumberFormat="1" applyFont="1" applyFill="1" applyAlignment="1">
      <alignment vertical="top"/>
      <protection/>
    </xf>
    <xf numFmtId="3" fontId="21" fillId="0" borderId="13" xfId="61" applyNumberFormat="1" applyFont="1" applyFill="1" applyBorder="1" applyAlignment="1">
      <alignment horizontal="center" vertical="center" wrapText="1"/>
      <protection/>
    </xf>
    <xf numFmtId="3" fontId="22" fillId="0" borderId="19" xfId="0" applyNumberFormat="1" applyFont="1" applyFill="1" applyBorder="1" applyAlignment="1">
      <alignment vertical="top"/>
    </xf>
    <xf numFmtId="3" fontId="22" fillId="0" borderId="19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 vertical="center"/>
    </xf>
    <xf numFmtId="3" fontId="22" fillId="0" borderId="0" xfId="61" applyNumberFormat="1" applyFont="1" applyFill="1" applyAlignment="1">
      <alignment horizontal="center" vertical="center"/>
      <protection/>
    </xf>
    <xf numFmtId="3" fontId="26" fillId="0" borderId="0" xfId="61" applyNumberFormat="1" applyFont="1" applyFill="1" applyAlignment="1">
      <alignment vertical="center"/>
      <protection/>
    </xf>
    <xf numFmtId="0" fontId="23" fillId="0" borderId="0" xfId="61" applyFont="1" applyFill="1" applyBorder="1" applyAlignment="1">
      <alignment horizontal="center"/>
      <protection/>
    </xf>
    <xf numFmtId="3" fontId="26" fillId="0" borderId="0" xfId="61" applyNumberFormat="1" applyFont="1" applyFill="1" applyAlignment="1">
      <alignment/>
      <protection/>
    </xf>
    <xf numFmtId="3" fontId="26" fillId="0" borderId="0" xfId="61" applyNumberFormat="1" applyFont="1" applyFill="1" applyAlignment="1">
      <alignment horizontal="center" vertical="center"/>
      <protection/>
    </xf>
    <xf numFmtId="3" fontId="26" fillId="0" borderId="0" xfId="61" applyNumberFormat="1" applyFont="1" applyFill="1" applyBorder="1" applyAlignment="1">
      <alignment vertical="center"/>
      <protection/>
    </xf>
    <xf numFmtId="3" fontId="20" fillId="0" borderId="0" xfId="61" applyNumberFormat="1" applyFont="1" applyFill="1" applyAlignment="1">
      <alignment horizontal="center" vertical="top"/>
      <protection/>
    </xf>
    <xf numFmtId="3" fontId="20" fillId="0" borderId="0" xfId="61" applyNumberFormat="1" applyFont="1" applyFill="1" applyAlignment="1">
      <alignment horizontal="center" vertical="center"/>
      <protection/>
    </xf>
    <xf numFmtId="3" fontId="20" fillId="0" borderId="31" xfId="61" applyNumberFormat="1" applyFont="1" applyFill="1" applyBorder="1" applyAlignment="1">
      <alignment horizontal="center"/>
      <protection/>
    </xf>
    <xf numFmtId="3" fontId="26" fillId="0" borderId="31" xfId="61" applyNumberFormat="1" applyFont="1" applyFill="1" applyBorder="1" applyAlignment="1">
      <alignment/>
      <protection/>
    </xf>
    <xf numFmtId="3" fontId="26" fillId="0" borderId="31" xfId="61" applyNumberFormat="1" applyFont="1" applyFill="1" applyBorder="1" applyAlignment="1">
      <alignment horizontal="center"/>
      <protection/>
    </xf>
    <xf numFmtId="3" fontId="26" fillId="0" borderId="31" xfId="0" applyNumberFormat="1" applyFont="1" applyFill="1" applyBorder="1" applyAlignment="1">
      <alignment horizontal="right" wrapText="1"/>
    </xf>
    <xf numFmtId="3" fontId="20" fillId="0" borderId="31" xfId="61" applyNumberFormat="1" applyFont="1" applyFill="1" applyBorder="1" applyAlignment="1">
      <alignment horizontal="center" vertical="top"/>
      <protection/>
    </xf>
    <xf numFmtId="3" fontId="20" fillId="0" borderId="32" xfId="61" applyNumberFormat="1" applyFont="1" applyFill="1" applyBorder="1" applyAlignment="1">
      <alignment horizontal="center"/>
      <protection/>
    </xf>
    <xf numFmtId="3" fontId="20" fillId="0" borderId="32" xfId="61" applyNumberFormat="1" applyFont="1" applyFill="1" applyBorder="1" applyAlignment="1">
      <alignment horizontal="center" vertical="center"/>
      <protection/>
    </xf>
    <xf numFmtId="3" fontId="29" fillId="0" borderId="32" xfId="61" applyNumberFormat="1" applyFont="1" applyFill="1" applyBorder="1" applyAlignment="1">
      <alignment horizontal="center"/>
      <protection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0" xfId="66" applyNumberFormat="1" applyFont="1" applyFill="1" applyBorder="1" applyAlignment="1">
      <alignment wrapText="1"/>
      <protection/>
    </xf>
    <xf numFmtId="3" fontId="28" fillId="0" borderId="0" xfId="0" applyNumberFormat="1" applyFont="1" applyFill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/>
    </xf>
    <xf numFmtId="3" fontId="21" fillId="0" borderId="14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2" fillId="0" borderId="0" xfId="66" applyNumberFormat="1" applyFont="1" applyFill="1" applyBorder="1" applyAlignment="1">
      <alignment vertical="center"/>
      <protection/>
    </xf>
    <xf numFmtId="3" fontId="33" fillId="0" borderId="0" xfId="0" applyNumberFormat="1" applyFont="1" applyFill="1" applyBorder="1" applyAlignment="1">
      <alignment vertical="center"/>
    </xf>
    <xf numFmtId="3" fontId="28" fillId="0" borderId="0" xfId="66" applyNumberFormat="1" applyFont="1" applyFill="1" applyBorder="1" applyAlignment="1">
      <alignment vertical="center"/>
      <protection/>
    </xf>
    <xf numFmtId="3" fontId="21" fillId="0" borderId="0" xfId="66" applyNumberFormat="1" applyFont="1" applyFill="1" applyBorder="1" applyAlignment="1">
      <alignment/>
      <protection/>
    </xf>
    <xf numFmtId="3" fontId="26" fillId="0" borderId="0" xfId="61" applyNumberFormat="1" applyFont="1" applyFill="1" applyBorder="1" applyAlignment="1">
      <alignment horizontal="left"/>
      <protection/>
    </xf>
    <xf numFmtId="3" fontId="22" fillId="0" borderId="34" xfId="68" applyNumberFormat="1" applyFont="1" applyFill="1" applyBorder="1" applyAlignment="1">
      <alignment horizontal="center" vertical="center" wrapText="1"/>
      <protection/>
    </xf>
    <xf numFmtId="0" fontId="21" fillId="0" borderId="35" xfId="63" applyFont="1" applyFill="1" applyBorder="1" applyAlignment="1">
      <alignment wrapText="1"/>
      <protection/>
    </xf>
    <xf numFmtId="3" fontId="21" fillId="0" borderId="35" xfId="67" applyNumberFormat="1" applyFont="1" applyFill="1" applyBorder="1" applyAlignment="1">
      <alignment/>
      <protection/>
    </xf>
    <xf numFmtId="0" fontId="21" fillId="0" borderId="35" xfId="67" applyFont="1" applyFill="1" applyBorder="1" applyAlignment="1">
      <alignment wrapText="1"/>
      <protection/>
    </xf>
    <xf numFmtId="0" fontId="21" fillId="0" borderId="35" xfId="67" applyFont="1" applyFill="1" applyBorder="1" applyAlignment="1">
      <alignment horizontal="left" wrapText="1" indent="1"/>
      <protection/>
    </xf>
    <xf numFmtId="0" fontId="21" fillId="0" borderId="0" xfId="67" applyFont="1" applyFill="1" applyBorder="1" applyAlignment="1">
      <alignment horizontal="center" vertical="top"/>
      <protection/>
    </xf>
    <xf numFmtId="0" fontId="21" fillId="0" borderId="0" xfId="67" applyFont="1" applyFill="1" applyBorder="1">
      <alignment/>
      <protection/>
    </xf>
    <xf numFmtId="0" fontId="21" fillId="0" borderId="0" xfId="67" applyFont="1" applyFill="1" applyBorder="1" applyAlignment="1">
      <alignment wrapText="1"/>
      <protection/>
    </xf>
    <xf numFmtId="0" fontId="21" fillId="0" borderId="0" xfId="67" applyFont="1" applyFill="1" applyBorder="1" applyAlignment="1">
      <alignment horizontal="center" wrapText="1"/>
      <protection/>
    </xf>
    <xf numFmtId="3" fontId="21" fillId="0" borderId="0" xfId="67" applyNumberFormat="1" applyFont="1" applyFill="1" applyBorder="1">
      <alignment/>
      <protection/>
    </xf>
    <xf numFmtId="0" fontId="21" fillId="0" borderId="0" xfId="67" applyFont="1" applyFill="1" applyBorder="1" applyAlignment="1">
      <alignment horizontal="center"/>
      <protection/>
    </xf>
    <xf numFmtId="0" fontId="22" fillId="0" borderId="36" xfId="67" applyFont="1" applyFill="1" applyBorder="1" applyAlignment="1">
      <alignment horizontal="center" vertical="center" wrapText="1"/>
      <protection/>
    </xf>
    <xf numFmtId="0" fontId="21" fillId="0" borderId="35" xfId="63" applyFont="1" applyFill="1" applyBorder="1" applyAlignment="1">
      <alignment horizontal="center" wrapText="1"/>
      <protection/>
    </xf>
    <xf numFmtId="0" fontId="21" fillId="0" borderId="35" xfId="67" applyFont="1" applyFill="1" applyBorder="1" applyAlignment="1">
      <alignment horizontal="center" wrapText="1"/>
      <protection/>
    </xf>
    <xf numFmtId="0" fontId="21" fillId="0" borderId="35" xfId="63" applyFont="1" applyFill="1" applyBorder="1" applyAlignment="1">
      <alignment horizontal="left" wrapText="1"/>
      <protection/>
    </xf>
    <xf numFmtId="0" fontId="22" fillId="0" borderId="0" xfId="67" applyFont="1" applyFill="1" applyBorder="1" applyAlignment="1">
      <alignment vertical="center"/>
      <protection/>
    </xf>
    <xf numFmtId="0" fontId="21" fillId="0" borderId="0" xfId="67" applyFont="1" applyFill="1" applyBorder="1" applyAlignment="1">
      <alignment/>
      <protection/>
    </xf>
    <xf numFmtId="0" fontId="21" fillId="0" borderId="0" xfId="67" applyFont="1" applyFill="1" applyBorder="1" applyAlignment="1">
      <alignment vertical="center"/>
      <protection/>
    </xf>
    <xf numFmtId="0" fontId="37" fillId="0" borderId="35" xfId="67" applyFont="1" applyFill="1" applyBorder="1" applyAlignment="1">
      <alignment wrapText="1"/>
      <protection/>
    </xf>
    <xf numFmtId="0" fontId="22" fillId="0" borderId="37" xfId="67" applyFont="1" applyFill="1" applyBorder="1" applyAlignment="1">
      <alignment horizontal="center" vertical="center" wrapText="1"/>
      <protection/>
    </xf>
    <xf numFmtId="3" fontId="22" fillId="0" borderId="37" xfId="67" applyNumberFormat="1" applyFont="1" applyFill="1" applyBorder="1" applyAlignment="1">
      <alignment vertical="center"/>
      <protection/>
    </xf>
    <xf numFmtId="3" fontId="23" fillId="0" borderId="0" xfId="0" applyNumberFormat="1" applyFont="1" applyFill="1" applyBorder="1" applyAlignment="1">
      <alignment/>
    </xf>
    <xf numFmtId="3" fontId="26" fillId="0" borderId="38" xfId="0" applyNumberFormat="1" applyFont="1" applyFill="1" applyBorder="1" applyAlignment="1">
      <alignment/>
    </xf>
    <xf numFmtId="3" fontId="24" fillId="0" borderId="30" xfId="61" applyNumberFormat="1" applyFont="1" applyBorder="1" applyAlignment="1">
      <alignment horizontal="right" wrapText="1"/>
      <protection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19" xfId="0" applyNumberFormat="1" applyFont="1" applyBorder="1" applyAlignment="1">
      <alignment/>
    </xf>
    <xf numFmtId="3" fontId="23" fillId="0" borderId="38" xfId="61" applyNumberFormat="1" applyFont="1" applyBorder="1" applyAlignment="1">
      <alignment horizontal="left" wrapText="1"/>
      <protection/>
    </xf>
    <xf numFmtId="3" fontId="24" fillId="0" borderId="27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19" xfId="0" applyNumberFormat="1" applyFont="1" applyFill="1" applyBorder="1" applyAlignment="1">
      <alignment vertical="center"/>
    </xf>
    <xf numFmtId="3" fontId="24" fillId="0" borderId="25" xfId="0" applyNumberFormat="1" applyFont="1" applyFill="1" applyBorder="1" applyAlignment="1">
      <alignment vertical="center"/>
    </xf>
    <xf numFmtId="3" fontId="24" fillId="0" borderId="39" xfId="0" applyNumberFormat="1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vertical="center"/>
    </xf>
    <xf numFmtId="3" fontId="30" fillId="0" borderId="0" xfId="61" applyNumberFormat="1" applyFont="1" applyFill="1" applyBorder="1">
      <alignment/>
      <protection/>
    </xf>
    <xf numFmtId="3" fontId="24" fillId="0" borderId="19" xfId="0" applyNumberFormat="1" applyFont="1" applyFill="1" applyBorder="1" applyAlignment="1">
      <alignment/>
    </xf>
    <xf numFmtId="49" fontId="20" fillId="0" borderId="0" xfId="61" applyNumberFormat="1" applyFont="1" applyFill="1" applyAlignment="1">
      <alignment horizontal="center"/>
      <protection/>
    </xf>
    <xf numFmtId="3" fontId="20" fillId="0" borderId="10" xfId="61" applyNumberFormat="1" applyFont="1" applyFill="1" applyBorder="1" applyAlignment="1">
      <alignment horizontal="center"/>
      <protection/>
    </xf>
    <xf numFmtId="3" fontId="27" fillId="0" borderId="0" xfId="61" applyNumberFormat="1" applyFont="1" applyFill="1" applyAlignment="1">
      <alignment horizontal="center"/>
      <protection/>
    </xf>
    <xf numFmtId="3" fontId="38" fillId="0" borderId="0" xfId="61" applyNumberFormat="1" applyFont="1" applyFill="1" applyAlignment="1">
      <alignment horizontal="center"/>
      <protection/>
    </xf>
    <xf numFmtId="3" fontId="20" fillId="0" borderId="0" xfId="61" applyNumberFormat="1" applyFont="1" applyFill="1">
      <alignment/>
      <protection/>
    </xf>
    <xf numFmtId="3" fontId="23" fillId="0" borderId="17" xfId="61" applyNumberFormat="1" applyFont="1" applyFill="1" applyBorder="1" applyAlignment="1">
      <alignment wrapText="1"/>
      <protection/>
    </xf>
    <xf numFmtId="3" fontId="26" fillId="0" borderId="0" xfId="61" applyNumberFormat="1" applyFont="1" applyFill="1" applyBorder="1" applyAlignment="1">
      <alignment horizontal="left" indent="1"/>
      <protection/>
    </xf>
    <xf numFmtId="3" fontId="30" fillId="0" borderId="0" xfId="61" applyNumberFormat="1" applyFont="1" applyFill="1" applyBorder="1" applyAlignment="1">
      <alignment horizontal="left" indent="2"/>
      <protection/>
    </xf>
    <xf numFmtId="3" fontId="30" fillId="0" borderId="19" xfId="61" applyNumberFormat="1" applyFont="1" applyFill="1" applyBorder="1">
      <alignment/>
      <protection/>
    </xf>
    <xf numFmtId="3" fontId="30" fillId="0" borderId="0" xfId="61" applyNumberFormat="1" applyFont="1" applyFill="1">
      <alignment/>
      <protection/>
    </xf>
    <xf numFmtId="3" fontId="26" fillId="0" borderId="0" xfId="61" applyNumberFormat="1" applyFont="1" applyFill="1" applyBorder="1" applyAlignment="1">
      <alignment horizontal="left" indent="3"/>
      <protection/>
    </xf>
    <xf numFmtId="3" fontId="26" fillId="0" borderId="0" xfId="61" applyNumberFormat="1" applyFont="1" applyFill="1" applyBorder="1" applyAlignment="1">
      <alignment horizontal="left" wrapText="1" indent="3"/>
      <protection/>
    </xf>
    <xf numFmtId="3" fontId="23" fillId="0" borderId="0" xfId="61" applyNumberFormat="1" applyFont="1" applyFill="1" applyBorder="1" applyAlignment="1">
      <alignment vertical="center"/>
      <protection/>
    </xf>
    <xf numFmtId="3" fontId="26" fillId="0" borderId="19" xfId="61" applyNumberFormat="1" applyFont="1" applyFill="1" applyBorder="1" applyAlignment="1">
      <alignment/>
      <protection/>
    </xf>
    <xf numFmtId="3" fontId="26" fillId="0" borderId="0" xfId="61" applyNumberFormat="1" applyFont="1" applyFill="1" applyBorder="1" applyAlignment="1">
      <alignment horizontal="left" vertical="top" indent="1"/>
      <protection/>
    </xf>
    <xf numFmtId="49" fontId="26" fillId="0" borderId="0" xfId="61" applyNumberFormat="1" applyFont="1" applyFill="1" applyBorder="1" applyAlignment="1">
      <alignment horizontal="center"/>
      <protection/>
    </xf>
    <xf numFmtId="3" fontId="23" fillId="0" borderId="0" xfId="61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6" fillId="0" borderId="38" xfId="0" applyFont="1" applyBorder="1" applyAlignment="1">
      <alignment horizontal="left" indent="1"/>
    </xf>
    <xf numFmtId="0" fontId="26" fillId="0" borderId="0" xfId="0" applyFont="1" applyBorder="1" applyAlignment="1">
      <alignment horizontal="left" vertical="center" wrapText="1" indent="1"/>
    </xf>
    <xf numFmtId="3" fontId="26" fillId="0" borderId="0" xfId="61" applyNumberFormat="1" applyFont="1" applyBorder="1" applyAlignment="1">
      <alignment horizontal="left" vertical="center" indent="1"/>
      <protection/>
    </xf>
    <xf numFmtId="3" fontId="23" fillId="0" borderId="38" xfId="61" applyNumberFormat="1" applyFont="1" applyBorder="1" applyAlignment="1">
      <alignment horizontal="left" textRotation="90" wrapText="1"/>
      <protection/>
    </xf>
    <xf numFmtId="3" fontId="26" fillId="0" borderId="38" xfId="61" applyNumberFormat="1" applyFont="1" applyBorder="1" applyAlignment="1">
      <alignment horizontal="center" wrapText="1"/>
      <protection/>
    </xf>
    <xf numFmtId="3" fontId="24" fillId="0" borderId="38" xfId="61" applyNumberFormat="1" applyFont="1" applyBorder="1" applyAlignment="1">
      <alignment horizontal="right" wrapText="1"/>
      <protection/>
    </xf>
    <xf numFmtId="0" fontId="23" fillId="0" borderId="38" xfId="0" applyFont="1" applyBorder="1" applyAlignment="1">
      <alignment horizontal="center"/>
    </xf>
    <xf numFmtId="0" fontId="26" fillId="0" borderId="38" xfId="0" applyFont="1" applyBorder="1" applyAlignment="1">
      <alignment horizontal="center" vertical="top"/>
    </xf>
    <xf numFmtId="0" fontId="23" fillId="0" borderId="38" xfId="0" applyFont="1" applyBorder="1" applyAlignment="1">
      <alignment wrapText="1"/>
    </xf>
    <xf numFmtId="3" fontId="24" fillId="0" borderId="38" xfId="0" applyNumberFormat="1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37" fillId="0" borderId="0" xfId="67" applyFont="1" applyFill="1" applyBorder="1" applyAlignment="1">
      <alignment wrapText="1"/>
      <protection/>
    </xf>
    <xf numFmtId="0" fontId="21" fillId="0" borderId="0" xfId="68" applyFont="1" applyFill="1" applyBorder="1" applyAlignment="1">
      <alignment horizontal="center"/>
      <protection/>
    </xf>
    <xf numFmtId="0" fontId="21" fillId="0" borderId="0" xfId="68" applyFont="1" applyFill="1" applyBorder="1" applyAlignment="1">
      <alignment horizontal="center" vertical="top"/>
      <protection/>
    </xf>
    <xf numFmtId="0" fontId="21" fillId="0" borderId="0" xfId="68" applyFont="1" applyFill="1" applyBorder="1" applyAlignment="1">
      <alignment horizontal="center" wrapText="1"/>
      <protection/>
    </xf>
    <xf numFmtId="3" fontId="21" fillId="0" borderId="0" xfId="68" applyNumberFormat="1" applyFont="1" applyFill="1" applyBorder="1" applyAlignment="1">
      <alignment horizontal="center"/>
      <protection/>
    </xf>
    <xf numFmtId="0" fontId="21" fillId="0" borderId="40" xfId="67" applyFont="1" applyFill="1" applyBorder="1" applyAlignment="1">
      <alignment horizontal="center" vertical="center" textRotation="90"/>
      <protection/>
    </xf>
    <xf numFmtId="0" fontId="21" fillId="0" borderId="36" xfId="67" applyFont="1" applyFill="1" applyBorder="1" applyAlignment="1">
      <alignment horizontal="center" vertical="center" textRotation="90"/>
      <protection/>
    </xf>
    <xf numFmtId="0" fontId="21" fillId="0" borderId="41" xfId="67" applyFont="1" applyFill="1" applyBorder="1" applyAlignment="1">
      <alignment horizontal="center"/>
      <protection/>
    </xf>
    <xf numFmtId="0" fontId="21" fillId="0" borderId="35" xfId="67" applyFont="1" applyFill="1" applyBorder="1" applyAlignment="1">
      <alignment horizontal="center" vertical="top"/>
      <protection/>
    </xf>
    <xf numFmtId="0" fontId="22" fillId="0" borderId="42" xfId="67" applyFont="1" applyFill="1" applyBorder="1" applyAlignment="1">
      <alignment horizontal="center" vertical="center"/>
      <protection/>
    </xf>
    <xf numFmtId="0" fontId="22" fillId="0" borderId="37" xfId="67" applyFont="1" applyFill="1" applyBorder="1" applyAlignment="1">
      <alignment horizontal="center" vertical="top"/>
      <protection/>
    </xf>
    <xf numFmtId="0" fontId="21" fillId="0" borderId="14" xfId="67" applyFont="1" applyFill="1" applyBorder="1" applyAlignment="1">
      <alignment horizontal="center"/>
      <protection/>
    </xf>
    <xf numFmtId="3" fontId="21" fillId="0" borderId="17" xfId="0" applyNumberFormat="1" applyFont="1" applyFill="1" applyBorder="1" applyAlignment="1">
      <alignment/>
    </xf>
    <xf numFmtId="3" fontId="21" fillId="0" borderId="0" xfId="0" applyNumberFormat="1" applyFont="1" applyFill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3" fontId="35" fillId="0" borderId="0" xfId="0" applyNumberFormat="1" applyFont="1" applyFill="1" applyAlignment="1">
      <alignment horizontal="center"/>
    </xf>
    <xf numFmtId="3" fontId="28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 vertical="center"/>
    </xf>
    <xf numFmtId="3" fontId="23" fillId="0" borderId="43" xfId="61" applyNumberFormat="1" applyFont="1" applyBorder="1" applyAlignment="1">
      <alignment horizontal="center" textRotation="90" wrapText="1"/>
      <protection/>
    </xf>
    <xf numFmtId="3" fontId="26" fillId="0" borderId="14" xfId="61" applyNumberFormat="1" applyFont="1" applyBorder="1" applyAlignment="1">
      <alignment horizontal="center" wrapText="1"/>
      <protection/>
    </xf>
    <xf numFmtId="3" fontId="23" fillId="0" borderId="44" xfId="61" applyNumberFormat="1" applyFont="1" applyBorder="1" applyAlignment="1">
      <alignment horizontal="center" textRotation="90" wrapText="1"/>
      <protection/>
    </xf>
    <xf numFmtId="49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top"/>
    </xf>
    <xf numFmtId="49" fontId="26" fillId="0" borderId="45" xfId="61" applyNumberFormat="1" applyFont="1" applyFill="1" applyBorder="1" applyAlignment="1">
      <alignment horizontal="center"/>
      <protection/>
    </xf>
    <xf numFmtId="49" fontId="26" fillId="0" borderId="14" xfId="61" applyNumberFormat="1" applyFont="1" applyFill="1" applyBorder="1" applyAlignment="1">
      <alignment horizontal="center" vertical="center"/>
      <protection/>
    </xf>
    <xf numFmtId="49" fontId="26" fillId="0" borderId="46" xfId="61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wrapText="1"/>
    </xf>
    <xf numFmtId="3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3" fillId="0" borderId="46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center" wrapText="1"/>
    </xf>
    <xf numFmtId="3" fontId="23" fillId="0" borderId="4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40" fillId="0" borderId="0" xfId="0" applyFont="1" applyFill="1" applyAlignment="1">
      <alignment wrapText="1"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vertical="top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top"/>
    </xf>
    <xf numFmtId="3" fontId="30" fillId="0" borderId="0" xfId="0" applyNumberFormat="1" applyFont="1" applyFill="1" applyBorder="1" applyAlignment="1">
      <alignment/>
    </xf>
    <xf numFmtId="0" fontId="23" fillId="0" borderId="20" xfId="0" applyFont="1" applyFill="1" applyBorder="1" applyAlignment="1">
      <alignment vertical="top"/>
    </xf>
    <xf numFmtId="0" fontId="23" fillId="0" borderId="20" xfId="0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vertical="center"/>
    </xf>
    <xf numFmtId="0" fontId="41" fillId="0" borderId="0" xfId="0" applyFont="1" applyFill="1" applyAlignment="1">
      <alignment wrapText="1"/>
    </xf>
    <xf numFmtId="0" fontId="26" fillId="0" borderId="0" xfId="0" applyFont="1" applyFill="1" applyBorder="1" applyAlignment="1">
      <alignment/>
    </xf>
    <xf numFmtId="0" fontId="30" fillId="0" borderId="0" xfId="0" applyFont="1" applyFill="1" applyAlignment="1">
      <alignment horizontal="right" vertical="top"/>
    </xf>
    <xf numFmtId="0" fontId="30" fillId="0" borderId="27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/>
    </xf>
    <xf numFmtId="3" fontId="30" fillId="0" borderId="27" xfId="0" applyNumberFormat="1" applyFont="1" applyFill="1" applyBorder="1" applyAlignment="1">
      <alignment vertical="center"/>
    </xf>
    <xf numFmtId="3" fontId="26" fillId="0" borderId="0" xfId="69" applyNumberFormat="1" applyFont="1" applyFill="1" applyBorder="1">
      <alignment/>
      <protection/>
    </xf>
    <xf numFmtId="0" fontId="30" fillId="0" borderId="0" xfId="0" applyFont="1" applyFill="1" applyBorder="1" applyAlignment="1">
      <alignment/>
    </xf>
    <xf numFmtId="0" fontId="26" fillId="0" borderId="0" xfId="64" applyFont="1" applyFill="1" applyBorder="1" applyAlignment="1">
      <alignment wrapText="1"/>
      <protection/>
    </xf>
    <xf numFmtId="0" fontId="23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vertical="top"/>
    </xf>
    <xf numFmtId="0" fontId="26" fillId="0" borderId="0" xfId="0" applyFont="1" applyFill="1" applyAlignment="1">
      <alignment horizontal="left" wrapText="1" indent="2"/>
    </xf>
    <xf numFmtId="0" fontId="43" fillId="0" borderId="0" xfId="0" applyFont="1" applyFill="1" applyAlignment="1">
      <alignment/>
    </xf>
    <xf numFmtId="3" fontId="26" fillId="0" borderId="0" xfId="69" applyNumberFormat="1" applyFont="1" applyFill="1" applyBorder="1" applyAlignment="1">
      <alignment vertical="top"/>
      <protection/>
    </xf>
    <xf numFmtId="3" fontId="30" fillId="0" borderId="0" xfId="0" applyNumberFormat="1" applyFont="1" applyFill="1" applyBorder="1" applyAlignment="1">
      <alignment vertical="top"/>
    </xf>
    <xf numFmtId="0" fontId="30" fillId="0" borderId="2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Alignment="1">
      <alignment/>
    </xf>
    <xf numFmtId="0" fontId="30" fillId="0" borderId="0" xfId="0" applyFont="1" applyFill="1" applyAlignment="1">
      <alignment wrapText="1"/>
    </xf>
    <xf numFmtId="3" fontId="23" fillId="0" borderId="0" xfId="0" applyNumberFormat="1" applyFont="1" applyFill="1" applyAlignment="1">
      <alignment/>
    </xf>
    <xf numFmtId="3" fontId="21" fillId="0" borderId="19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3" fontId="28" fillId="0" borderId="48" xfId="0" applyNumberFormat="1" applyFont="1" applyFill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3" fontId="22" fillId="0" borderId="38" xfId="66" applyNumberFormat="1" applyFont="1" applyFill="1" applyBorder="1" applyAlignment="1">
      <alignment vertical="center"/>
      <protection/>
    </xf>
    <xf numFmtId="3" fontId="22" fillId="0" borderId="38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3" fontId="22" fillId="0" borderId="10" xfId="66" applyNumberFormat="1" applyFont="1" applyFill="1" applyBorder="1" applyAlignment="1">
      <alignment vertical="center"/>
      <protection/>
    </xf>
    <xf numFmtId="3" fontId="33" fillId="0" borderId="10" xfId="0" applyNumberFormat="1" applyFont="1" applyFill="1" applyBorder="1" applyAlignment="1">
      <alignment vertical="center"/>
    </xf>
    <xf numFmtId="3" fontId="33" fillId="0" borderId="38" xfId="0" applyNumberFormat="1" applyFont="1" applyFill="1" applyBorder="1" applyAlignment="1">
      <alignment vertical="center"/>
    </xf>
    <xf numFmtId="3" fontId="22" fillId="0" borderId="49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22" fillId="0" borderId="14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 applyAlignment="1">
      <alignment horizontal="center" vertical="top"/>
    </xf>
    <xf numFmtId="3" fontId="22" fillId="0" borderId="0" xfId="66" applyNumberFormat="1" applyFont="1" applyFill="1" applyBorder="1" applyAlignment="1">
      <alignment vertical="top"/>
      <protection/>
    </xf>
    <xf numFmtId="3" fontId="22" fillId="0" borderId="0" xfId="0" applyNumberFormat="1" applyFont="1" applyFill="1" applyBorder="1" applyAlignment="1">
      <alignment vertical="top"/>
    </xf>
    <xf numFmtId="3" fontId="33" fillId="0" borderId="0" xfId="0" applyNumberFormat="1" applyFont="1" applyFill="1" applyBorder="1" applyAlignment="1">
      <alignment vertical="top"/>
    </xf>
    <xf numFmtId="3" fontId="22" fillId="0" borderId="0" xfId="0" applyNumberFormat="1" applyFont="1" applyFill="1" applyAlignment="1">
      <alignment vertical="top"/>
    </xf>
    <xf numFmtId="3" fontId="28" fillId="0" borderId="0" xfId="66" applyNumberFormat="1" applyFont="1" applyFill="1" applyBorder="1" applyAlignment="1">
      <alignment/>
      <protection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/>
    </xf>
    <xf numFmtId="3" fontId="30" fillId="0" borderId="0" xfId="61" applyNumberFormat="1" applyFont="1" applyFill="1" applyAlignment="1">
      <alignment horizontal="center"/>
      <protection/>
    </xf>
    <xf numFmtId="3" fontId="26" fillId="0" borderId="51" xfId="61" applyNumberFormat="1" applyFont="1" applyFill="1" applyBorder="1" applyAlignment="1">
      <alignment horizontal="center"/>
      <protection/>
    </xf>
    <xf numFmtId="3" fontId="26" fillId="0" borderId="52" xfId="0" applyNumberFormat="1" applyFont="1" applyFill="1" applyBorder="1" applyAlignment="1">
      <alignment horizontal="right" wrapText="1"/>
    </xf>
    <xf numFmtId="3" fontId="30" fillId="0" borderId="31" xfId="61" applyNumberFormat="1" applyFont="1" applyFill="1" applyBorder="1" applyAlignment="1">
      <alignment/>
      <protection/>
    </xf>
    <xf numFmtId="3" fontId="30" fillId="0" borderId="31" xfId="61" applyNumberFormat="1" applyFont="1" applyFill="1" applyBorder="1" applyAlignment="1">
      <alignment horizontal="center"/>
      <protection/>
    </xf>
    <xf numFmtId="3" fontId="30" fillId="0" borderId="31" xfId="0" applyNumberFormat="1" applyFont="1" applyFill="1" applyBorder="1" applyAlignment="1">
      <alignment horizontal="right" wrapText="1"/>
    </xf>
    <xf numFmtId="3" fontId="30" fillId="0" borderId="52" xfId="0" applyNumberFormat="1" applyFont="1" applyFill="1" applyBorder="1" applyAlignment="1">
      <alignment horizontal="right" wrapText="1"/>
    </xf>
    <xf numFmtId="3" fontId="23" fillId="0" borderId="31" xfId="61" applyNumberFormat="1" applyFont="1" applyFill="1" applyBorder="1" applyAlignment="1">
      <alignment/>
      <protection/>
    </xf>
    <xf numFmtId="3" fontId="23" fillId="0" borderId="31" xfId="61" applyNumberFormat="1" applyFont="1" applyFill="1" applyBorder="1" applyAlignment="1">
      <alignment horizontal="center"/>
      <protection/>
    </xf>
    <xf numFmtId="3" fontId="29" fillId="0" borderId="31" xfId="61" applyNumberFormat="1" applyFont="1" applyFill="1" applyBorder="1" applyAlignment="1">
      <alignment horizontal="center"/>
      <protection/>
    </xf>
    <xf numFmtId="3" fontId="27" fillId="0" borderId="32" xfId="61" applyNumberFormat="1" applyFont="1" applyFill="1" applyBorder="1" applyAlignment="1">
      <alignment horizontal="center"/>
      <protection/>
    </xf>
    <xf numFmtId="3" fontId="27" fillId="0" borderId="31" xfId="61" applyNumberFormat="1" applyFont="1" applyFill="1" applyBorder="1" applyAlignment="1">
      <alignment horizontal="center"/>
      <protection/>
    </xf>
    <xf numFmtId="3" fontId="26" fillId="0" borderId="53" xfId="61" applyNumberFormat="1" applyFont="1" applyFill="1" applyBorder="1" applyAlignment="1">
      <alignment horizontal="center"/>
      <protection/>
    </xf>
    <xf numFmtId="3" fontId="20" fillId="0" borderId="0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22" fillId="0" borderId="13" xfId="61" applyNumberFormat="1" applyFont="1" applyBorder="1" applyAlignment="1">
      <alignment horizontal="center" vertical="center" wrapText="1"/>
      <protection/>
    </xf>
    <xf numFmtId="3" fontId="23" fillId="0" borderId="25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/>
    </xf>
    <xf numFmtId="3" fontId="24" fillId="0" borderId="16" xfId="0" applyNumberFormat="1" applyFont="1" applyBorder="1" applyAlignment="1">
      <alignment vertical="center"/>
    </xf>
    <xf numFmtId="3" fontId="44" fillId="0" borderId="0" xfId="61" applyNumberFormat="1" applyFont="1" applyFill="1" applyAlignment="1">
      <alignment horizontal="right"/>
      <protection/>
    </xf>
    <xf numFmtId="49" fontId="20" fillId="0" borderId="23" xfId="61" applyNumberFormat="1" applyFont="1" applyFill="1" applyBorder="1" applyAlignment="1">
      <alignment horizontal="center" vertical="center" textRotation="90"/>
      <protection/>
    </xf>
    <xf numFmtId="3" fontId="20" fillId="0" borderId="13" xfId="61" applyNumberFormat="1" applyFont="1" applyFill="1" applyBorder="1" applyAlignment="1">
      <alignment horizontal="center" vertical="center" textRotation="90"/>
      <protection/>
    </xf>
    <xf numFmtId="3" fontId="20" fillId="0" borderId="13" xfId="61" applyNumberFormat="1" applyFont="1" applyFill="1" applyBorder="1" applyAlignment="1">
      <alignment horizontal="center" vertical="center" wrapText="1"/>
      <protection/>
    </xf>
    <xf numFmtId="3" fontId="22" fillId="0" borderId="13" xfId="61" applyNumberFormat="1" applyFont="1" applyFill="1" applyBorder="1" applyAlignment="1">
      <alignment horizontal="center" vertical="center"/>
      <protection/>
    </xf>
    <xf numFmtId="3" fontId="23" fillId="0" borderId="19" xfId="61" applyNumberFormat="1" applyFont="1" applyFill="1" applyBorder="1" applyAlignment="1">
      <alignment vertical="center"/>
      <protection/>
    </xf>
    <xf numFmtId="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20" xfId="0" applyNumberFormat="1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horizontal="center" vertical="top"/>
    </xf>
    <xf numFmtId="3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0" borderId="12" xfId="61" applyNumberFormat="1" applyFont="1" applyFill="1" applyBorder="1" applyAlignment="1">
      <alignment horizontal="center" vertical="center" wrapText="1"/>
      <protection/>
    </xf>
    <xf numFmtId="3" fontId="21" fillId="0" borderId="0" xfId="0" applyNumberFormat="1" applyFont="1" applyFill="1" applyBorder="1" applyAlignment="1">
      <alignment horizontal="center" vertical="top"/>
    </xf>
    <xf numFmtId="3" fontId="21" fillId="0" borderId="0" xfId="0" applyNumberFormat="1" applyFont="1" applyFill="1" applyBorder="1" applyAlignment="1">
      <alignment vertical="top"/>
    </xf>
    <xf numFmtId="3" fontId="21" fillId="0" borderId="0" xfId="66" applyNumberFormat="1" applyFont="1" applyFill="1" applyBorder="1" applyAlignment="1">
      <alignment vertical="center" wrapText="1"/>
      <protection/>
    </xf>
    <xf numFmtId="3" fontId="28" fillId="0" borderId="0" xfId="66" applyNumberFormat="1" applyFont="1" applyFill="1" applyBorder="1" applyAlignment="1">
      <alignment horizontal="right" vertical="center"/>
      <protection/>
    </xf>
    <xf numFmtId="3" fontId="28" fillId="0" borderId="0" xfId="66" applyNumberFormat="1" applyFont="1" applyFill="1" applyBorder="1" applyAlignment="1">
      <alignment horizontal="center" vertical="center"/>
      <protection/>
    </xf>
    <xf numFmtId="3" fontId="22" fillId="0" borderId="2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vertical="center"/>
    </xf>
    <xf numFmtId="3" fontId="20" fillId="0" borderId="54" xfId="61" applyNumberFormat="1" applyFont="1" applyFill="1" applyBorder="1" applyAlignment="1">
      <alignment horizontal="center"/>
      <protection/>
    </xf>
    <xf numFmtId="3" fontId="20" fillId="0" borderId="55" xfId="61" applyNumberFormat="1" applyFont="1" applyFill="1" applyBorder="1" applyAlignment="1">
      <alignment horizontal="center"/>
      <protection/>
    </xf>
    <xf numFmtId="3" fontId="26" fillId="0" borderId="55" xfId="61" applyNumberFormat="1" applyFont="1" applyFill="1" applyBorder="1" applyAlignment="1">
      <alignment/>
      <protection/>
    </xf>
    <xf numFmtId="3" fontId="26" fillId="0" borderId="55" xfId="61" applyNumberFormat="1" applyFont="1" applyFill="1" applyBorder="1" applyAlignment="1">
      <alignment horizontal="center"/>
      <protection/>
    </xf>
    <xf numFmtId="3" fontId="20" fillId="0" borderId="0" xfId="61" applyNumberFormat="1" applyFont="1" applyFill="1" applyBorder="1" applyAlignment="1">
      <alignment horizontal="center"/>
      <protection/>
    </xf>
    <xf numFmtId="3" fontId="26" fillId="0" borderId="31" xfId="61" applyNumberFormat="1" applyFont="1" applyFill="1" applyBorder="1" applyAlignment="1">
      <alignment horizontal="right"/>
      <protection/>
    </xf>
    <xf numFmtId="3" fontId="23" fillId="0" borderId="31" xfId="61" applyNumberFormat="1" applyFont="1" applyFill="1" applyBorder="1" applyAlignment="1">
      <alignment horizontal="right"/>
      <protection/>
    </xf>
    <xf numFmtId="3" fontId="30" fillId="0" borderId="31" xfId="61" applyNumberFormat="1" applyFont="1" applyFill="1" applyBorder="1" applyAlignment="1">
      <alignment horizontal="right"/>
      <protection/>
    </xf>
    <xf numFmtId="3" fontId="21" fillId="0" borderId="35" xfId="63" applyNumberFormat="1" applyFont="1" applyFill="1" applyBorder="1" applyAlignment="1">
      <alignment/>
      <protection/>
    </xf>
    <xf numFmtId="3" fontId="21" fillId="0" borderId="35" xfId="67" applyNumberFormat="1" applyFont="1" applyFill="1" applyBorder="1" applyAlignment="1">
      <alignment vertical="top"/>
      <protection/>
    </xf>
    <xf numFmtId="3" fontId="35" fillId="0" borderId="17" xfId="0" applyNumberFormat="1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/>
    </xf>
    <xf numFmtId="0" fontId="21" fillId="0" borderId="0" xfId="67" applyFont="1" applyFill="1" applyBorder="1" applyAlignment="1">
      <alignment horizontal="center" vertical="top" wrapText="1"/>
      <protection/>
    </xf>
    <xf numFmtId="0" fontId="21" fillId="0" borderId="0" xfId="67" applyFont="1" applyFill="1" applyBorder="1" applyAlignment="1">
      <alignment vertical="top" wrapText="1"/>
      <protection/>
    </xf>
    <xf numFmtId="3" fontId="21" fillId="0" borderId="0" xfId="67" applyNumberFormat="1" applyFont="1" applyFill="1" applyBorder="1" applyAlignment="1">
      <alignment vertical="top"/>
      <protection/>
    </xf>
    <xf numFmtId="3" fontId="22" fillId="0" borderId="0" xfId="67" applyNumberFormat="1" applyFont="1" applyFill="1" applyBorder="1" applyAlignment="1">
      <alignment vertical="top"/>
      <protection/>
    </xf>
    <xf numFmtId="0" fontId="21" fillId="0" borderId="0" xfId="67" applyFont="1" applyFill="1" applyBorder="1" applyAlignment="1">
      <alignment vertical="top"/>
      <protection/>
    </xf>
    <xf numFmtId="3" fontId="21" fillId="0" borderId="0" xfId="67" applyNumberFormat="1" applyFont="1" applyFill="1" applyBorder="1" applyAlignment="1">
      <alignment horizontal="center"/>
      <protection/>
    </xf>
    <xf numFmtId="0" fontId="21" fillId="0" borderId="36" xfId="67" applyFont="1" applyFill="1" applyBorder="1" applyAlignment="1">
      <alignment horizontal="center" vertical="center" textRotation="90" wrapText="1"/>
      <protection/>
    </xf>
    <xf numFmtId="3" fontId="22" fillId="0" borderId="36" xfId="67" applyNumberFormat="1" applyFont="1" applyFill="1" applyBorder="1" applyAlignment="1">
      <alignment horizontal="center" vertical="center" wrapText="1"/>
      <protection/>
    </xf>
    <xf numFmtId="3" fontId="22" fillId="0" borderId="0" xfId="67" applyNumberFormat="1" applyFont="1" applyFill="1" applyBorder="1">
      <alignment/>
      <protection/>
    </xf>
    <xf numFmtId="3" fontId="21" fillId="0" borderId="19" xfId="67" applyNumberFormat="1" applyFont="1" applyFill="1" applyBorder="1">
      <alignment/>
      <protection/>
    </xf>
    <xf numFmtId="0" fontId="21" fillId="0" borderId="35" xfId="67" applyNumberFormat="1" applyFont="1" applyFill="1" applyBorder="1" applyAlignment="1">
      <alignment wrapText="1"/>
      <protection/>
    </xf>
    <xf numFmtId="0" fontId="21" fillId="0" borderId="35" xfId="67" applyFont="1" applyFill="1" applyBorder="1" applyAlignment="1">
      <alignment/>
      <protection/>
    </xf>
    <xf numFmtId="0" fontId="21" fillId="0" borderId="35" xfId="63" applyFont="1" applyFill="1" applyBorder="1" applyAlignment="1">
      <alignment horizontal="left" wrapText="1" indent="1"/>
      <protection/>
    </xf>
    <xf numFmtId="3" fontId="21" fillId="0" borderId="17" xfId="0" applyNumberFormat="1" applyFont="1" applyFill="1" applyBorder="1" applyAlignment="1">
      <alignment horizontal="center"/>
    </xf>
    <xf numFmtId="3" fontId="21" fillId="0" borderId="0" xfId="67" applyNumberFormat="1" applyFont="1" applyFill="1" applyBorder="1" applyAlignment="1">
      <alignment/>
      <protection/>
    </xf>
    <xf numFmtId="3" fontId="22" fillId="0" borderId="0" xfId="67" applyNumberFormat="1" applyFont="1" applyFill="1" applyBorder="1" applyAlignment="1">
      <alignment/>
      <protection/>
    </xf>
    <xf numFmtId="3" fontId="25" fillId="0" borderId="10" xfId="0" applyNumberFormat="1" applyFont="1" applyFill="1" applyBorder="1" applyAlignment="1">
      <alignment horizontal="center"/>
    </xf>
    <xf numFmtId="3" fontId="45" fillId="0" borderId="13" xfId="61" applyNumberFormat="1" applyFont="1" applyFill="1" applyBorder="1" applyAlignment="1">
      <alignment horizontal="center" vertical="center" wrapText="1"/>
      <protection/>
    </xf>
    <xf numFmtId="3" fontId="24" fillId="0" borderId="47" xfId="61" applyNumberFormat="1" applyFont="1" applyFill="1" applyBorder="1" applyAlignment="1">
      <alignment horizontal="center" vertical="center" wrapText="1"/>
      <protection/>
    </xf>
    <xf numFmtId="3" fontId="24" fillId="0" borderId="0" xfId="61" applyNumberFormat="1" applyFont="1" applyBorder="1" applyAlignment="1">
      <alignment horizontal="right" wrapText="1"/>
      <protection/>
    </xf>
    <xf numFmtId="3" fontId="24" fillId="0" borderId="19" xfId="61" applyNumberFormat="1" applyFont="1" applyBorder="1" applyAlignment="1">
      <alignment horizontal="right" wrapText="1"/>
      <protection/>
    </xf>
    <xf numFmtId="3" fontId="24" fillId="0" borderId="0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5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0" fontId="26" fillId="0" borderId="38" xfId="0" applyFont="1" applyBorder="1" applyAlignment="1">
      <alignment horizontal="center" vertical="center"/>
    </xf>
    <xf numFmtId="3" fontId="23" fillId="0" borderId="38" xfId="0" applyNumberFormat="1" applyFont="1" applyFill="1" applyBorder="1" applyAlignment="1">
      <alignment/>
    </xf>
    <xf numFmtId="3" fontId="23" fillId="0" borderId="38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0" fillId="0" borderId="0" xfId="61" applyNumberFormat="1" applyFont="1" applyFill="1" applyBorder="1" applyAlignment="1">
      <alignment/>
      <protection/>
    </xf>
    <xf numFmtId="3" fontId="26" fillId="0" borderId="0" xfId="61" applyNumberFormat="1" applyFont="1" applyFill="1" applyAlignment="1">
      <alignment horizontal="right" vertical="center"/>
      <protection/>
    </xf>
    <xf numFmtId="3" fontId="21" fillId="0" borderId="0" xfId="66" applyNumberFormat="1" applyFont="1" applyFill="1" applyBorder="1" applyAlignment="1">
      <alignment horizontal="left" indent="1"/>
      <protection/>
    </xf>
    <xf numFmtId="3" fontId="28" fillId="0" borderId="0" xfId="66" applyNumberFormat="1" applyFont="1" applyFill="1" applyBorder="1" applyAlignment="1">
      <alignment horizontal="left" indent="1"/>
      <protection/>
    </xf>
    <xf numFmtId="3" fontId="22" fillId="0" borderId="0" xfId="66" applyNumberFormat="1" applyFont="1" applyFill="1" applyBorder="1" applyAlignment="1">
      <alignment horizontal="left" vertical="center" indent="1"/>
      <protection/>
    </xf>
    <xf numFmtId="3" fontId="21" fillId="0" borderId="48" xfId="0" applyNumberFormat="1" applyFont="1" applyFill="1" applyBorder="1" applyAlignment="1">
      <alignment horizontal="center" vertical="center"/>
    </xf>
    <xf numFmtId="3" fontId="21" fillId="0" borderId="48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57" xfId="0" applyNumberFormat="1" applyFont="1" applyFill="1" applyBorder="1" applyAlignment="1">
      <alignment horizontal="center" vertical="center"/>
    </xf>
    <xf numFmtId="3" fontId="22" fillId="0" borderId="57" xfId="66" applyNumberFormat="1" applyFont="1" applyFill="1" applyBorder="1" applyAlignment="1">
      <alignment vertical="center"/>
      <protection/>
    </xf>
    <xf numFmtId="3" fontId="27" fillId="0" borderId="57" xfId="0" applyNumberFormat="1" applyFont="1" applyFill="1" applyBorder="1" applyAlignment="1">
      <alignment vertical="center"/>
    </xf>
    <xf numFmtId="3" fontId="21" fillId="0" borderId="58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8" fillId="0" borderId="0" xfId="66" applyNumberFormat="1" applyFont="1" applyFill="1" applyBorder="1" applyAlignment="1">
      <alignment horizontal="left"/>
      <protection/>
    </xf>
    <xf numFmtId="3" fontId="22" fillId="0" borderId="0" xfId="66" applyNumberFormat="1" applyFont="1" applyFill="1" applyBorder="1" applyAlignment="1">
      <alignment horizontal="left" vertical="center"/>
      <protection/>
    </xf>
    <xf numFmtId="3" fontId="22" fillId="0" borderId="57" xfId="66" applyNumberFormat="1" applyFont="1" applyFill="1" applyBorder="1" applyAlignment="1">
      <alignment horizontal="left" vertical="center"/>
      <protection/>
    </xf>
    <xf numFmtId="3" fontId="28" fillId="0" borderId="0" xfId="0" applyNumberFormat="1" applyFont="1" applyFill="1" applyBorder="1" applyAlignment="1">
      <alignment vertical="top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66" applyNumberFormat="1" applyFont="1" applyFill="1" applyBorder="1" applyAlignment="1">
      <alignment horizontal="left" vertical="center"/>
      <protection/>
    </xf>
    <xf numFmtId="3" fontId="46" fillId="0" borderId="0" xfId="0" applyNumberFormat="1" applyFont="1" applyFill="1" applyBorder="1" applyAlignment="1">
      <alignment vertical="center"/>
    </xf>
    <xf numFmtId="3" fontId="21" fillId="0" borderId="59" xfId="0" applyNumberFormat="1" applyFont="1" applyFill="1" applyBorder="1" applyAlignment="1">
      <alignment horizontal="center"/>
    </xf>
    <xf numFmtId="3" fontId="21" fillId="0" borderId="60" xfId="0" applyNumberFormat="1" applyFont="1" applyFill="1" applyBorder="1" applyAlignment="1">
      <alignment horizontal="center"/>
    </xf>
    <xf numFmtId="3" fontId="21" fillId="0" borderId="60" xfId="66" applyNumberFormat="1" applyFont="1" applyFill="1" applyBorder="1" applyAlignment="1">
      <alignment wrapText="1"/>
      <protection/>
    </xf>
    <xf numFmtId="3" fontId="21" fillId="0" borderId="0" xfId="66" applyNumberFormat="1" applyFont="1" applyFill="1" applyBorder="1" applyAlignment="1">
      <alignment horizontal="left" vertical="center"/>
      <protection/>
    </xf>
    <xf numFmtId="3" fontId="22" fillId="0" borderId="0" xfId="66" applyNumberFormat="1" applyFont="1" applyFill="1" applyBorder="1" applyAlignment="1">
      <alignment horizontal="left" vertical="top"/>
      <protection/>
    </xf>
    <xf numFmtId="3" fontId="21" fillId="0" borderId="48" xfId="66" applyNumberFormat="1" applyFont="1" applyFill="1" applyBorder="1" applyAlignment="1">
      <alignment vertical="center" wrapText="1"/>
      <protection/>
    </xf>
    <xf numFmtId="3" fontId="20" fillId="0" borderId="48" xfId="0" applyNumberFormat="1" applyFont="1" applyFill="1" applyBorder="1" applyAlignment="1">
      <alignment vertical="center"/>
    </xf>
    <xf numFmtId="3" fontId="28" fillId="0" borderId="0" xfId="66" applyNumberFormat="1" applyFont="1" applyFill="1" applyBorder="1" applyAlignment="1">
      <alignment horizontal="left" vertical="center"/>
      <protection/>
    </xf>
    <xf numFmtId="3" fontId="22" fillId="0" borderId="0" xfId="66" applyNumberFormat="1" applyFont="1" applyFill="1" applyBorder="1" applyAlignment="1">
      <alignment horizontal="left" vertical="top" indent="1"/>
      <protection/>
    </xf>
    <xf numFmtId="3" fontId="21" fillId="0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Alignment="1">
      <alignment vertical="center"/>
    </xf>
    <xf numFmtId="3" fontId="22" fillId="0" borderId="48" xfId="0" applyNumberFormat="1" applyFont="1" applyFill="1" applyBorder="1" applyAlignment="1">
      <alignment horizontal="center" vertical="center" wrapText="1"/>
    </xf>
    <xf numFmtId="3" fontId="22" fillId="0" borderId="57" xfId="0" applyNumberFormat="1" applyFont="1" applyFill="1" applyBorder="1" applyAlignment="1">
      <alignment horizontal="left" vertical="center" wrapText="1"/>
    </xf>
    <xf numFmtId="3" fontId="22" fillId="0" borderId="57" xfId="0" applyNumberFormat="1" applyFont="1" applyFill="1" applyBorder="1" applyAlignment="1">
      <alignment horizontal="center" vertical="center" wrapText="1"/>
    </xf>
    <xf numFmtId="3" fontId="22" fillId="0" borderId="57" xfId="0" applyNumberFormat="1" applyFont="1" applyFill="1" applyBorder="1" applyAlignment="1">
      <alignment vertical="center"/>
    </xf>
    <xf numFmtId="3" fontId="33" fillId="0" borderId="0" xfId="66" applyNumberFormat="1" applyFont="1" applyFill="1" applyBorder="1" applyAlignment="1">
      <alignment horizontal="center" vertical="center"/>
      <protection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6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top"/>
    </xf>
    <xf numFmtId="3" fontId="20" fillId="22" borderId="0" xfId="61" applyNumberFormat="1" applyFont="1" applyFill="1" applyAlignment="1">
      <alignment horizontal="center"/>
      <protection/>
    </xf>
    <xf numFmtId="49" fontId="26" fillId="22" borderId="0" xfId="61" applyNumberFormat="1" applyFont="1" applyFill="1" applyAlignment="1">
      <alignment horizontal="center"/>
      <protection/>
    </xf>
    <xf numFmtId="3" fontId="26" fillId="22" borderId="0" xfId="61" applyNumberFormat="1" applyFont="1" applyFill="1" applyAlignment="1">
      <alignment horizontal="center"/>
      <protection/>
    </xf>
    <xf numFmtId="3" fontId="26" fillId="22" borderId="0" xfId="61" applyNumberFormat="1" applyFont="1" applyFill="1">
      <alignment/>
      <protection/>
    </xf>
    <xf numFmtId="0" fontId="21" fillId="22" borderId="0" xfId="0" applyFont="1" applyFill="1" applyAlignment="1">
      <alignment horizontal="center" vertical="top"/>
    </xf>
    <xf numFmtId="0" fontId="26" fillId="22" borderId="0" xfId="0" applyFont="1" applyFill="1" applyAlignment="1">
      <alignment horizontal="center"/>
    </xf>
    <xf numFmtId="0" fontId="26" fillId="22" borderId="0" xfId="0" applyFont="1" applyFill="1" applyAlignment="1">
      <alignment/>
    </xf>
    <xf numFmtId="3" fontId="26" fillId="22" borderId="0" xfId="0" applyNumberFormat="1" applyFont="1" applyFill="1" applyAlignment="1">
      <alignment/>
    </xf>
    <xf numFmtId="3" fontId="25" fillId="22" borderId="0" xfId="0" applyNumberFormat="1" applyFont="1" applyFill="1" applyAlignment="1">
      <alignment/>
    </xf>
    <xf numFmtId="3" fontId="23" fillId="0" borderId="0" xfId="61" applyNumberFormat="1" applyFont="1" applyFill="1" applyAlignment="1">
      <alignment/>
      <protection/>
    </xf>
    <xf numFmtId="0" fontId="23" fillId="0" borderId="0" xfId="61" applyFont="1" applyFill="1" applyBorder="1" applyAlignment="1">
      <alignment/>
      <protection/>
    </xf>
    <xf numFmtId="3" fontId="26" fillId="0" borderId="31" xfId="61" applyNumberFormat="1" applyFont="1" applyFill="1" applyBorder="1" applyAlignment="1">
      <alignment wrapText="1"/>
      <protection/>
    </xf>
    <xf numFmtId="3" fontId="20" fillId="0" borderId="62" xfId="61" applyNumberFormat="1" applyFont="1" applyFill="1" applyBorder="1" applyAlignment="1">
      <alignment horizontal="center"/>
      <protection/>
    </xf>
    <xf numFmtId="3" fontId="26" fillId="0" borderId="63" xfId="61" applyNumberFormat="1" applyFont="1" applyFill="1" applyBorder="1" applyAlignment="1">
      <alignment horizontal="center"/>
      <protection/>
    </xf>
    <xf numFmtId="3" fontId="26" fillId="0" borderId="63" xfId="61" applyNumberFormat="1" applyFont="1" applyFill="1" applyBorder="1" applyAlignment="1">
      <alignment horizontal="right"/>
      <protection/>
    </xf>
    <xf numFmtId="3" fontId="26" fillId="0" borderId="63" xfId="0" applyNumberFormat="1" applyFont="1" applyFill="1" applyBorder="1" applyAlignment="1">
      <alignment horizontal="right" wrapText="1"/>
    </xf>
    <xf numFmtId="3" fontId="26" fillId="0" borderId="64" xfId="0" applyNumberFormat="1" applyFont="1" applyFill="1" applyBorder="1" applyAlignment="1">
      <alignment horizontal="right" wrapText="1"/>
    </xf>
    <xf numFmtId="3" fontId="23" fillId="0" borderId="0" xfId="61" applyNumberFormat="1" applyFont="1" applyFill="1" applyBorder="1" applyAlignment="1">
      <alignment/>
      <protection/>
    </xf>
    <xf numFmtId="3" fontId="26" fillId="0" borderId="51" xfId="61" applyNumberFormat="1" applyFont="1" applyFill="1" applyBorder="1" applyAlignment="1">
      <alignment horizontal="right"/>
      <protection/>
    </xf>
    <xf numFmtId="3" fontId="29" fillId="0" borderId="54" xfId="61" applyNumberFormat="1" applyFont="1" applyFill="1" applyBorder="1" applyAlignment="1">
      <alignment horizontal="center"/>
      <protection/>
    </xf>
    <xf numFmtId="3" fontId="29" fillId="0" borderId="55" xfId="61" applyNumberFormat="1" applyFont="1" applyFill="1" applyBorder="1" applyAlignment="1">
      <alignment horizontal="center"/>
      <protection/>
    </xf>
    <xf numFmtId="3" fontId="30" fillId="0" borderId="55" xfId="61" applyNumberFormat="1" applyFont="1" applyFill="1" applyBorder="1" applyAlignment="1">
      <alignment/>
      <protection/>
    </xf>
    <xf numFmtId="3" fontId="30" fillId="0" borderId="55" xfId="61" applyNumberFormat="1" applyFont="1" applyFill="1" applyBorder="1" applyAlignment="1">
      <alignment horizontal="center"/>
      <protection/>
    </xf>
    <xf numFmtId="3" fontId="20" fillId="0" borderId="31" xfId="61" applyNumberFormat="1" applyFont="1" applyFill="1" applyBorder="1" applyAlignment="1">
      <alignment horizontal="center" vertical="center"/>
      <protection/>
    </xf>
    <xf numFmtId="3" fontId="21" fillId="0" borderId="65" xfId="0" applyNumberFormat="1" applyFont="1" applyFill="1" applyBorder="1" applyAlignment="1">
      <alignment horizontal="center" vertical="center" wrapText="1"/>
    </xf>
    <xf numFmtId="3" fontId="26" fillId="0" borderId="52" xfId="61" applyNumberFormat="1" applyFont="1" applyFill="1" applyBorder="1" applyAlignment="1">
      <alignment horizontal="right"/>
      <protection/>
    </xf>
    <xf numFmtId="3" fontId="30" fillId="0" borderId="52" xfId="61" applyNumberFormat="1" applyFont="1" applyFill="1" applyBorder="1" applyAlignment="1">
      <alignment horizontal="right"/>
      <protection/>
    </xf>
    <xf numFmtId="3" fontId="26" fillId="0" borderId="66" xfId="61" applyNumberFormat="1" applyFont="1" applyFill="1" applyBorder="1" applyAlignment="1">
      <alignment/>
      <protection/>
    </xf>
    <xf numFmtId="3" fontId="23" fillId="0" borderId="52" xfId="61" applyNumberFormat="1" applyFont="1" applyFill="1" applyBorder="1" applyAlignment="1">
      <alignment horizontal="right"/>
      <protection/>
    </xf>
    <xf numFmtId="3" fontId="26" fillId="0" borderId="52" xfId="61" applyNumberFormat="1" applyFont="1" applyFill="1" applyBorder="1" applyAlignment="1">
      <alignment horizontal="center"/>
      <protection/>
    </xf>
    <xf numFmtId="3" fontId="20" fillId="0" borderId="67" xfId="61" applyNumberFormat="1" applyFont="1" applyFill="1" applyBorder="1" applyAlignment="1">
      <alignment horizontal="center" vertical="center"/>
      <protection/>
    </xf>
    <xf numFmtId="3" fontId="20" fillId="0" borderId="68" xfId="61" applyNumberFormat="1" applyFont="1" applyFill="1" applyBorder="1" applyAlignment="1">
      <alignment horizontal="center" vertical="center"/>
      <protection/>
    </xf>
    <xf numFmtId="3" fontId="23" fillId="0" borderId="68" xfId="61" applyNumberFormat="1" applyFont="1" applyFill="1" applyBorder="1" applyAlignment="1">
      <alignment horizontal="left" vertical="center"/>
      <protection/>
    </xf>
    <xf numFmtId="3" fontId="23" fillId="0" borderId="68" xfId="61" applyNumberFormat="1" applyFont="1" applyFill="1" applyBorder="1" applyAlignment="1">
      <alignment horizontal="center" vertical="center"/>
      <protection/>
    </xf>
    <xf numFmtId="3" fontId="23" fillId="0" borderId="68" xfId="61" applyNumberFormat="1" applyFont="1" applyFill="1" applyBorder="1" applyAlignment="1">
      <alignment horizontal="right" vertical="center"/>
      <protection/>
    </xf>
    <xf numFmtId="3" fontId="26" fillId="0" borderId="68" xfId="61" applyNumberFormat="1" applyFont="1" applyFill="1" applyBorder="1" applyAlignment="1">
      <alignment vertical="center"/>
      <protection/>
    </xf>
    <xf numFmtId="3" fontId="26" fillId="0" borderId="69" xfId="61" applyNumberFormat="1" applyFont="1" applyFill="1" applyBorder="1" applyAlignment="1">
      <alignment vertical="center"/>
      <protection/>
    </xf>
    <xf numFmtId="3" fontId="26" fillId="0" borderId="70" xfId="61" applyNumberFormat="1" applyFont="1" applyFill="1" applyBorder="1" applyAlignment="1">
      <alignment horizontal="right"/>
      <protection/>
    </xf>
    <xf numFmtId="3" fontId="26" fillId="0" borderId="66" xfId="61" applyNumberFormat="1" applyFont="1" applyFill="1" applyBorder="1" applyAlignment="1">
      <alignment horizontal="right"/>
      <protection/>
    </xf>
    <xf numFmtId="3" fontId="30" fillId="0" borderId="66" xfId="61" applyNumberFormat="1" applyFont="1" applyFill="1" applyBorder="1" applyAlignment="1">
      <alignment horizontal="right"/>
      <protection/>
    </xf>
    <xf numFmtId="3" fontId="23" fillId="0" borderId="66" xfId="61" applyNumberFormat="1" applyFont="1" applyFill="1" applyBorder="1" applyAlignment="1">
      <alignment horizontal="right"/>
      <protection/>
    </xf>
    <xf numFmtId="3" fontId="26" fillId="0" borderId="71" xfId="61" applyNumberFormat="1" applyFont="1" applyFill="1" applyBorder="1" applyAlignment="1">
      <alignment horizontal="right"/>
      <protection/>
    </xf>
    <xf numFmtId="3" fontId="23" fillId="0" borderId="72" xfId="61" applyNumberFormat="1" applyFont="1" applyFill="1" applyBorder="1" applyAlignment="1">
      <alignment horizontal="right" vertical="center"/>
      <protection/>
    </xf>
    <xf numFmtId="3" fontId="26" fillId="0" borderId="73" xfId="61" applyNumberFormat="1" applyFont="1" applyFill="1" applyBorder="1" applyAlignment="1">
      <alignment horizontal="center"/>
      <protection/>
    </xf>
    <xf numFmtId="3" fontId="26" fillId="0" borderId="74" xfId="61" applyNumberFormat="1" applyFont="1" applyFill="1" applyBorder="1" applyAlignment="1">
      <alignment horizontal="right"/>
      <protection/>
    </xf>
    <xf numFmtId="3" fontId="30" fillId="0" borderId="74" xfId="61" applyNumberFormat="1" applyFont="1" applyFill="1" applyBorder="1" applyAlignment="1">
      <alignment horizontal="right"/>
      <protection/>
    </xf>
    <xf numFmtId="3" fontId="23" fillId="0" borderId="74" xfId="61" applyNumberFormat="1" applyFont="1" applyFill="1" applyBorder="1" applyAlignment="1">
      <alignment horizontal="right"/>
      <protection/>
    </xf>
    <xf numFmtId="3" fontId="26" fillId="0" borderId="75" xfId="61" applyNumberFormat="1" applyFont="1" applyFill="1" applyBorder="1" applyAlignment="1">
      <alignment horizontal="right"/>
      <protection/>
    </xf>
    <xf numFmtId="3" fontId="26" fillId="0" borderId="76" xfId="61" applyNumberFormat="1" applyFont="1" applyFill="1" applyBorder="1" applyAlignment="1">
      <alignment vertical="center"/>
      <protection/>
    </xf>
    <xf numFmtId="3" fontId="35" fillId="0" borderId="0" xfId="0" applyNumberFormat="1" applyFont="1" applyFill="1" applyBorder="1" applyAlignment="1">
      <alignment/>
    </xf>
    <xf numFmtId="3" fontId="22" fillId="0" borderId="77" xfId="68" applyNumberFormat="1" applyFont="1" applyFill="1" applyBorder="1" applyAlignment="1">
      <alignment horizontal="center" vertical="center" wrapText="1"/>
      <protection/>
    </xf>
    <xf numFmtId="3" fontId="22" fillId="0" borderId="78" xfId="67" applyNumberFormat="1" applyFont="1" applyFill="1" applyBorder="1" applyAlignment="1">
      <alignment horizontal="center" vertical="center" wrapText="1"/>
      <protection/>
    </xf>
    <xf numFmtId="3" fontId="22" fillId="0" borderId="79" xfId="67" applyNumberFormat="1" applyFont="1" applyFill="1" applyBorder="1" applyAlignment="1">
      <alignment vertical="center"/>
      <protection/>
    </xf>
    <xf numFmtId="3" fontId="33" fillId="0" borderId="37" xfId="67" applyNumberFormat="1" applyFont="1" applyFill="1" applyBorder="1" applyAlignment="1">
      <alignment vertical="center"/>
      <protection/>
    </xf>
    <xf numFmtId="3" fontId="28" fillId="0" borderId="0" xfId="67" applyNumberFormat="1" applyFont="1" applyFill="1" applyBorder="1" applyAlignment="1">
      <alignment vertical="top"/>
      <protection/>
    </xf>
    <xf numFmtId="3" fontId="28" fillId="0" borderId="0" xfId="67" applyNumberFormat="1" applyFont="1" applyFill="1" applyBorder="1">
      <alignment/>
      <protection/>
    </xf>
    <xf numFmtId="3" fontId="28" fillId="0" borderId="0" xfId="67" applyNumberFormat="1" applyFont="1" applyFill="1" applyBorder="1" applyAlignment="1">
      <alignment/>
      <protection/>
    </xf>
    <xf numFmtId="3" fontId="21" fillId="0" borderId="80" xfId="67" applyNumberFormat="1" applyFont="1" applyFill="1" applyBorder="1" applyAlignment="1">
      <alignment/>
      <protection/>
    </xf>
    <xf numFmtId="3" fontId="21" fillId="0" borderId="80" xfId="67" applyNumberFormat="1" applyFont="1" applyFill="1" applyBorder="1" applyAlignment="1">
      <alignment vertical="top"/>
      <protection/>
    </xf>
    <xf numFmtId="0" fontId="22" fillId="0" borderId="81" xfId="67" applyFont="1" applyFill="1" applyBorder="1" applyAlignment="1">
      <alignment horizontal="center"/>
      <protection/>
    </xf>
    <xf numFmtId="0" fontId="22" fillId="0" borderId="82" xfId="67" applyFont="1" applyFill="1" applyBorder="1" applyAlignment="1">
      <alignment horizontal="center"/>
      <protection/>
    </xf>
    <xf numFmtId="0" fontId="22" fillId="0" borderId="82" xfId="67" applyFont="1" applyFill="1" applyBorder="1" applyAlignment="1">
      <alignment horizontal="center" wrapText="1"/>
      <protection/>
    </xf>
    <xf numFmtId="3" fontId="22" fillId="0" borderId="82" xfId="67" applyNumberFormat="1" applyFont="1" applyFill="1" applyBorder="1" applyAlignment="1">
      <alignment/>
      <protection/>
    </xf>
    <xf numFmtId="3" fontId="28" fillId="0" borderId="83" xfId="67" applyNumberFormat="1" applyFont="1" applyFill="1" applyBorder="1" applyAlignment="1">
      <alignment/>
      <protection/>
    </xf>
    <xf numFmtId="3" fontId="22" fillId="0" borderId="83" xfId="67" applyNumberFormat="1" applyFont="1" applyFill="1" applyBorder="1" applyAlignment="1">
      <alignment/>
      <protection/>
    </xf>
    <xf numFmtId="0" fontId="22" fillId="0" borderId="0" xfId="67" applyFont="1" applyFill="1" applyBorder="1" applyAlignment="1">
      <alignment/>
      <protection/>
    </xf>
    <xf numFmtId="3" fontId="22" fillId="0" borderId="21" xfId="67" applyNumberFormat="1" applyFont="1" applyFill="1" applyBorder="1" applyAlignment="1">
      <alignment horizontal="center" vertical="center" wrapText="1"/>
      <protection/>
    </xf>
    <xf numFmtId="3" fontId="21" fillId="0" borderId="84" xfId="67" applyNumberFormat="1" applyFont="1" applyFill="1" applyBorder="1" applyAlignment="1">
      <alignment/>
      <protection/>
    </xf>
    <xf numFmtId="3" fontId="21" fillId="0" borderId="84" xfId="67" applyNumberFormat="1" applyFont="1" applyFill="1" applyBorder="1" applyAlignment="1">
      <alignment horizontal="right"/>
      <protection/>
    </xf>
    <xf numFmtId="3" fontId="21" fillId="0" borderId="84" xfId="67" applyNumberFormat="1" applyFont="1" applyFill="1" applyBorder="1">
      <alignment/>
      <protection/>
    </xf>
    <xf numFmtId="0" fontId="21" fillId="0" borderId="84" xfId="67" applyFont="1" applyFill="1" applyBorder="1">
      <alignment/>
      <protection/>
    </xf>
    <xf numFmtId="3" fontId="22" fillId="0" borderId="19" xfId="67" applyNumberFormat="1" applyFont="1" applyFill="1" applyBorder="1" applyAlignment="1">
      <alignment/>
      <protection/>
    </xf>
    <xf numFmtId="3" fontId="22" fillId="0" borderId="85" xfId="67" applyNumberFormat="1" applyFont="1" applyFill="1" applyBorder="1" applyAlignment="1">
      <alignment vertical="center"/>
      <protection/>
    </xf>
    <xf numFmtId="3" fontId="21" fillId="0" borderId="86" xfId="67" applyNumberFormat="1" applyFont="1" applyFill="1" applyBorder="1">
      <alignment/>
      <protection/>
    </xf>
    <xf numFmtId="3" fontId="22" fillId="0" borderId="87" xfId="67" applyNumberFormat="1" applyFont="1" applyFill="1" applyBorder="1" applyAlignment="1">
      <alignment horizontal="center" vertical="center" wrapText="1"/>
      <protection/>
    </xf>
    <xf numFmtId="3" fontId="22" fillId="0" borderId="88" xfId="67" applyNumberFormat="1" applyFont="1" applyFill="1" applyBorder="1">
      <alignment/>
      <protection/>
    </xf>
    <xf numFmtId="3" fontId="22" fillId="0" borderId="89" xfId="67" applyNumberFormat="1" applyFont="1" applyFill="1" applyBorder="1" applyAlignment="1">
      <alignment/>
      <protection/>
    </xf>
    <xf numFmtId="3" fontId="22" fillId="0" borderId="90" xfId="67" applyNumberFormat="1" applyFont="1" applyFill="1" applyBorder="1" applyAlignment="1">
      <alignment vertical="center"/>
      <protection/>
    </xf>
    <xf numFmtId="3" fontId="22" fillId="0" borderId="91" xfId="67" applyNumberFormat="1" applyFont="1" applyFill="1" applyBorder="1" applyAlignment="1">
      <alignment/>
      <protection/>
    </xf>
    <xf numFmtId="3" fontId="22" fillId="0" borderId="89" xfId="67" applyNumberFormat="1" applyFont="1" applyFill="1" applyBorder="1" applyAlignment="1">
      <alignment vertical="top"/>
      <protection/>
    </xf>
    <xf numFmtId="3" fontId="27" fillId="0" borderId="0" xfId="0" applyNumberFormat="1" applyFont="1" applyFill="1" applyBorder="1" applyAlignment="1">
      <alignment vertical="top"/>
    </xf>
    <xf numFmtId="3" fontId="20" fillId="0" borderId="6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 vertical="center"/>
    </xf>
    <xf numFmtId="3" fontId="21" fillId="0" borderId="92" xfId="0" applyNumberFormat="1" applyFont="1" applyFill="1" applyBorder="1" applyAlignment="1">
      <alignment/>
    </xf>
    <xf numFmtId="3" fontId="21" fillId="0" borderId="92" xfId="0" applyNumberFormat="1" applyFont="1" applyFill="1" applyBorder="1" applyAlignment="1">
      <alignment vertical="center"/>
    </xf>
    <xf numFmtId="3" fontId="28" fillId="0" borderId="92" xfId="0" applyNumberFormat="1" applyFont="1" applyFill="1" applyBorder="1" applyAlignment="1">
      <alignment vertical="center"/>
    </xf>
    <xf numFmtId="3" fontId="22" fillId="0" borderId="92" xfId="0" applyNumberFormat="1" applyFont="1" applyFill="1" applyBorder="1" applyAlignment="1">
      <alignment vertical="center"/>
    </xf>
    <xf numFmtId="3" fontId="22" fillId="0" borderId="93" xfId="0" applyNumberFormat="1" applyFont="1" applyFill="1" applyBorder="1" applyAlignment="1">
      <alignment vertical="center"/>
    </xf>
    <xf numFmtId="3" fontId="21" fillId="0" borderId="94" xfId="0" applyNumberFormat="1" applyFont="1" applyFill="1" applyBorder="1" applyAlignment="1">
      <alignment vertical="center"/>
    </xf>
    <xf numFmtId="3" fontId="21" fillId="0" borderId="95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Alignment="1">
      <alignment horizontal="center"/>
    </xf>
    <xf numFmtId="3" fontId="21" fillId="0" borderId="0" xfId="68" applyNumberFormat="1" applyFont="1" applyFill="1" applyBorder="1">
      <alignment/>
      <protection/>
    </xf>
    <xf numFmtId="3" fontId="35" fillId="0" borderId="0" xfId="68" applyNumberFormat="1" applyFont="1" applyFill="1" applyBorder="1">
      <alignment/>
      <protection/>
    </xf>
    <xf numFmtId="0" fontId="23" fillId="0" borderId="0" xfId="0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center"/>
    </xf>
    <xf numFmtId="3" fontId="21" fillId="0" borderId="96" xfId="61" applyNumberFormat="1" applyFont="1" applyFill="1" applyBorder="1" applyAlignment="1">
      <alignment horizontal="center" vertical="center" wrapText="1"/>
      <protection/>
    </xf>
    <xf numFmtId="3" fontId="24" fillId="0" borderId="30" xfId="61" applyNumberFormat="1" applyFont="1" applyFill="1" applyBorder="1" applyAlignment="1">
      <alignment horizontal="right" wrapText="1"/>
      <protection/>
    </xf>
    <xf numFmtId="3" fontId="23" fillId="0" borderId="0" xfId="61" applyNumberFormat="1" applyFont="1" applyFill="1" applyBorder="1" applyAlignment="1">
      <alignment horizontal="right" wrapText="1"/>
      <protection/>
    </xf>
    <xf numFmtId="3" fontId="24" fillId="0" borderId="38" xfId="61" applyNumberFormat="1" applyFont="1" applyFill="1" applyBorder="1" applyAlignment="1">
      <alignment horizontal="right" wrapText="1"/>
      <protection/>
    </xf>
    <xf numFmtId="3" fontId="23" fillId="0" borderId="25" xfId="0" applyNumberFormat="1" applyFont="1" applyFill="1" applyBorder="1" applyAlignment="1">
      <alignment vertical="center"/>
    </xf>
    <xf numFmtId="3" fontId="24" fillId="0" borderId="27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/>
    </xf>
    <xf numFmtId="3" fontId="29" fillId="0" borderId="62" xfId="61" applyNumberFormat="1" applyFont="1" applyFill="1" applyBorder="1" applyAlignment="1">
      <alignment horizontal="center"/>
      <protection/>
    </xf>
    <xf numFmtId="3" fontId="27" fillId="0" borderId="62" xfId="61" applyNumberFormat="1" applyFont="1" applyFill="1" applyBorder="1" applyAlignment="1">
      <alignment horizontal="center"/>
      <protection/>
    </xf>
    <xf numFmtId="0" fontId="26" fillId="0" borderId="0" xfId="0" applyFont="1" applyFill="1" applyAlignment="1">
      <alignment horizontal="left" indent="2"/>
    </xf>
    <xf numFmtId="3" fontId="21" fillId="0" borderId="49" xfId="0" applyNumberFormat="1" applyFont="1" applyFill="1" applyBorder="1" applyAlignment="1">
      <alignment vertical="center"/>
    </xf>
    <xf numFmtId="3" fontId="22" fillId="0" borderId="0" xfId="66" applyNumberFormat="1" applyFont="1" applyFill="1" applyBorder="1" applyAlignment="1">
      <alignment/>
      <protection/>
    </xf>
    <xf numFmtId="3" fontId="21" fillId="0" borderId="0" xfId="66" applyNumberFormat="1" applyFont="1" applyFill="1" applyBorder="1" applyAlignment="1">
      <alignment horizontal="center" wrapText="1"/>
      <protection/>
    </xf>
    <xf numFmtId="3" fontId="20" fillId="0" borderId="0" xfId="0" applyNumberFormat="1" applyFont="1" applyFill="1" applyAlignment="1">
      <alignment horizontal="left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0" xfId="66" applyNumberFormat="1" applyFont="1" applyFill="1" applyBorder="1" applyAlignment="1">
      <alignment horizontal="center"/>
      <protection/>
    </xf>
    <xf numFmtId="3" fontId="21" fillId="0" borderId="94" xfId="0" applyNumberFormat="1" applyFont="1" applyFill="1" applyBorder="1" applyAlignment="1">
      <alignment/>
    </xf>
    <xf numFmtId="3" fontId="21" fillId="0" borderId="0" xfId="66" applyNumberFormat="1" applyFont="1" applyFill="1" applyBorder="1" applyAlignment="1">
      <alignment horizontal="center" vertical="center"/>
      <protection/>
    </xf>
    <xf numFmtId="3" fontId="28" fillId="0" borderId="92" xfId="0" applyNumberFormat="1" applyFont="1" applyFill="1" applyBorder="1" applyAlignment="1">
      <alignment/>
    </xf>
    <xf numFmtId="3" fontId="22" fillId="0" borderId="0" xfId="66" applyNumberFormat="1" applyFont="1" applyFill="1" applyBorder="1" applyAlignment="1">
      <alignment horizontal="center" vertical="center"/>
      <protection/>
    </xf>
    <xf numFmtId="3" fontId="21" fillId="0" borderId="92" xfId="0" applyNumberFormat="1" applyFont="1" applyFill="1" applyBorder="1" applyAlignment="1">
      <alignment vertical="top"/>
    </xf>
    <xf numFmtId="3" fontId="21" fillId="0" borderId="19" xfId="0" applyNumberFormat="1" applyFont="1" applyFill="1" applyBorder="1" applyAlignment="1">
      <alignment vertical="top"/>
    </xf>
    <xf numFmtId="3" fontId="28" fillId="0" borderId="92" xfId="0" applyNumberFormat="1" applyFont="1" applyFill="1" applyBorder="1" applyAlignment="1">
      <alignment vertical="top"/>
    </xf>
    <xf numFmtId="3" fontId="22" fillId="0" borderId="92" xfId="0" applyNumberFormat="1" applyFont="1" applyFill="1" applyBorder="1" applyAlignment="1">
      <alignment/>
    </xf>
    <xf numFmtId="3" fontId="22" fillId="0" borderId="0" xfId="66" applyNumberFormat="1" applyFont="1" applyFill="1" applyBorder="1" applyAlignment="1">
      <alignment horizontal="center" vertical="top"/>
      <protection/>
    </xf>
    <xf numFmtId="3" fontId="22" fillId="0" borderId="92" xfId="0" applyNumberFormat="1" applyFont="1" applyFill="1" applyBorder="1" applyAlignment="1">
      <alignment vertical="top"/>
    </xf>
    <xf numFmtId="3" fontId="21" fillId="0" borderId="97" xfId="0" applyNumberFormat="1" applyFont="1" applyFill="1" applyBorder="1" applyAlignment="1">
      <alignment vertical="center"/>
    </xf>
    <xf numFmtId="3" fontId="22" fillId="0" borderId="57" xfId="66" applyNumberFormat="1" applyFont="1" applyFill="1" applyBorder="1" applyAlignment="1">
      <alignment horizontal="center" vertical="center"/>
      <protection/>
    </xf>
    <xf numFmtId="3" fontId="21" fillId="0" borderId="60" xfId="66" applyNumberFormat="1" applyFont="1" applyFill="1" applyBorder="1" applyAlignment="1">
      <alignment horizontal="center" wrapText="1"/>
      <protection/>
    </xf>
    <xf numFmtId="3" fontId="28" fillId="0" borderId="98" xfId="0" applyNumberFormat="1" applyFont="1" applyFill="1" applyBorder="1" applyAlignment="1">
      <alignment/>
    </xf>
    <xf numFmtId="3" fontId="28" fillId="0" borderId="60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 vertical="top"/>
    </xf>
    <xf numFmtId="3" fontId="21" fillId="0" borderId="48" xfId="66" applyNumberFormat="1" applyFont="1" applyFill="1" applyBorder="1" applyAlignment="1">
      <alignment horizontal="center" vertical="center" wrapText="1"/>
      <protection/>
    </xf>
    <xf numFmtId="3" fontId="22" fillId="0" borderId="97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21" fillId="0" borderId="0" xfId="66" applyNumberFormat="1" applyFont="1" applyFill="1" applyBorder="1" applyAlignment="1">
      <alignment horizontal="center" vertical="center" wrapText="1"/>
      <protection/>
    </xf>
    <xf numFmtId="3" fontId="28" fillId="0" borderId="0" xfId="66" applyNumberFormat="1" applyFont="1" applyFill="1" applyBorder="1" applyAlignment="1">
      <alignment vertical="center" wrapText="1"/>
      <protection/>
    </xf>
    <xf numFmtId="0" fontId="21" fillId="0" borderId="0" xfId="68" applyFont="1" applyFill="1" applyBorder="1">
      <alignment/>
      <protection/>
    </xf>
    <xf numFmtId="3" fontId="26" fillId="0" borderId="0" xfId="0" applyNumberFormat="1" applyFont="1" applyFill="1" applyAlignment="1">
      <alignment vertical="center"/>
    </xf>
    <xf numFmtId="0" fontId="30" fillId="0" borderId="27" xfId="69" applyFont="1" applyFill="1" applyBorder="1" applyAlignment="1">
      <alignment horizontal="right" vertical="center" wrapText="1"/>
      <protection/>
    </xf>
    <xf numFmtId="3" fontId="30" fillId="0" borderId="27" xfId="69" applyNumberFormat="1" applyFont="1" applyFill="1" applyBorder="1" applyAlignment="1">
      <alignment vertical="center"/>
      <protection/>
    </xf>
    <xf numFmtId="3" fontId="21" fillId="0" borderId="60" xfId="0" applyNumberFormat="1" applyFont="1" applyFill="1" applyBorder="1" applyAlignment="1">
      <alignment/>
    </xf>
    <xf numFmtId="3" fontId="30" fillId="0" borderId="31" xfId="61" applyNumberFormat="1" applyFont="1" applyFill="1" applyBorder="1" applyAlignment="1">
      <alignment wrapText="1"/>
      <protection/>
    </xf>
    <xf numFmtId="3" fontId="30" fillId="0" borderId="63" xfId="61" applyNumberFormat="1" applyFont="1" applyFill="1" applyBorder="1" applyAlignment="1">
      <alignment horizontal="center"/>
      <protection/>
    </xf>
    <xf numFmtId="3" fontId="30" fillId="0" borderId="63" xfId="61" applyNumberFormat="1" applyFont="1" applyFill="1" applyBorder="1" applyAlignment="1">
      <alignment horizontal="right"/>
      <protection/>
    </xf>
    <xf numFmtId="3" fontId="30" fillId="0" borderId="71" xfId="61" applyNumberFormat="1" applyFont="1" applyFill="1" applyBorder="1" applyAlignment="1">
      <alignment horizontal="right"/>
      <protection/>
    </xf>
    <xf numFmtId="3" fontId="30" fillId="0" borderId="63" xfId="0" applyNumberFormat="1" applyFont="1" applyFill="1" applyBorder="1" applyAlignment="1">
      <alignment horizontal="right" wrapText="1"/>
    </xf>
    <xf numFmtId="3" fontId="30" fillId="0" borderId="64" xfId="0" applyNumberFormat="1" applyFont="1" applyFill="1" applyBorder="1" applyAlignment="1">
      <alignment horizontal="right" wrapText="1"/>
    </xf>
    <xf numFmtId="3" fontId="23" fillId="0" borderId="31" xfId="61" applyNumberFormat="1" applyFont="1" applyFill="1" applyBorder="1" applyAlignment="1">
      <alignment wrapText="1"/>
      <protection/>
    </xf>
    <xf numFmtId="3" fontId="23" fillId="0" borderId="63" xfId="61" applyNumberFormat="1" applyFont="1" applyFill="1" applyBorder="1" applyAlignment="1">
      <alignment horizontal="center"/>
      <protection/>
    </xf>
    <xf numFmtId="3" fontId="23" fillId="0" borderId="63" xfId="61" applyNumberFormat="1" applyFont="1" applyFill="1" applyBorder="1" applyAlignment="1">
      <alignment horizontal="right"/>
      <protection/>
    </xf>
    <xf numFmtId="3" fontId="23" fillId="0" borderId="71" xfId="61" applyNumberFormat="1" applyFont="1" applyFill="1" applyBorder="1" applyAlignment="1">
      <alignment horizontal="right"/>
      <protection/>
    </xf>
    <xf numFmtId="3" fontId="23" fillId="0" borderId="63" xfId="0" applyNumberFormat="1" applyFont="1" applyFill="1" applyBorder="1" applyAlignment="1">
      <alignment horizontal="right" wrapText="1"/>
    </xf>
    <xf numFmtId="3" fontId="47" fillId="0" borderId="31" xfId="61" applyNumberFormat="1" applyFont="1" applyFill="1" applyBorder="1" applyAlignment="1">
      <alignment/>
      <protection/>
    </xf>
    <xf numFmtId="3" fontId="47" fillId="0" borderId="31" xfId="61" applyNumberFormat="1" applyFont="1" applyFill="1" applyBorder="1" applyAlignment="1">
      <alignment wrapText="1"/>
      <protection/>
    </xf>
    <xf numFmtId="3" fontId="47" fillId="0" borderId="63" xfId="61" applyNumberFormat="1" applyFont="1" applyFill="1" applyBorder="1" applyAlignment="1">
      <alignment wrapText="1"/>
      <protection/>
    </xf>
    <xf numFmtId="3" fontId="22" fillId="0" borderId="0" xfId="68" applyNumberFormat="1" applyFont="1" applyFill="1" applyBorder="1" applyAlignment="1">
      <alignment/>
      <protection/>
    </xf>
    <xf numFmtId="3" fontId="21" fillId="0" borderId="0" xfId="68" applyNumberFormat="1" applyFont="1" applyFill="1" applyBorder="1" applyAlignment="1">
      <alignment/>
      <protection/>
    </xf>
    <xf numFmtId="0" fontId="21" fillId="0" borderId="0" xfId="68" applyFont="1" applyFill="1" applyBorder="1" applyAlignment="1">
      <alignment wrapText="1"/>
      <protection/>
    </xf>
    <xf numFmtId="3" fontId="21" fillId="0" borderId="0" xfId="68" applyNumberFormat="1" applyFont="1" applyFill="1" applyBorder="1" applyAlignment="1">
      <alignment horizontal="right"/>
      <protection/>
    </xf>
    <xf numFmtId="3" fontId="22" fillId="0" borderId="0" xfId="68" applyNumberFormat="1" applyFont="1" applyFill="1" applyBorder="1" applyAlignment="1">
      <alignment horizontal="center"/>
      <protection/>
    </xf>
    <xf numFmtId="0" fontId="21" fillId="0" borderId="0" xfId="68" applyFont="1" applyFill="1" applyBorder="1" applyAlignment="1">
      <alignment/>
      <protection/>
    </xf>
    <xf numFmtId="0" fontId="28" fillId="0" borderId="0" xfId="68" applyFont="1" applyFill="1" applyBorder="1">
      <alignment/>
      <protection/>
    </xf>
    <xf numFmtId="0" fontId="22" fillId="0" borderId="0" xfId="68" applyFont="1" applyFill="1" applyBorder="1">
      <alignment/>
      <protection/>
    </xf>
    <xf numFmtId="0" fontId="22" fillId="0" borderId="0" xfId="68" applyFont="1" applyFill="1" applyBorder="1" applyAlignment="1">
      <alignment vertical="top"/>
      <protection/>
    </xf>
    <xf numFmtId="0" fontId="22" fillId="0" borderId="0" xfId="68" applyFont="1" applyFill="1" applyBorder="1" applyAlignment="1">
      <alignment vertical="center"/>
      <protection/>
    </xf>
    <xf numFmtId="0" fontId="22" fillId="0" borderId="0" xfId="68" applyFont="1" applyFill="1" applyBorder="1" applyAlignment="1">
      <alignment/>
      <protection/>
    </xf>
    <xf numFmtId="0" fontId="21" fillId="0" borderId="0" xfId="68" applyFont="1" applyFill="1" applyBorder="1" applyAlignment="1">
      <alignment vertical="center"/>
      <protection/>
    </xf>
    <xf numFmtId="0" fontId="28" fillId="0" borderId="0" xfId="68" applyFont="1" applyFill="1" applyBorder="1" applyAlignment="1">
      <alignment vertical="center"/>
      <protection/>
    </xf>
    <xf numFmtId="3" fontId="39" fillId="0" borderId="0" xfId="68" applyNumberFormat="1" applyFont="1" applyFill="1" applyBorder="1">
      <alignment/>
      <protection/>
    </xf>
    <xf numFmtId="0" fontId="35" fillId="0" borderId="0" xfId="68" applyFont="1" applyFill="1" applyBorder="1">
      <alignment/>
      <protection/>
    </xf>
    <xf numFmtId="3" fontId="22" fillId="0" borderId="0" xfId="68" applyNumberFormat="1" applyFont="1" applyFill="1" applyBorder="1">
      <alignment/>
      <protection/>
    </xf>
    <xf numFmtId="0" fontId="26" fillId="0" borderId="57" xfId="0" applyFont="1" applyFill="1" applyBorder="1" applyAlignment="1">
      <alignment vertical="center"/>
    </xf>
    <xf numFmtId="0" fontId="30" fillId="0" borderId="57" xfId="0" applyFont="1" applyFill="1" applyBorder="1" applyAlignment="1">
      <alignment horizontal="center" vertical="center" wrapText="1"/>
    </xf>
    <xf numFmtId="3" fontId="30" fillId="0" borderId="57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wrapText="1"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4" fillId="0" borderId="99" xfId="0" applyNumberFormat="1" applyFont="1" applyBorder="1" applyAlignment="1">
      <alignment vertical="center"/>
    </xf>
    <xf numFmtId="0" fontId="22" fillId="0" borderId="37" xfId="68" applyFont="1" applyFill="1" applyBorder="1" applyAlignment="1">
      <alignment horizontal="right" vertical="center"/>
      <protection/>
    </xf>
    <xf numFmtId="0" fontId="37" fillId="0" borderId="82" xfId="68" applyFont="1" applyFill="1" applyBorder="1" applyAlignment="1">
      <alignment horizontal="left"/>
      <protection/>
    </xf>
    <xf numFmtId="3" fontId="26" fillId="0" borderId="0" xfId="0" applyNumberFormat="1" applyFont="1" applyFill="1" applyAlignment="1">
      <alignment vertical="top"/>
    </xf>
    <xf numFmtId="0" fontId="35" fillId="0" borderId="0" xfId="68" applyFont="1" applyFill="1" applyBorder="1" applyAlignment="1">
      <alignment horizontal="center" wrapText="1"/>
      <protection/>
    </xf>
    <xf numFmtId="0" fontId="21" fillId="0" borderId="0" xfId="68" applyFont="1" applyFill="1" applyBorder="1" applyAlignment="1">
      <alignment horizontal="center" vertical="top" wrapText="1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2" fillId="0" borderId="25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21" fillId="0" borderId="9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00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3" fontId="24" fillId="0" borderId="101" xfId="61" applyNumberFormat="1" applyFont="1" applyBorder="1" applyAlignment="1">
      <alignment horizontal="right" wrapText="1"/>
      <protection/>
    </xf>
    <xf numFmtId="3" fontId="24" fillId="0" borderId="102" xfId="0" applyNumberFormat="1" applyFont="1" applyBorder="1" applyAlignment="1">
      <alignment vertical="center"/>
    </xf>
    <xf numFmtId="3" fontId="24" fillId="0" borderId="103" xfId="0" applyNumberFormat="1" applyFont="1" applyFill="1" applyBorder="1" applyAlignment="1">
      <alignment vertical="center"/>
    </xf>
    <xf numFmtId="3" fontId="23" fillId="0" borderId="64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left"/>
    </xf>
    <xf numFmtId="3" fontId="24" fillId="0" borderId="29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/>
    </xf>
    <xf numFmtId="3" fontId="24" fillId="0" borderId="25" xfId="61" applyNumberFormat="1" applyFont="1" applyBorder="1" applyAlignment="1">
      <alignment horizontal="right" wrapText="1"/>
      <protection/>
    </xf>
    <xf numFmtId="3" fontId="24" fillId="0" borderId="39" xfId="61" applyNumberFormat="1" applyFont="1" applyBorder="1" applyAlignment="1">
      <alignment horizontal="right" wrapText="1"/>
      <protection/>
    </xf>
    <xf numFmtId="3" fontId="25" fillId="0" borderId="47" xfId="61" applyNumberFormat="1" applyFont="1" applyFill="1" applyBorder="1" applyAlignment="1">
      <alignment horizontal="center" vertical="center" wrapText="1"/>
      <protection/>
    </xf>
    <xf numFmtId="3" fontId="26" fillId="0" borderId="104" xfId="61" applyNumberFormat="1" applyFont="1" applyFill="1" applyBorder="1" applyAlignment="1">
      <alignment horizontal="center" vertical="center" wrapText="1"/>
      <protection/>
    </xf>
    <xf numFmtId="3" fontId="48" fillId="0" borderId="14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66" applyNumberFormat="1" applyFont="1" applyFill="1" applyBorder="1" applyAlignment="1">
      <alignment vertical="center"/>
      <protection/>
    </xf>
    <xf numFmtId="3" fontId="48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48" fillId="0" borderId="19" xfId="0" applyNumberFormat="1" applyFont="1" applyFill="1" applyBorder="1" applyAlignment="1">
      <alignment/>
    </xf>
    <xf numFmtId="3" fontId="48" fillId="0" borderId="0" xfId="0" applyNumberFormat="1" applyFont="1" applyFill="1" applyAlignment="1">
      <alignment vertical="center"/>
    </xf>
    <xf numFmtId="3" fontId="49" fillId="0" borderId="14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3" fontId="48" fillId="0" borderId="19" xfId="0" applyNumberFormat="1" applyFont="1" applyFill="1" applyBorder="1" applyAlignment="1">
      <alignment vertical="center"/>
    </xf>
    <xf numFmtId="3" fontId="49" fillId="0" borderId="0" xfId="0" applyNumberFormat="1" applyFont="1" applyFill="1" applyAlignment="1">
      <alignment vertical="center"/>
    </xf>
    <xf numFmtId="3" fontId="50" fillId="0" borderId="0" xfId="0" applyNumberFormat="1" applyFont="1" applyFill="1" applyBorder="1" applyAlignment="1">
      <alignment horizontal="left" vertical="center"/>
    </xf>
    <xf numFmtId="3" fontId="48" fillId="0" borderId="0" xfId="66" applyNumberFormat="1" applyFont="1" applyFill="1" applyBorder="1" applyAlignment="1">
      <alignment/>
      <protection/>
    </xf>
    <xf numFmtId="3" fontId="48" fillId="0" borderId="0" xfId="66" applyNumberFormat="1" applyFont="1" applyFill="1" applyBorder="1" applyAlignment="1">
      <alignment horizontal="center" vertical="center"/>
      <protection/>
    </xf>
    <xf numFmtId="3" fontId="51" fillId="0" borderId="0" xfId="0" applyNumberFormat="1" applyFont="1" applyFill="1" applyBorder="1" applyAlignment="1">
      <alignment vertical="center"/>
    </xf>
    <xf numFmtId="3" fontId="48" fillId="0" borderId="92" xfId="0" applyNumberFormat="1" applyFont="1" applyFill="1" applyBorder="1" applyAlignment="1">
      <alignment/>
    </xf>
    <xf numFmtId="3" fontId="48" fillId="0" borderId="0" xfId="66" applyNumberFormat="1" applyFont="1" applyFill="1" applyBorder="1" applyAlignment="1">
      <alignment horizontal="left" indent="1"/>
      <protection/>
    </xf>
    <xf numFmtId="3" fontId="48" fillId="0" borderId="92" xfId="0" applyNumberFormat="1" applyFont="1" applyFill="1" applyBorder="1" applyAlignment="1">
      <alignment vertical="center"/>
    </xf>
    <xf numFmtId="3" fontId="48" fillId="0" borderId="92" xfId="0" applyNumberFormat="1" applyFont="1" applyFill="1" applyBorder="1" applyAlignment="1">
      <alignment vertical="top"/>
    </xf>
    <xf numFmtId="3" fontId="48" fillId="0" borderId="0" xfId="0" applyNumberFormat="1" applyFont="1" applyFill="1" applyBorder="1" applyAlignment="1">
      <alignment vertical="top"/>
    </xf>
    <xf numFmtId="3" fontId="48" fillId="0" borderId="19" xfId="0" applyNumberFormat="1" applyFont="1" applyFill="1" applyBorder="1" applyAlignment="1">
      <alignment vertical="top"/>
    </xf>
    <xf numFmtId="3" fontId="48" fillId="0" borderId="14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3" fontId="48" fillId="0" borderId="0" xfId="66" applyNumberFormat="1" applyFont="1" applyFill="1" applyBorder="1" applyAlignment="1">
      <alignment horizontal="left" wrapText="1" indent="1"/>
      <protection/>
    </xf>
    <xf numFmtId="3" fontId="51" fillId="0" borderId="0" xfId="0" applyNumberFormat="1" applyFont="1" applyFill="1" applyBorder="1" applyAlignment="1">
      <alignment/>
    </xf>
    <xf numFmtId="3" fontId="48" fillId="0" borderId="0" xfId="66" applyNumberFormat="1" applyFont="1" applyFill="1" applyBorder="1" applyAlignment="1">
      <alignment horizontal="left"/>
      <protection/>
    </xf>
    <xf numFmtId="3" fontId="49" fillId="0" borderId="19" xfId="0" applyNumberFormat="1" applyFont="1" applyFill="1" applyBorder="1" applyAlignment="1">
      <alignment/>
    </xf>
    <xf numFmtId="3" fontId="48" fillId="0" borderId="0" xfId="66" applyNumberFormat="1" applyFont="1" applyFill="1" applyBorder="1" applyAlignment="1">
      <alignment horizontal="left" vertical="center"/>
      <protection/>
    </xf>
    <xf numFmtId="3" fontId="49" fillId="0" borderId="19" xfId="0" applyNumberFormat="1" applyFont="1" applyFill="1" applyBorder="1" applyAlignment="1">
      <alignment vertical="center"/>
    </xf>
    <xf numFmtId="3" fontId="22" fillId="0" borderId="22" xfId="0" applyNumberFormat="1" applyFont="1" applyFill="1" applyBorder="1" applyAlignment="1">
      <alignment horizontal="center" vertical="top"/>
    </xf>
    <xf numFmtId="3" fontId="22" fillId="0" borderId="10" xfId="0" applyNumberFormat="1" applyFont="1" applyFill="1" applyBorder="1" applyAlignment="1">
      <alignment horizontal="center" vertical="top"/>
    </xf>
    <xf numFmtId="3" fontId="22" fillId="0" borderId="10" xfId="66" applyNumberFormat="1" applyFont="1" applyFill="1" applyBorder="1" applyAlignment="1">
      <alignment horizontal="left" vertical="top"/>
      <protection/>
    </xf>
    <xf numFmtId="3" fontId="22" fillId="0" borderId="10" xfId="66" applyNumberFormat="1" applyFont="1" applyFill="1" applyBorder="1" applyAlignment="1">
      <alignment horizontal="center" vertical="top"/>
      <protection/>
    </xf>
    <xf numFmtId="3" fontId="27" fillId="0" borderId="10" xfId="0" applyNumberFormat="1" applyFont="1" applyFill="1" applyBorder="1" applyAlignment="1">
      <alignment vertical="top"/>
    </xf>
    <xf numFmtId="3" fontId="22" fillId="0" borderId="10" xfId="0" applyNumberFormat="1" applyFont="1" applyFill="1" applyBorder="1" applyAlignment="1">
      <alignment vertical="top"/>
    </xf>
    <xf numFmtId="3" fontId="21" fillId="0" borderId="45" xfId="0" applyNumberFormat="1" applyFont="1" applyFill="1" applyBorder="1" applyAlignment="1">
      <alignment horizontal="center"/>
    </xf>
    <xf numFmtId="3" fontId="22" fillId="0" borderId="17" xfId="66" applyNumberFormat="1" applyFont="1" applyFill="1" applyBorder="1" applyAlignment="1">
      <alignment wrapText="1"/>
      <protection/>
    </xf>
    <xf numFmtId="3" fontId="21" fillId="0" borderId="17" xfId="66" applyNumberFormat="1" applyFont="1" applyFill="1" applyBorder="1" applyAlignment="1">
      <alignment horizontal="center" wrapText="1"/>
      <protection/>
    </xf>
    <xf numFmtId="3" fontId="22" fillId="0" borderId="94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3" fontId="49" fillId="0" borderId="0" xfId="66" applyNumberFormat="1" applyFont="1" applyFill="1" applyBorder="1" applyAlignment="1">
      <alignment horizontal="center" vertical="center"/>
      <protection/>
    </xf>
    <xf numFmtId="3" fontId="52" fillId="0" borderId="0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vertical="top"/>
    </xf>
    <xf numFmtId="3" fontId="51" fillId="0" borderId="54" xfId="61" applyNumberFormat="1" applyFont="1" applyFill="1" applyBorder="1" applyAlignment="1">
      <alignment horizontal="center"/>
      <protection/>
    </xf>
    <xf numFmtId="3" fontId="51" fillId="0" borderId="55" xfId="61" applyNumberFormat="1" applyFont="1" applyFill="1" applyBorder="1" applyAlignment="1">
      <alignment horizontal="center"/>
      <protection/>
    </xf>
    <xf numFmtId="3" fontId="53" fillId="0" borderId="55" xfId="61" applyNumberFormat="1" applyFont="1" applyFill="1" applyBorder="1" applyAlignment="1">
      <alignment/>
      <protection/>
    </xf>
    <xf numFmtId="3" fontId="53" fillId="0" borderId="55" xfId="61" applyNumberFormat="1" applyFont="1" applyFill="1" applyBorder="1" applyAlignment="1">
      <alignment horizontal="center"/>
      <protection/>
    </xf>
    <xf numFmtId="3" fontId="53" fillId="0" borderId="31" xfId="61" applyNumberFormat="1" applyFont="1" applyFill="1" applyBorder="1" applyAlignment="1">
      <alignment horizontal="right"/>
      <protection/>
    </xf>
    <xf numFmtId="3" fontId="53" fillId="0" borderId="66" xfId="61" applyNumberFormat="1" applyFont="1" applyFill="1" applyBorder="1" applyAlignment="1">
      <alignment horizontal="right"/>
      <protection/>
    </xf>
    <xf numFmtId="3" fontId="53" fillId="0" borderId="74" xfId="61" applyNumberFormat="1" applyFont="1" applyFill="1" applyBorder="1" applyAlignment="1">
      <alignment horizontal="right"/>
      <protection/>
    </xf>
    <xf numFmtId="3" fontId="53" fillId="0" borderId="31" xfId="0" applyNumberFormat="1" applyFont="1" applyFill="1" applyBorder="1" applyAlignment="1">
      <alignment horizontal="right" wrapText="1"/>
    </xf>
    <xf numFmtId="3" fontId="53" fillId="0" borderId="52" xfId="0" applyNumberFormat="1" applyFont="1" applyFill="1" applyBorder="1" applyAlignment="1">
      <alignment horizontal="right" wrapText="1"/>
    </xf>
    <xf numFmtId="3" fontId="53" fillId="0" borderId="0" xfId="61" applyNumberFormat="1" applyFont="1" applyFill="1" applyAlignment="1">
      <alignment horizontal="center"/>
      <protection/>
    </xf>
    <xf numFmtId="3" fontId="51" fillId="0" borderId="32" xfId="61" applyNumberFormat="1" applyFont="1" applyFill="1" applyBorder="1" applyAlignment="1">
      <alignment horizontal="center"/>
      <protection/>
    </xf>
    <xf numFmtId="3" fontId="51" fillId="0" borderId="31" xfId="61" applyNumberFormat="1" applyFont="1" applyFill="1" applyBorder="1" applyAlignment="1">
      <alignment horizontal="center"/>
      <protection/>
    </xf>
    <xf numFmtId="3" fontId="53" fillId="0" borderId="31" xfId="61" applyNumberFormat="1" applyFont="1" applyFill="1" applyBorder="1" applyAlignment="1">
      <alignment/>
      <protection/>
    </xf>
    <xf numFmtId="3" fontId="53" fillId="0" borderId="31" xfId="61" applyNumberFormat="1" applyFont="1" applyFill="1" applyBorder="1" applyAlignment="1">
      <alignment horizontal="center"/>
      <protection/>
    </xf>
    <xf numFmtId="3" fontId="53" fillId="0" borderId="52" xfId="61" applyNumberFormat="1" applyFont="1" applyFill="1" applyBorder="1" applyAlignment="1">
      <alignment horizontal="right"/>
      <protection/>
    </xf>
    <xf numFmtId="3" fontId="51" fillId="0" borderId="32" xfId="61" applyNumberFormat="1" applyFont="1" applyFill="1" applyBorder="1" applyAlignment="1">
      <alignment horizontal="center" vertical="center"/>
      <protection/>
    </xf>
    <xf numFmtId="3" fontId="51" fillId="0" borderId="31" xfId="61" applyNumberFormat="1" applyFont="1" applyFill="1" applyBorder="1" applyAlignment="1">
      <alignment horizontal="center" vertical="center"/>
      <protection/>
    </xf>
    <xf numFmtId="3" fontId="53" fillId="0" borderId="31" xfId="61" applyNumberFormat="1" applyFont="1" applyFill="1" applyBorder="1" applyAlignment="1">
      <alignment horizontal="left" vertical="center"/>
      <protection/>
    </xf>
    <xf numFmtId="3" fontId="53" fillId="0" borderId="31" xfId="61" applyNumberFormat="1" applyFont="1" applyFill="1" applyBorder="1" applyAlignment="1">
      <alignment horizontal="center" vertical="center"/>
      <protection/>
    </xf>
    <xf numFmtId="3" fontId="53" fillId="0" borderId="31" xfId="61" applyNumberFormat="1" applyFont="1" applyFill="1" applyBorder="1" applyAlignment="1">
      <alignment horizontal="right" vertical="center"/>
      <protection/>
    </xf>
    <xf numFmtId="3" fontId="53" fillId="0" borderId="66" xfId="61" applyNumberFormat="1" applyFont="1" applyFill="1" applyBorder="1" applyAlignment="1">
      <alignment horizontal="right" vertical="center"/>
      <protection/>
    </xf>
    <xf numFmtId="3" fontId="53" fillId="0" borderId="74" xfId="61" applyNumberFormat="1" applyFont="1" applyFill="1" applyBorder="1" applyAlignment="1">
      <alignment horizontal="right" vertical="center"/>
      <protection/>
    </xf>
    <xf numFmtId="3" fontId="53" fillId="0" borderId="52" xfId="61" applyNumberFormat="1" applyFont="1" applyFill="1" applyBorder="1" applyAlignment="1">
      <alignment horizontal="right" vertical="center"/>
      <protection/>
    </xf>
    <xf numFmtId="3" fontId="53" fillId="0" borderId="0" xfId="61" applyNumberFormat="1" applyFont="1" applyFill="1" applyBorder="1" applyAlignment="1">
      <alignment vertical="center"/>
      <protection/>
    </xf>
    <xf numFmtId="3" fontId="35" fillId="0" borderId="0" xfId="61" applyNumberFormat="1" applyFont="1" applyFill="1" applyBorder="1" applyAlignment="1">
      <alignment horizontal="center"/>
      <protection/>
    </xf>
    <xf numFmtId="3" fontId="35" fillId="0" borderId="0" xfId="61" applyNumberFormat="1" applyFont="1" applyFill="1" applyBorder="1" applyAlignment="1">
      <alignment horizontal="center" vertical="center"/>
      <protection/>
    </xf>
    <xf numFmtId="3" fontId="35" fillId="0" borderId="0" xfId="61" applyNumberFormat="1" applyFont="1" applyFill="1" applyBorder="1" applyAlignment="1">
      <alignment horizontal="left"/>
      <protection/>
    </xf>
    <xf numFmtId="3" fontId="28" fillId="0" borderId="36" xfId="67" applyNumberFormat="1" applyFont="1" applyFill="1" applyBorder="1" applyAlignment="1">
      <alignment horizontal="center" vertical="center" wrapText="1"/>
      <protection/>
    </xf>
    <xf numFmtId="3" fontId="53" fillId="0" borderId="0" xfId="0" applyNumberFormat="1" applyFont="1" applyBorder="1" applyAlignment="1">
      <alignment/>
    </xf>
    <xf numFmtId="3" fontId="56" fillId="0" borderId="10" xfId="0" applyNumberFormat="1" applyFont="1" applyFill="1" applyBorder="1" applyAlignment="1">
      <alignment horizontal="center"/>
    </xf>
    <xf numFmtId="3" fontId="56" fillId="0" borderId="105" xfId="61" applyNumberFormat="1" applyFont="1" applyFill="1" applyBorder="1" applyAlignment="1">
      <alignment horizontal="center" vertical="center" wrapText="1"/>
      <protection/>
    </xf>
    <xf numFmtId="3" fontId="57" fillId="0" borderId="106" xfId="61" applyNumberFormat="1" applyFont="1" applyBorder="1" applyAlignment="1">
      <alignment horizontal="right" wrapText="1"/>
      <protection/>
    </xf>
    <xf numFmtId="3" fontId="57" fillId="0" borderId="92" xfId="61" applyNumberFormat="1" applyFont="1" applyBorder="1" applyAlignment="1">
      <alignment horizontal="right" wrapText="1"/>
      <protection/>
    </xf>
    <xf numFmtId="3" fontId="57" fillId="0" borderId="92" xfId="0" applyNumberFormat="1" applyFont="1" applyBorder="1" applyAlignment="1">
      <alignment/>
    </xf>
    <xf numFmtId="3" fontId="56" fillId="0" borderId="92" xfId="0" applyNumberFormat="1" applyFont="1" applyFill="1" applyBorder="1" applyAlignment="1">
      <alignment/>
    </xf>
    <xf numFmtId="3" fontId="57" fillId="0" borderId="92" xfId="0" applyNumberFormat="1" applyFont="1" applyFill="1" applyBorder="1" applyAlignment="1">
      <alignment/>
    </xf>
    <xf numFmtId="3" fontId="57" fillId="0" borderId="92" xfId="0" applyNumberFormat="1" applyFont="1" applyBorder="1" applyAlignment="1">
      <alignment/>
    </xf>
    <xf numFmtId="3" fontId="57" fillId="0" borderId="107" xfId="0" applyNumberFormat="1" applyFont="1" applyFill="1" applyBorder="1" applyAlignment="1">
      <alignment/>
    </xf>
    <xf numFmtId="3" fontId="57" fillId="0" borderId="108" xfId="61" applyNumberFormat="1" applyFont="1" applyBorder="1" applyAlignment="1">
      <alignment horizontal="right" wrapText="1"/>
      <protection/>
    </xf>
    <xf numFmtId="3" fontId="57" fillId="0" borderId="92" xfId="0" applyNumberFormat="1" applyFont="1" applyFill="1" applyBorder="1" applyAlignment="1">
      <alignment/>
    </xf>
    <xf numFmtId="3" fontId="57" fillId="0" borderId="108" xfId="0" applyNumberFormat="1" applyFont="1" applyFill="1" applyBorder="1" applyAlignment="1">
      <alignment vertical="center"/>
    </xf>
    <xf numFmtId="3" fontId="57" fillId="0" borderId="100" xfId="0" applyNumberFormat="1" applyFont="1" applyBorder="1" applyAlignment="1">
      <alignment vertical="center"/>
    </xf>
    <xf numFmtId="3" fontId="57" fillId="0" borderId="109" xfId="0" applyNumberFormat="1" applyFont="1" applyFill="1" applyBorder="1" applyAlignment="1">
      <alignment vertical="center"/>
    </xf>
    <xf numFmtId="3" fontId="57" fillId="0" borderId="92" xfId="0" applyNumberFormat="1" applyFont="1" applyFill="1" applyBorder="1" applyAlignment="1">
      <alignment vertical="center"/>
    </xf>
    <xf numFmtId="3" fontId="56" fillId="0" borderId="107" xfId="0" applyNumberFormat="1" applyFont="1" applyFill="1" applyBorder="1" applyAlignment="1">
      <alignment/>
    </xf>
    <xf numFmtId="3" fontId="57" fillId="0" borderId="110" xfId="0" applyNumberFormat="1" applyFont="1" applyFill="1" applyBorder="1" applyAlignment="1">
      <alignment vertical="center"/>
    </xf>
    <xf numFmtId="3" fontId="56" fillId="0" borderId="0" xfId="0" applyNumberFormat="1" applyFont="1" applyFill="1" applyBorder="1" applyAlignment="1">
      <alignment/>
    </xf>
    <xf numFmtId="3" fontId="56" fillId="0" borderId="0" xfId="0" applyNumberFormat="1" applyFont="1" applyFill="1" applyAlignment="1">
      <alignment/>
    </xf>
    <xf numFmtId="3" fontId="56" fillId="22" borderId="0" xfId="0" applyNumberFormat="1" applyFont="1" applyFill="1" applyAlignment="1">
      <alignment/>
    </xf>
    <xf numFmtId="3" fontId="53" fillId="22" borderId="0" xfId="0" applyNumberFormat="1" applyFont="1" applyFill="1" applyAlignment="1">
      <alignment/>
    </xf>
    <xf numFmtId="3" fontId="53" fillId="0" borderId="0" xfId="61" applyNumberFormat="1" applyFont="1" applyFill="1" applyAlignment="1">
      <alignment vertical="center"/>
      <protection/>
    </xf>
    <xf numFmtId="3" fontId="51" fillId="0" borderId="0" xfId="61" applyNumberFormat="1" applyFont="1" applyFill="1" applyBorder="1" applyAlignment="1">
      <alignment/>
      <protection/>
    </xf>
    <xf numFmtId="3" fontId="51" fillId="0" borderId="10" xfId="61" applyNumberFormat="1" applyFont="1" applyFill="1" applyBorder="1" applyAlignment="1">
      <alignment horizontal="center"/>
      <protection/>
    </xf>
    <xf numFmtId="3" fontId="53" fillId="0" borderId="105" xfId="61" applyNumberFormat="1" applyFont="1" applyFill="1" applyBorder="1" applyAlignment="1">
      <alignment horizontal="center" vertical="center" wrapText="1"/>
      <protection/>
    </xf>
    <xf numFmtId="3" fontId="55" fillId="0" borderId="94" xfId="61" applyNumberFormat="1" applyFont="1" applyFill="1" applyBorder="1">
      <alignment/>
      <protection/>
    </xf>
    <xf numFmtId="3" fontId="53" fillId="0" borderId="92" xfId="61" applyNumberFormat="1" applyFont="1" applyFill="1" applyBorder="1">
      <alignment/>
      <protection/>
    </xf>
    <xf numFmtId="3" fontId="55" fillId="0" borderId="92" xfId="61" applyNumberFormat="1" applyFont="1" applyFill="1" applyBorder="1">
      <alignment/>
      <protection/>
    </xf>
    <xf numFmtId="3" fontId="54" fillId="0" borderId="92" xfId="61" applyNumberFormat="1" applyFont="1" applyFill="1" applyBorder="1">
      <alignment/>
      <protection/>
    </xf>
    <xf numFmtId="3" fontId="55" fillId="0" borderId="92" xfId="61" applyNumberFormat="1" applyFont="1" applyFill="1" applyBorder="1" applyAlignment="1">
      <alignment vertical="center"/>
      <protection/>
    </xf>
    <xf numFmtId="3" fontId="53" fillId="0" borderId="92" xfId="61" applyNumberFormat="1" applyFont="1" applyFill="1" applyBorder="1" applyAlignment="1">
      <alignment vertical="top"/>
      <protection/>
    </xf>
    <xf numFmtId="3" fontId="55" fillId="0" borderId="95" xfId="61" applyNumberFormat="1" applyFont="1" applyFill="1" applyBorder="1" applyAlignment="1">
      <alignment vertical="center"/>
      <protection/>
    </xf>
    <xf numFmtId="3" fontId="53" fillId="0" borderId="92" xfId="61" applyNumberFormat="1" applyFont="1" applyFill="1" applyBorder="1" applyAlignment="1">
      <alignment/>
      <protection/>
    </xf>
    <xf numFmtId="3" fontId="53" fillId="0" borderId="0" xfId="61" applyNumberFormat="1" applyFont="1" applyFill="1" applyBorder="1">
      <alignment/>
      <protection/>
    </xf>
    <xf numFmtId="3" fontId="55" fillId="0" borderId="0" xfId="61" applyNumberFormat="1" applyFont="1" applyFill="1" applyBorder="1">
      <alignment/>
      <protection/>
    </xf>
    <xf numFmtId="3" fontId="53" fillId="0" borderId="0" xfId="61" applyNumberFormat="1" applyFont="1" applyFill="1">
      <alignment/>
      <protection/>
    </xf>
    <xf numFmtId="3" fontId="53" fillId="22" borderId="0" xfId="61" applyNumberFormat="1" applyFont="1" applyFill="1">
      <alignment/>
      <protection/>
    </xf>
    <xf numFmtId="0" fontId="26" fillId="0" borderId="0" xfId="0" applyFont="1" applyFill="1" applyAlignment="1">
      <alignment vertical="top" wrapText="1"/>
    </xf>
    <xf numFmtId="3" fontId="26" fillId="0" borderId="0" xfId="0" applyNumberFormat="1" applyFont="1" applyFill="1" applyAlignment="1">
      <alignment/>
    </xf>
    <xf numFmtId="3" fontId="28" fillId="0" borderId="48" xfId="0" applyNumberFormat="1" applyFont="1" applyFill="1" applyBorder="1" applyAlignment="1">
      <alignment/>
    </xf>
    <xf numFmtId="3" fontId="22" fillId="0" borderId="49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33" fillId="0" borderId="17" xfId="0" applyNumberFormat="1" applyFont="1" applyFill="1" applyBorder="1" applyAlignment="1">
      <alignment/>
    </xf>
    <xf numFmtId="3" fontId="28" fillId="0" borderId="44" xfId="0" applyNumberFormat="1" applyFont="1" applyFill="1" applyBorder="1" applyAlignment="1">
      <alignment horizontal="center" vertical="top"/>
    </xf>
    <xf numFmtId="3" fontId="28" fillId="0" borderId="38" xfId="0" applyNumberFormat="1" applyFont="1" applyFill="1" applyBorder="1" applyAlignment="1">
      <alignment vertical="top"/>
    </xf>
    <xf numFmtId="3" fontId="22" fillId="0" borderId="38" xfId="66" applyNumberFormat="1" applyFont="1" applyFill="1" applyBorder="1" applyAlignment="1">
      <alignment vertical="top"/>
      <protection/>
    </xf>
    <xf numFmtId="3" fontId="22" fillId="0" borderId="38" xfId="0" applyNumberFormat="1" applyFont="1" applyFill="1" applyBorder="1" applyAlignment="1">
      <alignment vertical="top"/>
    </xf>
    <xf numFmtId="3" fontId="33" fillId="0" borderId="38" xfId="0" applyNumberFormat="1" applyFont="1" applyFill="1" applyBorder="1" applyAlignment="1">
      <alignment vertical="top"/>
    </xf>
    <xf numFmtId="3" fontId="22" fillId="0" borderId="50" xfId="0" applyNumberFormat="1" applyFont="1" applyFill="1" applyBorder="1" applyAlignment="1">
      <alignment vertical="top"/>
    </xf>
    <xf numFmtId="3" fontId="28" fillId="0" borderId="0" xfId="0" applyNumberFormat="1" applyFont="1" applyFill="1" applyAlignment="1">
      <alignment vertical="top"/>
    </xf>
    <xf numFmtId="3" fontId="28" fillId="0" borderId="58" xfId="0" applyNumberFormat="1" applyFont="1" applyFill="1" applyBorder="1" applyAlignment="1">
      <alignment horizontal="center"/>
    </xf>
    <xf numFmtId="3" fontId="22" fillId="0" borderId="111" xfId="0" applyNumberFormat="1" applyFont="1" applyFill="1" applyBorder="1" applyAlignment="1">
      <alignment vertical="top"/>
    </xf>
    <xf numFmtId="3" fontId="21" fillId="0" borderId="67" xfId="0" applyNumberFormat="1" applyFont="1" applyFill="1" applyBorder="1" applyAlignment="1">
      <alignment horizontal="center" wrapText="1"/>
    </xf>
    <xf numFmtId="3" fontId="21" fillId="0" borderId="68" xfId="0" applyNumberFormat="1" applyFont="1" applyFill="1" applyBorder="1" applyAlignment="1">
      <alignment horizontal="center" wrapText="1"/>
    </xf>
    <xf numFmtId="3" fontId="28" fillId="0" borderId="68" xfId="0" applyNumberFormat="1" applyFont="1" applyFill="1" applyBorder="1" applyAlignment="1">
      <alignment wrapText="1"/>
    </xf>
    <xf numFmtId="3" fontId="21" fillId="0" borderId="72" xfId="0" applyNumberFormat="1" applyFont="1" applyFill="1" applyBorder="1" applyAlignment="1">
      <alignment/>
    </xf>
    <xf numFmtId="3" fontId="21" fillId="0" borderId="0" xfId="61" applyNumberFormat="1" applyFont="1" applyFill="1" applyAlignment="1">
      <alignment/>
      <protection/>
    </xf>
    <xf numFmtId="3" fontId="21" fillId="0" borderId="32" xfId="0" applyNumberFormat="1" applyFont="1" applyFill="1" applyBorder="1" applyAlignment="1">
      <alignment horizontal="center" wrapText="1"/>
    </xf>
    <xf numFmtId="3" fontId="21" fillId="0" borderId="31" xfId="0" applyNumberFormat="1" applyFont="1" applyFill="1" applyBorder="1" applyAlignment="1">
      <alignment horizontal="center" wrapText="1"/>
    </xf>
    <xf numFmtId="3" fontId="28" fillId="0" borderId="31" xfId="0" applyNumberFormat="1" applyFont="1" applyFill="1" applyBorder="1" applyAlignment="1">
      <alignment horizontal="left" wrapText="1" indent="1"/>
    </xf>
    <xf numFmtId="3" fontId="21" fillId="0" borderId="31" xfId="0" applyNumberFormat="1" applyFont="1" applyFill="1" applyBorder="1" applyAlignment="1">
      <alignment/>
    </xf>
    <xf numFmtId="3" fontId="21" fillId="0" borderId="74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/>
    </xf>
    <xf numFmtId="3" fontId="21" fillId="0" borderId="66" xfId="0" applyNumberFormat="1" applyFont="1" applyFill="1" applyBorder="1" applyAlignment="1">
      <alignment/>
    </xf>
    <xf numFmtId="3" fontId="22" fillId="0" borderId="32" xfId="0" applyNumberFormat="1" applyFont="1" applyFill="1" applyBorder="1" applyAlignment="1">
      <alignment horizontal="center" wrapText="1"/>
    </xf>
    <xf numFmtId="3" fontId="22" fillId="0" borderId="31" xfId="0" applyNumberFormat="1" applyFont="1" applyFill="1" applyBorder="1" applyAlignment="1">
      <alignment horizontal="center" wrapText="1"/>
    </xf>
    <xf numFmtId="3" fontId="33" fillId="0" borderId="31" xfId="0" applyNumberFormat="1" applyFont="1" applyFill="1" applyBorder="1" applyAlignment="1">
      <alignment horizontal="left" wrapText="1" indent="1"/>
    </xf>
    <xf numFmtId="3" fontId="22" fillId="0" borderId="31" xfId="0" applyNumberFormat="1" applyFont="1" applyFill="1" applyBorder="1" applyAlignment="1">
      <alignment/>
    </xf>
    <xf numFmtId="3" fontId="22" fillId="0" borderId="66" xfId="0" applyNumberFormat="1" applyFont="1" applyFill="1" applyBorder="1" applyAlignment="1">
      <alignment/>
    </xf>
    <xf numFmtId="3" fontId="22" fillId="0" borderId="74" xfId="0" applyNumberFormat="1" applyFont="1" applyFill="1" applyBorder="1" applyAlignment="1">
      <alignment/>
    </xf>
    <xf numFmtId="3" fontId="22" fillId="0" borderId="52" xfId="0" applyNumberFormat="1" applyFont="1" applyFill="1" applyBorder="1" applyAlignment="1">
      <alignment/>
    </xf>
    <xf numFmtId="3" fontId="22" fillId="0" borderId="0" xfId="61" applyNumberFormat="1" applyFont="1" applyFill="1" applyAlignment="1">
      <alignment/>
      <protection/>
    </xf>
    <xf numFmtId="3" fontId="28" fillId="0" borderId="31" xfId="0" applyNumberFormat="1" applyFont="1" applyFill="1" applyBorder="1" applyAlignment="1">
      <alignment wrapText="1"/>
    </xf>
    <xf numFmtId="3" fontId="21" fillId="0" borderId="31" xfId="0" applyNumberFormat="1" applyFont="1" applyFill="1" applyBorder="1" applyAlignment="1">
      <alignment horizontal="right"/>
    </xf>
    <xf numFmtId="3" fontId="21" fillId="0" borderId="52" xfId="0" applyNumberFormat="1" applyFont="1" applyFill="1" applyBorder="1" applyAlignment="1">
      <alignment horizontal="right"/>
    </xf>
    <xf numFmtId="3" fontId="22" fillId="0" borderId="112" xfId="0" applyNumberFormat="1" applyFont="1" applyFill="1" applyBorder="1" applyAlignment="1">
      <alignment horizontal="center" wrapText="1"/>
    </xf>
    <xf numFmtId="3" fontId="22" fillId="0" borderId="113" xfId="0" applyNumberFormat="1" applyFont="1" applyFill="1" applyBorder="1" applyAlignment="1">
      <alignment horizontal="center" wrapText="1"/>
    </xf>
    <xf numFmtId="3" fontId="33" fillId="0" borderId="113" xfId="0" applyNumberFormat="1" applyFont="1" applyFill="1" applyBorder="1" applyAlignment="1">
      <alignment horizontal="left" wrapText="1" indent="1"/>
    </xf>
    <xf numFmtId="3" fontId="22" fillId="0" borderId="113" xfId="0" applyNumberFormat="1" applyFont="1" applyFill="1" applyBorder="1" applyAlignment="1">
      <alignment/>
    </xf>
    <xf numFmtId="3" fontId="22" fillId="0" borderId="114" xfId="0" applyNumberFormat="1" applyFont="1" applyFill="1" applyBorder="1" applyAlignment="1">
      <alignment/>
    </xf>
    <xf numFmtId="3" fontId="22" fillId="0" borderId="115" xfId="0" applyNumberFormat="1" applyFont="1" applyFill="1" applyBorder="1" applyAlignment="1">
      <alignment/>
    </xf>
    <xf numFmtId="3" fontId="22" fillId="0" borderId="116" xfId="0" applyNumberFormat="1" applyFont="1" applyFill="1" applyBorder="1" applyAlignment="1">
      <alignment/>
    </xf>
    <xf numFmtId="3" fontId="35" fillId="0" borderId="0" xfId="61" applyNumberFormat="1" applyFont="1" applyFill="1" applyBorder="1" applyAlignment="1">
      <alignment/>
      <protection/>
    </xf>
    <xf numFmtId="3" fontId="28" fillId="0" borderId="74" xfId="0" applyNumberFormat="1" applyFont="1" applyFill="1" applyBorder="1" applyAlignment="1">
      <alignment/>
    </xf>
    <xf numFmtId="3" fontId="28" fillId="0" borderId="31" xfId="0" applyNumberFormat="1" applyFont="1" applyFill="1" applyBorder="1" applyAlignment="1">
      <alignment/>
    </xf>
    <xf numFmtId="3" fontId="28" fillId="0" borderId="52" xfId="0" applyNumberFormat="1" applyFont="1" applyFill="1" applyBorder="1" applyAlignment="1">
      <alignment/>
    </xf>
    <xf numFmtId="3" fontId="48" fillId="0" borderId="32" xfId="0" applyNumberFormat="1" applyFont="1" applyFill="1" applyBorder="1" applyAlignment="1">
      <alignment horizontal="center" wrapText="1"/>
    </xf>
    <xf numFmtId="3" fontId="48" fillId="0" borderId="31" xfId="0" applyNumberFormat="1" applyFont="1" applyFill="1" applyBorder="1" applyAlignment="1">
      <alignment horizontal="center" wrapText="1"/>
    </xf>
    <xf numFmtId="3" fontId="49" fillId="0" borderId="31" xfId="0" applyNumberFormat="1" applyFont="1" applyFill="1" applyBorder="1" applyAlignment="1">
      <alignment horizontal="left" wrapText="1" indent="1"/>
    </xf>
    <xf numFmtId="3" fontId="48" fillId="0" borderId="31" xfId="0" applyNumberFormat="1" applyFont="1" applyFill="1" applyBorder="1" applyAlignment="1">
      <alignment/>
    </xf>
    <xf numFmtId="3" fontId="48" fillId="0" borderId="74" xfId="0" applyNumberFormat="1" applyFont="1" applyFill="1" applyBorder="1" applyAlignment="1">
      <alignment/>
    </xf>
    <xf numFmtId="3" fontId="48" fillId="0" borderId="52" xfId="0" applyNumberFormat="1" applyFont="1" applyFill="1" applyBorder="1" applyAlignment="1">
      <alignment/>
    </xf>
    <xf numFmtId="3" fontId="48" fillId="0" borderId="0" xfId="61" applyNumberFormat="1" applyFont="1" applyFill="1" applyAlignment="1">
      <alignment/>
      <protection/>
    </xf>
    <xf numFmtId="3" fontId="48" fillId="0" borderId="66" xfId="0" applyNumberFormat="1" applyFont="1" applyFill="1" applyBorder="1" applyAlignment="1">
      <alignment/>
    </xf>
    <xf numFmtId="3" fontId="53" fillId="0" borderId="31" xfId="61" applyNumberFormat="1" applyFont="1" applyFill="1" applyBorder="1" applyAlignment="1">
      <alignment horizontal="left" indent="2"/>
      <protection/>
    </xf>
    <xf numFmtId="3" fontId="54" fillId="0" borderId="31" xfId="61" applyNumberFormat="1" applyFont="1" applyFill="1" applyBorder="1" applyAlignment="1">
      <alignment horizontal="center"/>
      <protection/>
    </xf>
    <xf numFmtId="3" fontId="54" fillId="0" borderId="31" xfId="61" applyNumberFormat="1" applyFont="1" applyFill="1" applyBorder="1" applyAlignment="1">
      <alignment horizontal="right"/>
      <protection/>
    </xf>
    <xf numFmtId="3" fontId="54" fillId="0" borderId="66" xfId="61" applyNumberFormat="1" applyFont="1" applyFill="1" applyBorder="1" applyAlignment="1">
      <alignment horizontal="right"/>
      <protection/>
    </xf>
    <xf numFmtId="3" fontId="54" fillId="0" borderId="74" xfId="61" applyNumberFormat="1" applyFont="1" applyFill="1" applyBorder="1" applyAlignment="1">
      <alignment horizontal="right"/>
      <protection/>
    </xf>
    <xf numFmtId="3" fontId="54" fillId="0" borderId="31" xfId="0" applyNumberFormat="1" applyFont="1" applyFill="1" applyBorder="1" applyAlignment="1">
      <alignment horizontal="right" wrapText="1"/>
    </xf>
    <xf numFmtId="3" fontId="54" fillId="0" borderId="52" xfId="0" applyNumberFormat="1" applyFont="1" applyFill="1" applyBorder="1" applyAlignment="1">
      <alignment horizontal="right" wrapText="1"/>
    </xf>
    <xf numFmtId="3" fontId="26" fillId="0" borderId="31" xfId="61" applyNumberFormat="1" applyFont="1" applyFill="1" applyBorder="1" applyAlignment="1">
      <alignment horizontal="left" indent="2"/>
      <protection/>
    </xf>
    <xf numFmtId="3" fontId="30" fillId="0" borderId="31" xfId="61" applyNumberFormat="1" applyFont="1" applyFill="1" applyBorder="1" applyAlignment="1">
      <alignment horizontal="left" indent="2"/>
      <protection/>
    </xf>
    <xf numFmtId="3" fontId="23" fillId="0" borderId="55" xfId="61" applyNumberFormat="1" applyFont="1" applyFill="1" applyBorder="1" applyAlignment="1">
      <alignment horizontal="left" indent="2"/>
      <protection/>
    </xf>
    <xf numFmtId="3" fontId="36" fillId="0" borderId="31" xfId="61" applyNumberFormat="1" applyFont="1" applyFill="1" applyBorder="1" applyAlignment="1">
      <alignment horizontal="center"/>
      <protection/>
    </xf>
    <xf numFmtId="3" fontId="36" fillId="0" borderId="31" xfId="61" applyNumberFormat="1" applyFont="1" applyFill="1" applyBorder="1" applyAlignment="1">
      <alignment horizontal="right"/>
      <protection/>
    </xf>
    <xf numFmtId="3" fontId="36" fillId="0" borderId="66" xfId="61" applyNumberFormat="1" applyFont="1" applyFill="1" applyBorder="1" applyAlignment="1">
      <alignment horizontal="right"/>
      <protection/>
    </xf>
    <xf numFmtId="3" fontId="36" fillId="0" borderId="74" xfId="61" applyNumberFormat="1" applyFont="1" applyFill="1" applyBorder="1" applyAlignment="1">
      <alignment horizontal="right"/>
      <protection/>
    </xf>
    <xf numFmtId="3" fontId="36" fillId="0" borderId="52" xfId="61" applyNumberFormat="1" applyFont="1" applyFill="1" applyBorder="1" applyAlignment="1">
      <alignment horizontal="right"/>
      <protection/>
    </xf>
    <xf numFmtId="3" fontId="23" fillId="0" borderId="31" xfId="61" applyNumberFormat="1" applyFont="1" applyFill="1" applyBorder="1" applyAlignment="1">
      <alignment horizontal="left" indent="2"/>
      <protection/>
    </xf>
    <xf numFmtId="3" fontId="30" fillId="0" borderId="31" xfId="61" applyNumberFormat="1" applyFont="1" applyFill="1" applyBorder="1" applyAlignment="1">
      <alignment horizontal="left" indent="1"/>
      <protection/>
    </xf>
    <xf numFmtId="3" fontId="53" fillId="0" borderId="31" xfId="61" applyNumberFormat="1" applyFont="1" applyFill="1" applyBorder="1" applyAlignment="1">
      <alignment horizontal="left" indent="1"/>
      <protection/>
    </xf>
    <xf numFmtId="3" fontId="26" fillId="0" borderId="31" xfId="61" applyNumberFormat="1" applyFont="1" applyFill="1" applyBorder="1" applyAlignment="1">
      <alignment horizontal="left" indent="1"/>
      <protection/>
    </xf>
    <xf numFmtId="3" fontId="23" fillId="0" borderId="31" xfId="61" applyNumberFormat="1" applyFont="1" applyFill="1" applyBorder="1" applyAlignment="1">
      <alignment horizontal="left" indent="1"/>
      <protection/>
    </xf>
    <xf numFmtId="3" fontId="26" fillId="0" borderId="31" xfId="61" applyNumberFormat="1" applyFont="1" applyFill="1" applyBorder="1" applyAlignment="1">
      <alignment horizontal="left" vertical="center"/>
      <protection/>
    </xf>
    <xf numFmtId="3" fontId="23" fillId="0" borderId="31" xfId="61" applyNumberFormat="1" applyFont="1" applyFill="1" applyBorder="1" applyAlignment="1">
      <alignment horizontal="center" vertical="center"/>
      <protection/>
    </xf>
    <xf numFmtId="3" fontId="23" fillId="0" borderId="31" xfId="61" applyNumberFormat="1" applyFont="1" applyFill="1" applyBorder="1" applyAlignment="1">
      <alignment horizontal="right" vertical="center"/>
      <protection/>
    </xf>
    <xf numFmtId="3" fontId="26" fillId="0" borderId="31" xfId="61" applyNumberFormat="1" applyFont="1" applyFill="1" applyBorder="1" applyAlignment="1">
      <alignment horizontal="right" vertical="center"/>
      <protection/>
    </xf>
    <xf numFmtId="3" fontId="29" fillId="0" borderId="32" xfId="61" applyNumberFormat="1" applyFont="1" applyFill="1" applyBorder="1" applyAlignment="1">
      <alignment horizontal="center" vertical="center"/>
      <protection/>
    </xf>
    <xf numFmtId="3" fontId="29" fillId="0" borderId="31" xfId="61" applyNumberFormat="1" applyFont="1" applyFill="1" applyBorder="1" applyAlignment="1">
      <alignment horizontal="center" vertical="center"/>
      <protection/>
    </xf>
    <xf numFmtId="3" fontId="30" fillId="0" borderId="31" xfId="61" applyNumberFormat="1" applyFont="1" applyFill="1" applyBorder="1" applyAlignment="1">
      <alignment horizontal="left" vertical="center"/>
      <protection/>
    </xf>
    <xf numFmtId="3" fontId="30" fillId="0" borderId="31" xfId="61" applyNumberFormat="1" applyFont="1" applyFill="1" applyBorder="1" applyAlignment="1">
      <alignment horizontal="center" vertical="center"/>
      <protection/>
    </xf>
    <xf numFmtId="3" fontId="30" fillId="0" borderId="31" xfId="61" applyNumberFormat="1" applyFont="1" applyFill="1" applyBorder="1" applyAlignment="1">
      <alignment horizontal="right" vertical="center"/>
      <protection/>
    </xf>
    <xf numFmtId="3" fontId="30" fillId="0" borderId="0" xfId="61" applyNumberFormat="1" applyFont="1" applyFill="1" applyBorder="1" applyAlignment="1">
      <alignment vertical="center"/>
      <protection/>
    </xf>
    <xf numFmtId="3" fontId="20" fillId="0" borderId="112" xfId="61" applyNumberFormat="1" applyFont="1" applyFill="1" applyBorder="1" applyAlignment="1">
      <alignment horizontal="center" vertical="center"/>
      <protection/>
    </xf>
    <xf numFmtId="3" fontId="20" fillId="0" borderId="113" xfId="61" applyNumberFormat="1" applyFont="1" applyFill="1" applyBorder="1" applyAlignment="1">
      <alignment horizontal="center" vertical="center"/>
      <protection/>
    </xf>
    <xf numFmtId="3" fontId="23" fillId="0" borderId="113" xfId="61" applyNumberFormat="1" applyFont="1" applyFill="1" applyBorder="1" applyAlignment="1">
      <alignment horizontal="left" vertical="center"/>
      <protection/>
    </xf>
    <xf numFmtId="3" fontId="23" fillId="0" borderId="113" xfId="61" applyNumberFormat="1" applyFont="1" applyFill="1" applyBorder="1" applyAlignment="1">
      <alignment horizontal="center" vertical="center"/>
      <protection/>
    </xf>
    <xf numFmtId="3" fontId="23" fillId="0" borderId="113" xfId="61" applyNumberFormat="1" applyFont="1" applyFill="1" applyBorder="1" applyAlignment="1">
      <alignment horizontal="right" vertical="center"/>
      <protection/>
    </xf>
    <xf numFmtId="3" fontId="23" fillId="0" borderId="114" xfId="61" applyNumberFormat="1" applyFont="1" applyFill="1" applyBorder="1" applyAlignment="1">
      <alignment horizontal="right" vertical="center"/>
      <protection/>
    </xf>
    <xf numFmtId="3" fontId="23" fillId="0" borderId="116" xfId="61" applyNumberFormat="1" applyFont="1" applyFill="1" applyBorder="1" applyAlignment="1">
      <alignment horizontal="right" vertical="center"/>
      <protection/>
    </xf>
    <xf numFmtId="3" fontId="45" fillId="0" borderId="0" xfId="0" applyNumberFormat="1" applyFont="1" applyAlignment="1">
      <alignment/>
    </xf>
    <xf numFmtId="3" fontId="45" fillId="0" borderId="10" xfId="0" applyNumberFormat="1" applyFont="1" applyFill="1" applyBorder="1" applyAlignment="1">
      <alignment horizontal="center"/>
    </xf>
    <xf numFmtId="3" fontId="58" fillId="0" borderId="30" xfId="61" applyNumberFormat="1" applyFont="1" applyBorder="1" applyAlignment="1">
      <alignment horizontal="right" wrapText="1"/>
      <protection/>
    </xf>
    <xf numFmtId="3" fontId="58" fillId="0" borderId="0" xfId="61" applyNumberFormat="1" applyFont="1" applyBorder="1" applyAlignment="1">
      <alignment horizontal="right" wrapText="1"/>
      <protection/>
    </xf>
    <xf numFmtId="3" fontId="58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3" fontId="58" fillId="0" borderId="38" xfId="0" applyNumberFormat="1" applyFont="1" applyBorder="1" applyAlignment="1">
      <alignment/>
    </xf>
    <xf numFmtId="3" fontId="58" fillId="0" borderId="25" xfId="61" applyNumberFormat="1" applyFont="1" applyBorder="1" applyAlignment="1">
      <alignment horizontal="right" wrapText="1"/>
      <protection/>
    </xf>
    <xf numFmtId="3" fontId="58" fillId="0" borderId="0" xfId="0" applyNumberFormat="1" applyFont="1" applyFill="1" applyBorder="1" applyAlignment="1">
      <alignment/>
    </xf>
    <xf numFmtId="3" fontId="58" fillId="0" borderId="25" xfId="0" applyNumberFormat="1" applyFont="1" applyFill="1" applyBorder="1" applyAlignment="1">
      <alignment vertical="center"/>
    </xf>
    <xf numFmtId="3" fontId="58" fillId="0" borderId="27" xfId="0" applyNumberFormat="1" applyFont="1" applyBorder="1" applyAlignment="1">
      <alignment vertical="center"/>
    </xf>
    <xf numFmtId="3" fontId="58" fillId="0" borderId="29" xfId="0" applyNumberFormat="1" applyFont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3" fontId="45" fillId="0" borderId="38" xfId="0" applyNumberFormat="1" applyFont="1" applyBorder="1" applyAlignment="1">
      <alignment/>
    </xf>
    <xf numFmtId="3" fontId="58" fillId="0" borderId="16" xfId="0" applyNumberFormat="1" applyFont="1" applyFill="1" applyBorder="1" applyAlignment="1">
      <alignment vertical="center"/>
    </xf>
    <xf numFmtId="3" fontId="45" fillId="0" borderId="0" xfId="0" applyNumberFormat="1" applyFont="1" applyFill="1" applyAlignment="1">
      <alignment/>
    </xf>
    <xf numFmtId="3" fontId="45" fillId="22" borderId="0" xfId="0" applyNumberFormat="1" applyFont="1" applyFill="1" applyAlignment="1">
      <alignment/>
    </xf>
    <xf numFmtId="3" fontId="30" fillId="22" borderId="0" xfId="0" applyNumberFormat="1" applyFont="1" applyFill="1" applyAlignment="1">
      <alignment/>
    </xf>
    <xf numFmtId="3" fontId="30" fillId="0" borderId="0" xfId="61" applyNumberFormat="1" applyFont="1" applyFill="1" applyAlignment="1">
      <alignment vertical="center"/>
      <protection/>
    </xf>
    <xf numFmtId="3" fontId="29" fillId="0" borderId="0" xfId="61" applyNumberFormat="1" applyFont="1" applyFill="1" applyAlignment="1">
      <alignment horizontal="center"/>
      <protection/>
    </xf>
    <xf numFmtId="3" fontId="36" fillId="0" borderId="17" xfId="61" applyNumberFormat="1" applyFont="1" applyFill="1" applyBorder="1">
      <alignment/>
      <protection/>
    </xf>
    <xf numFmtId="3" fontId="36" fillId="0" borderId="0" xfId="61" applyNumberFormat="1" applyFont="1" applyFill="1" applyBorder="1">
      <alignment/>
      <protection/>
    </xf>
    <xf numFmtId="3" fontId="30" fillId="0" borderId="0" xfId="61" applyNumberFormat="1" applyFont="1" applyFill="1" applyBorder="1" applyAlignment="1">
      <alignment vertical="top"/>
      <protection/>
    </xf>
    <xf numFmtId="3" fontId="36" fillId="0" borderId="20" xfId="61" applyNumberFormat="1" applyFont="1" applyFill="1" applyBorder="1" applyAlignment="1">
      <alignment vertical="center"/>
      <protection/>
    </xf>
    <xf numFmtId="3" fontId="30" fillId="0" borderId="0" xfId="61" applyNumberFormat="1" applyFont="1" applyFill="1" applyBorder="1" applyAlignment="1">
      <alignment/>
      <protection/>
    </xf>
    <xf numFmtId="3" fontId="30" fillId="22" borderId="0" xfId="61" applyNumberFormat="1" applyFont="1" applyFill="1">
      <alignment/>
      <protection/>
    </xf>
    <xf numFmtId="3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/>
    </xf>
    <xf numFmtId="3" fontId="41" fillId="0" borderId="0" xfId="61" applyNumberFormat="1" applyFont="1" applyFill="1" applyBorder="1" applyAlignment="1">
      <alignment/>
      <protection/>
    </xf>
    <xf numFmtId="3" fontId="26" fillId="0" borderId="38" xfId="0" applyNumberFormat="1" applyFont="1" applyFill="1" applyBorder="1" applyAlignment="1">
      <alignment/>
    </xf>
    <xf numFmtId="3" fontId="41" fillId="0" borderId="0" xfId="61" applyNumberFormat="1" applyFont="1" applyFill="1" applyBorder="1" applyAlignment="1">
      <alignment wrapText="1"/>
      <protection/>
    </xf>
    <xf numFmtId="4" fontId="26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/>
    </xf>
    <xf numFmtId="0" fontId="21" fillId="0" borderId="117" xfId="0" applyFont="1" applyFill="1" applyBorder="1" applyAlignment="1">
      <alignment horizontal="center" vertical="center" textRotation="90"/>
    </xf>
    <xf numFmtId="0" fontId="26" fillId="0" borderId="118" xfId="0" applyFont="1" applyFill="1" applyBorder="1" applyAlignment="1">
      <alignment horizontal="center" vertical="center" wrapText="1"/>
    </xf>
    <xf numFmtId="4" fontId="26" fillId="0" borderId="118" xfId="0" applyNumberFormat="1" applyFont="1" applyFill="1" applyBorder="1" applyAlignment="1">
      <alignment horizontal="center" vertical="center" wrapText="1"/>
    </xf>
    <xf numFmtId="4" fontId="26" fillId="0" borderId="119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left" vertical="center" wrapText="1" indent="3"/>
    </xf>
    <xf numFmtId="165" fontId="26" fillId="0" borderId="0" xfId="66" applyNumberFormat="1" applyFont="1" applyFill="1" applyBorder="1" applyAlignment="1">
      <alignment vertical="center" wrapText="1"/>
      <protection/>
    </xf>
    <xf numFmtId="4" fontId="20" fillId="0" borderId="19" xfId="0" applyNumberFormat="1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/>
    </xf>
    <xf numFmtId="165" fontId="26" fillId="0" borderId="57" xfId="66" applyNumberFormat="1" applyFont="1" applyFill="1" applyBorder="1" applyAlignment="1">
      <alignment vertical="center" wrapText="1"/>
      <protection/>
    </xf>
    <xf numFmtId="4" fontId="26" fillId="0" borderId="57" xfId="0" applyNumberFormat="1" applyFont="1" applyFill="1" applyBorder="1" applyAlignment="1">
      <alignment vertical="center"/>
    </xf>
    <xf numFmtId="4" fontId="20" fillId="0" borderId="6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vertical="center"/>
    </xf>
    <xf numFmtId="165" fontId="30" fillId="0" borderId="57" xfId="0" applyNumberFormat="1" applyFont="1" applyFill="1" applyBorder="1" applyAlignment="1">
      <alignment horizontal="left" vertical="center" wrapText="1" indent="3"/>
    </xf>
    <xf numFmtId="4" fontId="20" fillId="0" borderId="6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4" fontId="23" fillId="0" borderId="0" xfId="0" applyNumberFormat="1" applyFont="1" applyFill="1" applyAlignment="1">
      <alignment vertical="center"/>
    </xf>
    <xf numFmtId="4" fontId="27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 wrapText="1"/>
    </xf>
    <xf numFmtId="3" fontId="21" fillId="0" borderId="0" xfId="0" applyNumberFormat="1" applyFont="1" applyFill="1" applyAlignment="1">
      <alignment horizontal="right" vertical="center"/>
    </xf>
    <xf numFmtId="3" fontId="29" fillId="0" borderId="25" xfId="0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3" fontId="28" fillId="0" borderId="39" xfId="0" applyNumberFormat="1" applyFont="1" applyFill="1" applyBorder="1" applyAlignment="1">
      <alignment vertical="center"/>
    </xf>
    <xf numFmtId="3" fontId="20" fillId="0" borderId="38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wrapText="1" indent="2"/>
    </xf>
    <xf numFmtId="3" fontId="20" fillId="0" borderId="0" xfId="66" applyNumberFormat="1" applyFont="1" applyFill="1" applyBorder="1" applyAlignment="1">
      <alignment vertical="center"/>
      <protection/>
    </xf>
    <xf numFmtId="3" fontId="28" fillId="0" borderId="35" xfId="63" applyNumberFormat="1" applyFont="1" applyFill="1" applyBorder="1" applyAlignment="1">
      <alignment/>
      <protection/>
    </xf>
    <xf numFmtId="3" fontId="35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 horizontal="center" vertical="center"/>
    </xf>
    <xf numFmtId="3" fontId="20" fillId="0" borderId="92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0" xfId="66" applyNumberFormat="1" applyFont="1" applyFill="1" applyBorder="1" applyAlignment="1">
      <alignment horizontal="left"/>
      <protection/>
    </xf>
    <xf numFmtId="3" fontId="51" fillId="0" borderId="0" xfId="66" applyNumberFormat="1" applyFont="1" applyFill="1" applyBorder="1" applyAlignment="1">
      <alignment horizontal="center" vertical="center"/>
      <protection/>
    </xf>
    <xf numFmtId="3" fontId="51" fillId="0" borderId="92" xfId="0" applyNumberFormat="1" applyFont="1" applyFill="1" applyBorder="1" applyAlignment="1">
      <alignment/>
    </xf>
    <xf numFmtId="3" fontId="51" fillId="0" borderId="19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0" xfId="66" applyNumberFormat="1" applyFont="1" applyFill="1" applyBorder="1" applyAlignment="1">
      <alignment horizontal="left"/>
      <protection/>
    </xf>
    <xf numFmtId="3" fontId="20" fillId="0" borderId="0" xfId="66" applyNumberFormat="1" applyFont="1" applyFill="1" applyBorder="1" applyAlignment="1">
      <alignment horizontal="center" vertical="center"/>
      <protection/>
    </xf>
    <xf numFmtId="3" fontId="20" fillId="0" borderId="92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3" fontId="29" fillId="0" borderId="14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" fontId="29" fillId="0" borderId="0" xfId="66" applyNumberFormat="1" applyFont="1" applyFill="1" applyBorder="1" applyAlignment="1">
      <alignment horizontal="left"/>
      <protection/>
    </xf>
    <xf numFmtId="3" fontId="29" fillId="0" borderId="0" xfId="66" applyNumberFormat="1" applyFont="1" applyFill="1" applyBorder="1" applyAlignment="1">
      <alignment horizontal="center" vertical="center"/>
      <protection/>
    </xf>
    <xf numFmtId="3" fontId="29" fillId="0" borderId="92" xfId="0" applyNumberFormat="1" applyFont="1" applyFill="1" applyBorder="1" applyAlignment="1">
      <alignment vertical="top"/>
    </xf>
    <xf numFmtId="3" fontId="29" fillId="0" borderId="0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0" xfId="66" applyNumberFormat="1" applyFont="1" applyFill="1" applyBorder="1" applyAlignment="1">
      <alignment horizontal="left" vertical="center"/>
      <protection/>
    </xf>
    <xf numFmtId="3" fontId="27" fillId="0" borderId="0" xfId="66" applyNumberFormat="1" applyFont="1" applyFill="1" applyBorder="1" applyAlignment="1">
      <alignment horizontal="center" vertical="center"/>
      <protection/>
    </xf>
    <xf numFmtId="3" fontId="27" fillId="0" borderId="92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/>
    </xf>
    <xf numFmtId="3" fontId="52" fillId="0" borderId="19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 vertical="top"/>
    </xf>
    <xf numFmtId="3" fontId="29" fillId="0" borderId="19" xfId="0" applyNumberFormat="1" applyFont="1" applyFill="1" applyBorder="1" applyAlignment="1">
      <alignment vertical="top"/>
    </xf>
    <xf numFmtId="3" fontId="27" fillId="0" borderId="22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0" xfId="66" applyNumberFormat="1" applyFont="1" applyFill="1" applyBorder="1" applyAlignment="1">
      <alignment horizontal="left" vertical="center"/>
      <protection/>
    </xf>
    <xf numFmtId="3" fontId="27" fillId="0" borderId="10" xfId="66" applyNumberFormat="1" applyFont="1" applyFill="1" applyBorder="1" applyAlignment="1">
      <alignment horizontal="center" vertical="center"/>
      <protection/>
    </xf>
    <xf numFmtId="3" fontId="27" fillId="0" borderId="111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/>
    </xf>
    <xf numFmtId="3" fontId="21" fillId="0" borderId="17" xfId="66" applyNumberFormat="1" applyFont="1" applyFill="1" applyBorder="1" applyAlignment="1">
      <alignment/>
      <protection/>
    </xf>
    <xf numFmtId="3" fontId="21" fillId="0" borderId="17" xfId="66" applyNumberFormat="1" applyFont="1" applyFill="1" applyBorder="1" applyAlignment="1">
      <alignment horizontal="center"/>
      <protection/>
    </xf>
    <xf numFmtId="3" fontId="21" fillId="0" borderId="19" xfId="63" applyNumberFormat="1" applyFont="1" applyFill="1" applyBorder="1" applyAlignment="1">
      <alignment vertical="center"/>
      <protection/>
    </xf>
    <xf numFmtId="3" fontId="21" fillId="0" borderId="120" xfId="68" applyNumberFormat="1" applyFont="1" applyFill="1" applyBorder="1" applyAlignment="1">
      <alignment vertical="center"/>
      <protection/>
    </xf>
    <xf numFmtId="3" fontId="21" fillId="0" borderId="35" xfId="68" applyNumberFormat="1" applyFont="1" applyFill="1" applyBorder="1" applyAlignment="1">
      <alignment vertical="center"/>
      <protection/>
    </xf>
    <xf numFmtId="3" fontId="21" fillId="0" borderId="89" xfId="68" applyNumberFormat="1" applyFont="1" applyFill="1" applyBorder="1" applyAlignment="1">
      <alignment vertical="center"/>
      <protection/>
    </xf>
    <xf numFmtId="3" fontId="28" fillId="0" borderId="120" xfId="68" applyNumberFormat="1" applyFont="1" applyFill="1" applyBorder="1" applyAlignment="1">
      <alignment vertical="center"/>
      <protection/>
    </xf>
    <xf numFmtId="3" fontId="28" fillId="0" borderId="35" xfId="68" applyNumberFormat="1" applyFont="1" applyFill="1" applyBorder="1" applyAlignment="1">
      <alignment vertical="center"/>
      <protection/>
    </xf>
    <xf numFmtId="3" fontId="28" fillId="0" borderId="89" xfId="68" applyNumberFormat="1" applyFont="1" applyFill="1" applyBorder="1" applyAlignment="1">
      <alignment vertical="center"/>
      <protection/>
    </xf>
    <xf numFmtId="3" fontId="22" fillId="0" borderId="77" xfId="68" applyNumberFormat="1" applyFont="1" applyFill="1" applyBorder="1" applyAlignment="1">
      <alignment vertical="center"/>
      <protection/>
    </xf>
    <xf numFmtId="3" fontId="22" fillId="0" borderId="34" xfId="68" applyNumberFormat="1" applyFont="1" applyFill="1" applyBorder="1" applyAlignment="1">
      <alignment vertical="center"/>
      <protection/>
    </xf>
    <xf numFmtId="3" fontId="22" fillId="0" borderId="121" xfId="68" applyNumberFormat="1" applyFont="1" applyFill="1" applyBorder="1" applyAlignment="1">
      <alignment vertical="center"/>
      <protection/>
    </xf>
    <xf numFmtId="0" fontId="21" fillId="0" borderId="81" xfId="67" applyFont="1" applyFill="1" applyBorder="1" applyAlignment="1">
      <alignment horizontal="center" vertical="center"/>
      <protection/>
    </xf>
    <xf numFmtId="0" fontId="21" fillId="0" borderId="82" xfId="67" applyFont="1" applyFill="1" applyBorder="1" applyAlignment="1">
      <alignment horizontal="center" vertical="top"/>
      <protection/>
    </xf>
    <xf numFmtId="0" fontId="21" fillId="0" borderId="82" xfId="67" applyFont="1" applyFill="1" applyBorder="1" applyAlignment="1">
      <alignment horizontal="center" vertical="center" wrapText="1"/>
      <protection/>
    </xf>
    <xf numFmtId="3" fontId="21" fillId="0" borderId="82" xfId="67" applyNumberFormat="1" applyFont="1" applyFill="1" applyBorder="1" applyAlignment="1">
      <alignment vertical="center"/>
      <protection/>
    </xf>
    <xf numFmtId="3" fontId="21" fillId="0" borderId="83" xfId="67" applyNumberFormat="1" applyFont="1" applyFill="1" applyBorder="1" applyAlignment="1">
      <alignment vertical="center"/>
      <protection/>
    </xf>
    <xf numFmtId="3" fontId="28" fillId="0" borderId="122" xfId="67" applyNumberFormat="1" applyFont="1" applyFill="1" applyBorder="1" applyAlignment="1">
      <alignment vertical="center"/>
      <protection/>
    </xf>
    <xf numFmtId="3" fontId="21" fillId="0" borderId="123" xfId="67" applyNumberFormat="1" applyFont="1" applyFill="1" applyBorder="1" applyAlignment="1">
      <alignment vertical="center"/>
      <protection/>
    </xf>
    <xf numFmtId="3" fontId="21" fillId="0" borderId="19" xfId="67" applyNumberFormat="1" applyFont="1" applyFill="1" applyBorder="1" applyAlignment="1">
      <alignment vertical="center"/>
      <protection/>
    </xf>
    <xf numFmtId="0" fontId="21" fillId="0" borderId="122" xfId="68" applyFont="1" applyFill="1" applyBorder="1" applyAlignment="1">
      <alignment horizontal="right" vertical="center"/>
      <protection/>
    </xf>
    <xf numFmtId="0" fontId="22" fillId="0" borderId="40" xfId="67" applyFont="1" applyFill="1" applyBorder="1" applyAlignment="1">
      <alignment horizontal="center" vertical="center"/>
      <protection/>
    </xf>
    <xf numFmtId="0" fontId="22" fillId="0" borderId="36" xfId="67" applyFont="1" applyFill="1" applyBorder="1" applyAlignment="1">
      <alignment horizontal="center" vertical="top"/>
      <protection/>
    </xf>
    <xf numFmtId="0" fontId="22" fillId="0" borderId="36" xfId="68" applyFont="1" applyFill="1" applyBorder="1" applyAlignment="1">
      <alignment horizontal="right" vertical="center"/>
      <protection/>
    </xf>
    <xf numFmtId="0" fontId="33" fillId="0" borderId="36" xfId="67" applyFont="1" applyFill="1" applyBorder="1" applyAlignment="1">
      <alignment horizontal="center" vertical="center" wrapText="1"/>
      <protection/>
    </xf>
    <xf numFmtId="3" fontId="22" fillId="0" borderId="36" xfId="67" applyNumberFormat="1" applyFont="1" applyFill="1" applyBorder="1" applyAlignment="1">
      <alignment vertical="center"/>
      <protection/>
    </xf>
    <xf numFmtId="3" fontId="22" fillId="0" borderId="78" xfId="67" applyNumberFormat="1" applyFont="1" applyFill="1" applyBorder="1" applyAlignment="1">
      <alignment vertical="center"/>
      <protection/>
    </xf>
    <xf numFmtId="3" fontId="22" fillId="0" borderId="21" xfId="67" applyNumberFormat="1" applyFont="1" applyFill="1" applyBorder="1" applyAlignment="1">
      <alignment vertical="center"/>
      <protection/>
    </xf>
    <xf numFmtId="3" fontId="28" fillId="0" borderId="35" xfId="67" applyNumberFormat="1" applyFont="1" applyFill="1" applyBorder="1" applyAlignment="1">
      <alignment/>
      <protection/>
    </xf>
    <xf numFmtId="3" fontId="28" fillId="0" borderId="35" xfId="67" applyNumberFormat="1" applyFont="1" applyFill="1" applyBorder="1" applyAlignment="1">
      <alignment vertical="top"/>
      <protection/>
    </xf>
    <xf numFmtId="3" fontId="22" fillId="0" borderId="124" xfId="67" applyNumberFormat="1" applyFont="1" applyFill="1" applyBorder="1" applyAlignment="1">
      <alignment vertical="center"/>
      <protection/>
    </xf>
    <xf numFmtId="3" fontId="22" fillId="0" borderId="87" xfId="67" applyNumberFormat="1" applyFont="1" applyFill="1" applyBorder="1" applyAlignment="1">
      <alignment vertical="center"/>
      <protection/>
    </xf>
    <xf numFmtId="3" fontId="21" fillId="0" borderId="125" xfId="68" applyNumberFormat="1" applyFont="1" applyFill="1" applyBorder="1" applyAlignment="1">
      <alignment vertical="center"/>
      <protection/>
    </xf>
    <xf numFmtId="3" fontId="21" fillId="0" borderId="126" xfId="68" applyNumberFormat="1" applyFont="1" applyFill="1" applyBorder="1" applyAlignment="1">
      <alignment vertical="center"/>
      <protection/>
    </xf>
    <xf numFmtId="3" fontId="21" fillId="0" borderId="127" xfId="68" applyNumberFormat="1" applyFont="1" applyFill="1" applyBorder="1" applyAlignment="1">
      <alignment vertical="center"/>
      <protection/>
    </xf>
    <xf numFmtId="4" fontId="26" fillId="0" borderId="128" xfId="0" applyNumberFormat="1" applyFont="1" applyFill="1" applyBorder="1" applyAlignment="1">
      <alignment horizontal="center" vertical="center" wrapText="1"/>
    </xf>
    <xf numFmtId="4" fontId="26" fillId="0" borderId="129" xfId="0" applyNumberFormat="1" applyFont="1" applyFill="1" applyBorder="1" applyAlignment="1">
      <alignment horizontal="center" vertical="center" wrapText="1"/>
    </xf>
    <xf numFmtId="4" fontId="26" fillId="0" borderId="92" xfId="0" applyNumberFormat="1" applyFont="1" applyFill="1" applyBorder="1" applyAlignment="1">
      <alignment vertical="center"/>
    </xf>
    <xf numFmtId="4" fontId="26" fillId="0" borderId="93" xfId="0" applyNumberFormat="1" applyFont="1" applyFill="1" applyBorder="1" applyAlignment="1">
      <alignment vertical="center"/>
    </xf>
    <xf numFmtId="4" fontId="23" fillId="0" borderId="111" xfId="0" applyNumberFormat="1" applyFont="1" applyFill="1" applyBorder="1" applyAlignment="1">
      <alignment vertical="center"/>
    </xf>
    <xf numFmtId="0" fontId="26" fillId="0" borderId="92" xfId="0" applyFont="1" applyFill="1" applyBorder="1" applyAlignment="1">
      <alignment vertical="center"/>
    </xf>
    <xf numFmtId="166" fontId="26" fillId="0" borderId="92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left" vertical="top"/>
    </xf>
    <xf numFmtId="4" fontId="26" fillId="0" borderId="0" xfId="0" applyNumberFormat="1" applyFont="1" applyFill="1" applyAlignment="1">
      <alignment vertical="top"/>
    </xf>
    <xf numFmtId="4" fontId="20" fillId="0" borderId="0" xfId="0" applyNumberFormat="1" applyFont="1" applyFill="1" applyAlignment="1">
      <alignment horizontal="center" vertical="top"/>
    </xf>
    <xf numFmtId="3" fontId="26" fillId="0" borderId="74" xfId="0" applyNumberFormat="1" applyFont="1" applyFill="1" applyBorder="1" applyAlignment="1">
      <alignment/>
    </xf>
    <xf numFmtId="3" fontId="28" fillId="0" borderId="0" xfId="68" applyNumberFormat="1" applyFont="1" applyFill="1" applyBorder="1">
      <alignment/>
      <protection/>
    </xf>
    <xf numFmtId="3" fontId="21" fillId="0" borderId="0" xfId="0" applyNumberFormat="1" applyFont="1" applyFill="1" applyAlignment="1">
      <alignment horizontal="left" vertical="center"/>
    </xf>
    <xf numFmtId="3" fontId="21" fillId="0" borderId="0" xfId="0" applyNumberFormat="1" applyFont="1" applyFill="1" applyAlignment="1">
      <alignment horizontal="center" vertical="center"/>
    </xf>
    <xf numFmtId="3" fontId="26" fillId="0" borderId="0" xfId="69" applyNumberFormat="1" applyFont="1" applyFill="1" applyBorder="1" applyAlignment="1">
      <alignment/>
      <protection/>
    </xf>
    <xf numFmtId="0" fontId="35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44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left" vertical="center"/>
    </xf>
    <xf numFmtId="3" fontId="21" fillId="0" borderId="38" xfId="66" applyNumberFormat="1" applyFont="1" applyFill="1" applyBorder="1" applyAlignment="1">
      <alignment vertical="center" wrapText="1"/>
      <protection/>
    </xf>
    <xf numFmtId="3" fontId="64" fillId="0" borderId="0" xfId="0" applyNumberFormat="1" applyFont="1" applyFill="1" applyAlignment="1">
      <alignment horizontal="right" vertical="center"/>
    </xf>
    <xf numFmtId="0" fontId="65" fillId="0" borderId="0" xfId="0" applyFont="1" applyFill="1" applyAlignment="1">
      <alignment vertical="center"/>
    </xf>
    <xf numFmtId="3" fontId="64" fillId="0" borderId="0" xfId="0" applyNumberFormat="1" applyFont="1" applyFill="1" applyAlignment="1">
      <alignment horizontal="center" vertical="center"/>
    </xf>
    <xf numFmtId="3" fontId="64" fillId="0" borderId="0" xfId="0" applyNumberFormat="1" applyFont="1" applyFill="1" applyBorder="1" applyAlignment="1">
      <alignment vertical="center"/>
    </xf>
    <xf numFmtId="3" fontId="66" fillId="0" borderId="25" xfId="0" applyNumberFormat="1" applyFont="1" applyFill="1" applyBorder="1" applyAlignment="1">
      <alignment vertical="center"/>
    </xf>
    <xf numFmtId="3" fontId="67" fillId="0" borderId="20" xfId="0" applyNumberFormat="1" applyFont="1" applyFill="1" applyBorder="1" applyAlignment="1">
      <alignment vertical="center"/>
    </xf>
    <xf numFmtId="3" fontId="64" fillId="0" borderId="19" xfId="0" applyNumberFormat="1" applyFont="1" applyFill="1" applyBorder="1" applyAlignment="1">
      <alignment vertical="center"/>
    </xf>
    <xf numFmtId="3" fontId="66" fillId="0" borderId="19" xfId="0" applyNumberFormat="1" applyFont="1" applyFill="1" applyBorder="1" applyAlignment="1">
      <alignment vertical="center"/>
    </xf>
    <xf numFmtId="3" fontId="66" fillId="0" borderId="39" xfId="0" applyNumberFormat="1" applyFont="1" applyFill="1" applyBorder="1" applyAlignment="1">
      <alignment vertical="center"/>
    </xf>
    <xf numFmtId="3" fontId="64" fillId="0" borderId="39" xfId="0" applyNumberFormat="1" applyFont="1" applyFill="1" applyBorder="1" applyAlignment="1">
      <alignment vertical="center"/>
    </xf>
    <xf numFmtId="3" fontId="64" fillId="0" borderId="50" xfId="0" applyNumberFormat="1" applyFont="1" applyFill="1" applyBorder="1" applyAlignment="1">
      <alignment vertical="center"/>
    </xf>
    <xf numFmtId="3" fontId="64" fillId="0" borderId="11" xfId="0" applyNumberFormat="1" applyFont="1" applyFill="1" applyBorder="1" applyAlignment="1">
      <alignment vertical="center"/>
    </xf>
    <xf numFmtId="3" fontId="64" fillId="0" borderId="0" xfId="0" applyNumberFormat="1" applyFont="1" applyFill="1" applyAlignment="1">
      <alignment vertical="center"/>
    </xf>
    <xf numFmtId="3" fontId="26" fillId="0" borderId="31" xfId="0" applyNumberFormat="1" applyFont="1" applyFill="1" applyBorder="1" applyAlignment="1">
      <alignment/>
    </xf>
    <xf numFmtId="3" fontId="26" fillId="0" borderId="52" xfId="61" applyNumberFormat="1" applyFont="1" applyFill="1" applyBorder="1" applyAlignment="1">
      <alignment horizontal="right" vertical="center"/>
      <protection/>
    </xf>
    <xf numFmtId="3" fontId="26" fillId="0" borderId="0" xfId="66" applyNumberFormat="1" applyFont="1" applyFill="1" applyBorder="1" applyAlignment="1">
      <alignment horizontal="left" wrapText="1" indent="5"/>
      <protection/>
    </xf>
    <xf numFmtId="0" fontId="26" fillId="0" borderId="0" xfId="64" applyFont="1" applyFill="1" applyBorder="1" applyAlignment="1">
      <alignment vertical="top" wrapText="1"/>
      <protection/>
    </xf>
    <xf numFmtId="3" fontId="21" fillId="0" borderId="130" xfId="0" applyNumberFormat="1" applyFont="1" applyFill="1" applyBorder="1" applyAlignment="1">
      <alignment/>
    </xf>
    <xf numFmtId="3" fontId="21" fillId="0" borderId="124" xfId="67" applyNumberFormat="1" applyFont="1" applyFill="1" applyBorder="1" applyAlignment="1">
      <alignment horizontal="center" vertical="center" wrapText="1"/>
      <protection/>
    </xf>
    <xf numFmtId="3" fontId="21" fillId="0" borderId="92" xfId="67" applyNumberFormat="1" applyFont="1" applyFill="1" applyBorder="1">
      <alignment/>
      <protection/>
    </xf>
    <xf numFmtId="3" fontId="21" fillId="0" borderId="120" xfId="67" applyNumberFormat="1" applyFont="1" applyFill="1" applyBorder="1" applyAlignment="1">
      <alignment/>
      <protection/>
    </xf>
    <xf numFmtId="3" fontId="21" fillId="0" borderId="120" xfId="67" applyNumberFormat="1" applyFont="1" applyFill="1" applyBorder="1" applyAlignment="1">
      <alignment horizontal="right"/>
      <protection/>
    </xf>
    <xf numFmtId="3" fontId="21" fillId="0" borderId="120" xfId="67" applyNumberFormat="1" applyFont="1" applyFill="1" applyBorder="1">
      <alignment/>
      <protection/>
    </xf>
    <xf numFmtId="3" fontId="21" fillId="0" borderId="120" xfId="63" applyNumberFormat="1" applyFont="1" applyFill="1" applyBorder="1" applyAlignment="1">
      <alignment vertical="center"/>
      <protection/>
    </xf>
    <xf numFmtId="3" fontId="21" fillId="0" borderId="120" xfId="67" applyNumberFormat="1" applyFont="1" applyFill="1" applyBorder="1" applyAlignment="1">
      <alignment vertical="top"/>
      <protection/>
    </xf>
    <xf numFmtId="3" fontId="21" fillId="0" borderId="120" xfId="62" applyNumberFormat="1" applyFont="1" applyFill="1" applyBorder="1" applyAlignment="1">
      <alignment horizontal="right" vertical="top"/>
      <protection/>
    </xf>
    <xf numFmtId="3" fontId="21" fillId="0" borderId="120" xfId="63" applyNumberFormat="1" applyFont="1" applyFill="1" applyBorder="1" applyAlignment="1">
      <alignment/>
      <protection/>
    </xf>
    <xf numFmtId="3" fontId="21" fillId="0" borderId="120" xfId="63" applyNumberFormat="1" applyFont="1" applyFill="1" applyBorder="1" applyAlignment="1">
      <alignment vertical="top"/>
      <protection/>
    </xf>
    <xf numFmtId="3" fontId="21" fillId="0" borderId="131" xfId="67" applyNumberFormat="1" applyFont="1" applyFill="1" applyBorder="1" applyAlignment="1">
      <alignment/>
      <protection/>
    </xf>
    <xf numFmtId="3" fontId="22" fillId="0" borderId="132" xfId="67" applyNumberFormat="1" applyFont="1" applyFill="1" applyBorder="1" applyAlignment="1">
      <alignment vertical="center"/>
      <protection/>
    </xf>
    <xf numFmtId="3" fontId="21" fillId="0" borderId="133" xfId="67" applyNumberFormat="1" applyFont="1" applyFill="1" applyBorder="1" applyAlignment="1">
      <alignment vertical="center"/>
      <protection/>
    </xf>
    <xf numFmtId="0" fontId="35" fillId="0" borderId="0" xfId="67" applyFont="1" applyFill="1" applyBorder="1" applyAlignment="1">
      <alignment horizontal="center" vertical="center"/>
      <protection/>
    </xf>
    <xf numFmtId="3" fontId="21" fillId="0" borderId="89" xfId="67" applyNumberFormat="1" applyFont="1" applyFill="1" applyBorder="1" applyAlignment="1">
      <alignment/>
      <protection/>
    </xf>
    <xf numFmtId="0" fontId="22" fillId="0" borderId="89" xfId="63" applyFont="1" applyFill="1" applyBorder="1" applyAlignment="1">
      <alignment horizontal="left" wrapText="1"/>
      <protection/>
    </xf>
    <xf numFmtId="3" fontId="21" fillId="0" borderId="89" xfId="67" applyNumberFormat="1" applyFont="1" applyFill="1" applyBorder="1">
      <alignment/>
      <protection/>
    </xf>
    <xf numFmtId="3" fontId="21" fillId="0" borderId="89" xfId="63" applyNumberFormat="1" applyFont="1" applyFill="1" applyBorder="1" applyAlignment="1">
      <alignment vertical="center"/>
      <protection/>
    </xf>
    <xf numFmtId="0" fontId="21" fillId="0" borderId="89" xfId="63" applyFont="1" applyFill="1" applyBorder="1" applyAlignment="1">
      <alignment horizontal="right" wrapText="1"/>
      <protection/>
    </xf>
    <xf numFmtId="3" fontId="21" fillId="0" borderId="89" xfId="67" applyNumberFormat="1" applyFont="1" applyFill="1" applyBorder="1" applyAlignment="1">
      <alignment horizontal="right"/>
      <protection/>
    </xf>
    <xf numFmtId="3" fontId="21" fillId="0" borderId="89" xfId="67" applyNumberFormat="1" applyFont="1" applyFill="1" applyBorder="1" applyAlignment="1">
      <alignment vertical="top"/>
      <protection/>
    </xf>
    <xf numFmtId="3" fontId="21" fillId="0" borderId="89" xfId="63" applyNumberFormat="1" applyFont="1" applyFill="1" applyBorder="1" applyAlignment="1">
      <alignment/>
      <protection/>
    </xf>
    <xf numFmtId="3" fontId="21" fillId="0" borderId="89" xfId="62" applyNumberFormat="1" applyFont="1" applyFill="1" applyBorder="1" applyAlignment="1">
      <alignment horizontal="right" vertical="top"/>
      <protection/>
    </xf>
    <xf numFmtId="3" fontId="21" fillId="0" borderId="89" xfId="63" applyNumberFormat="1" applyFont="1" applyFill="1" applyBorder="1" applyAlignment="1">
      <alignment vertical="top"/>
      <protection/>
    </xf>
    <xf numFmtId="0" fontId="21" fillId="0" borderId="134" xfId="67" applyFont="1" applyFill="1" applyBorder="1" applyAlignment="1">
      <alignment horizontal="center"/>
      <protection/>
    </xf>
    <xf numFmtId="0" fontId="21" fillId="0" borderId="135" xfId="67" applyFont="1" applyFill="1" applyBorder="1" applyAlignment="1">
      <alignment horizontal="center" vertical="top"/>
      <protection/>
    </xf>
    <xf numFmtId="0" fontId="21" fillId="0" borderId="135" xfId="67" applyFont="1" applyFill="1" applyBorder="1" applyAlignment="1">
      <alignment horizontal="left" wrapText="1" indent="1"/>
      <protection/>
    </xf>
    <xf numFmtId="0" fontId="21" fillId="0" borderId="135" xfId="67" applyFont="1" applyFill="1" applyBorder="1" applyAlignment="1">
      <alignment horizontal="center" wrapText="1"/>
      <protection/>
    </xf>
    <xf numFmtId="3" fontId="21" fillId="0" borderId="135" xfId="63" applyNumberFormat="1" applyFont="1" applyFill="1" applyBorder="1" applyAlignment="1">
      <alignment/>
      <protection/>
    </xf>
    <xf numFmtId="3" fontId="21" fillId="0" borderId="136" xfId="67" applyNumberFormat="1" applyFont="1" applyFill="1" applyBorder="1" applyAlignment="1">
      <alignment/>
      <protection/>
    </xf>
    <xf numFmtId="3" fontId="21" fillId="0" borderId="35" xfId="67" applyNumberFormat="1" applyFont="1" applyFill="1" applyBorder="1" applyAlignment="1">
      <alignment horizontal="right"/>
      <protection/>
    </xf>
    <xf numFmtId="3" fontId="28" fillId="0" borderId="35" xfId="67" applyNumberFormat="1" applyFont="1" applyFill="1" applyBorder="1" applyAlignment="1">
      <alignment horizontal="right"/>
      <protection/>
    </xf>
    <xf numFmtId="3" fontId="21" fillId="0" borderId="35" xfId="67" applyNumberFormat="1" applyFont="1" applyFill="1" applyBorder="1">
      <alignment/>
      <protection/>
    </xf>
    <xf numFmtId="3" fontId="28" fillId="0" borderId="35" xfId="67" applyNumberFormat="1" applyFont="1" applyFill="1" applyBorder="1">
      <alignment/>
      <protection/>
    </xf>
    <xf numFmtId="3" fontId="21" fillId="0" borderId="35" xfId="63" applyNumberFormat="1" applyFont="1" applyFill="1" applyBorder="1" applyAlignment="1">
      <alignment vertical="center"/>
      <protection/>
    </xf>
    <xf numFmtId="3" fontId="28" fillId="0" borderId="35" xfId="63" applyNumberFormat="1" applyFont="1" applyFill="1" applyBorder="1" applyAlignment="1">
      <alignment vertical="center"/>
      <protection/>
    </xf>
    <xf numFmtId="3" fontId="21" fillId="0" borderId="35" xfId="62" applyNumberFormat="1" applyFont="1" applyFill="1" applyBorder="1" applyAlignment="1">
      <alignment horizontal="right" vertical="top"/>
      <protection/>
    </xf>
    <xf numFmtId="3" fontId="28" fillId="0" borderId="35" xfId="62" applyNumberFormat="1" applyFont="1" applyFill="1" applyBorder="1" applyAlignment="1">
      <alignment horizontal="right" vertical="top"/>
      <protection/>
    </xf>
    <xf numFmtId="3" fontId="21" fillId="0" borderId="35" xfId="63" applyNumberFormat="1" applyFont="1" applyFill="1" applyBorder="1" applyAlignment="1">
      <alignment vertical="top"/>
      <protection/>
    </xf>
    <xf numFmtId="3" fontId="28" fillId="0" borderId="35" xfId="63" applyNumberFormat="1" applyFont="1" applyFill="1" applyBorder="1" applyAlignment="1">
      <alignment vertical="top"/>
      <protection/>
    </xf>
    <xf numFmtId="3" fontId="21" fillId="0" borderId="137" xfId="67" applyNumberFormat="1" applyFont="1" applyFill="1" applyBorder="1" applyAlignment="1">
      <alignment/>
      <protection/>
    </xf>
    <xf numFmtId="3" fontId="21" fillId="0" borderId="135" xfId="67" applyNumberFormat="1" applyFont="1" applyFill="1" applyBorder="1" applyAlignment="1">
      <alignment/>
      <protection/>
    </xf>
    <xf numFmtId="3" fontId="28" fillId="0" borderId="135" xfId="67" applyNumberFormat="1" applyFont="1" applyFill="1" applyBorder="1" applyAlignment="1">
      <alignment/>
      <protection/>
    </xf>
    <xf numFmtId="3" fontId="22" fillId="0" borderId="136" xfId="67" applyNumberFormat="1" applyFont="1" applyFill="1" applyBorder="1" applyAlignment="1">
      <alignment/>
      <protection/>
    </xf>
    <xf numFmtId="3" fontId="29" fillId="0" borderId="92" xfId="0" applyNumberFormat="1" applyFont="1" applyFill="1" applyBorder="1" applyAlignment="1">
      <alignment/>
    </xf>
    <xf numFmtId="3" fontId="27" fillId="0" borderId="92" xfId="0" applyNumberFormat="1" applyFont="1" applyFill="1" applyBorder="1" applyAlignment="1">
      <alignment/>
    </xf>
    <xf numFmtId="3" fontId="30" fillId="0" borderId="74" xfId="0" applyNumberFormat="1" applyFont="1" applyFill="1" applyBorder="1" applyAlignment="1">
      <alignment/>
    </xf>
    <xf numFmtId="3" fontId="23" fillId="0" borderId="115" xfId="0" applyNumberFormat="1" applyFont="1" applyFill="1" applyBorder="1" applyAlignment="1">
      <alignment/>
    </xf>
    <xf numFmtId="3" fontId="21" fillId="0" borderId="68" xfId="0" applyNumberFormat="1" applyFont="1" applyFill="1" applyBorder="1" applyAlignment="1">
      <alignment horizontal="right"/>
    </xf>
    <xf numFmtId="3" fontId="21" fillId="0" borderId="69" xfId="0" applyNumberFormat="1" applyFont="1" applyFill="1" applyBorder="1" applyAlignment="1">
      <alignment horizontal="right"/>
    </xf>
    <xf numFmtId="3" fontId="21" fillId="0" borderId="76" xfId="0" applyNumberFormat="1" applyFont="1" applyFill="1" applyBorder="1" applyAlignment="1">
      <alignment/>
    </xf>
    <xf numFmtId="3" fontId="35" fillId="0" borderId="0" xfId="61" applyNumberFormat="1" applyFont="1" applyFill="1" applyBorder="1" applyAlignment="1">
      <alignment horizontal="center" vertical="top"/>
      <protection/>
    </xf>
    <xf numFmtId="3" fontId="21" fillId="0" borderId="0" xfId="66" applyNumberFormat="1" applyFont="1" applyFill="1" applyBorder="1" applyAlignment="1">
      <alignment horizontal="left" wrapText="1"/>
      <protection/>
    </xf>
    <xf numFmtId="3" fontId="35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vertical="top"/>
    </xf>
    <xf numFmtId="3" fontId="35" fillId="0" borderId="14" xfId="0" applyNumberFormat="1" applyFont="1" applyFill="1" applyBorder="1" applyAlignment="1">
      <alignment horizontal="center" vertical="top"/>
    </xf>
    <xf numFmtId="3" fontId="68" fillId="0" borderId="31" xfId="0" applyNumberFormat="1" applyFont="1" applyFill="1" applyBorder="1" applyAlignment="1">
      <alignment horizontal="right" wrapText="1"/>
    </xf>
    <xf numFmtId="3" fontId="69" fillId="0" borderId="32" xfId="61" applyNumberFormat="1" applyFont="1" applyFill="1" applyBorder="1" applyAlignment="1">
      <alignment horizontal="center"/>
      <protection/>
    </xf>
    <xf numFmtId="3" fontId="69" fillId="0" borderId="31" xfId="61" applyNumberFormat="1" applyFont="1" applyFill="1" applyBorder="1" applyAlignment="1">
      <alignment horizontal="center"/>
      <protection/>
    </xf>
    <xf numFmtId="3" fontId="68" fillId="0" borderId="31" xfId="61" applyNumberFormat="1" applyFont="1" applyFill="1" applyBorder="1" applyAlignment="1">
      <alignment horizontal="center"/>
      <protection/>
    </xf>
    <xf numFmtId="3" fontId="68" fillId="0" borderId="31" xfId="61" applyNumberFormat="1" applyFont="1" applyFill="1" applyBorder="1" applyAlignment="1">
      <alignment horizontal="right"/>
      <protection/>
    </xf>
    <xf numFmtId="3" fontId="68" fillId="0" borderId="66" xfId="61" applyNumberFormat="1" applyFont="1" applyFill="1" applyBorder="1" applyAlignment="1">
      <alignment horizontal="right"/>
      <protection/>
    </xf>
    <xf numFmtId="3" fontId="68" fillId="0" borderId="74" xfId="61" applyNumberFormat="1" applyFont="1" applyFill="1" applyBorder="1" applyAlignment="1">
      <alignment horizontal="right"/>
      <protection/>
    </xf>
    <xf numFmtId="3" fontId="68" fillId="0" borderId="52" xfId="0" applyNumberFormat="1" applyFont="1" applyFill="1" applyBorder="1" applyAlignment="1">
      <alignment horizontal="right" wrapText="1"/>
    </xf>
    <xf numFmtId="3" fontId="68" fillId="0" borderId="0" xfId="61" applyNumberFormat="1" applyFont="1" applyFill="1" applyAlignment="1">
      <alignment horizontal="center"/>
      <protection/>
    </xf>
    <xf numFmtId="0" fontId="21" fillId="0" borderId="138" xfId="67" applyFont="1" applyFill="1" applyBorder="1" applyAlignment="1">
      <alignment horizontal="center" vertical="center"/>
      <protection/>
    </xf>
    <xf numFmtId="0" fontId="21" fillId="0" borderId="139" xfId="67" applyFont="1" applyFill="1" applyBorder="1" applyAlignment="1">
      <alignment horizontal="center" vertical="center"/>
      <protection/>
    </xf>
    <xf numFmtId="0" fontId="21" fillId="0" borderId="139" xfId="67" applyFont="1" applyFill="1" applyBorder="1" applyAlignment="1">
      <alignment horizontal="left" vertical="center" wrapText="1" indent="1"/>
      <protection/>
    </xf>
    <xf numFmtId="0" fontId="21" fillId="0" borderId="139" xfId="67" applyFont="1" applyFill="1" applyBorder="1" applyAlignment="1">
      <alignment horizontal="center" vertical="center" wrapText="1"/>
      <protection/>
    </xf>
    <xf numFmtId="3" fontId="21" fillId="0" borderId="139" xfId="67" applyNumberFormat="1" applyFont="1" applyFill="1" applyBorder="1" applyAlignment="1">
      <alignment vertical="center"/>
      <protection/>
    </xf>
    <xf numFmtId="3" fontId="21" fillId="0" borderId="140" xfId="67" applyNumberFormat="1" applyFont="1" applyFill="1" applyBorder="1" applyAlignment="1">
      <alignment vertical="center"/>
      <protection/>
    </xf>
    <xf numFmtId="3" fontId="21" fillId="0" borderId="141" xfId="67" applyNumberFormat="1" applyFont="1" applyFill="1" applyBorder="1" applyAlignment="1">
      <alignment vertical="center"/>
      <protection/>
    </xf>
    <xf numFmtId="3" fontId="28" fillId="0" borderId="139" xfId="67" applyNumberFormat="1" applyFont="1" applyFill="1" applyBorder="1" applyAlignment="1">
      <alignment vertical="center"/>
      <protection/>
    </xf>
    <xf numFmtId="3" fontId="22" fillId="0" borderId="89" xfId="67" applyNumberFormat="1" applyFont="1" applyFill="1" applyBorder="1" applyAlignment="1">
      <alignment vertical="center"/>
      <protection/>
    </xf>
    <xf numFmtId="3" fontId="21" fillId="0" borderId="86" xfId="67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142" xfId="0" applyFont="1" applyFill="1" applyBorder="1" applyAlignment="1">
      <alignment horizontal="left" vertical="center"/>
    </xf>
    <xf numFmtId="0" fontId="22" fillId="0" borderId="143" xfId="0" applyFont="1" applyFill="1" applyBorder="1" applyAlignment="1">
      <alignment horizontal="center" vertical="center"/>
    </xf>
    <xf numFmtId="3" fontId="22" fillId="0" borderId="144" xfId="0" applyNumberFormat="1" applyFont="1" applyFill="1" applyBorder="1" applyAlignment="1">
      <alignment horizontal="center" vertical="center" wrapText="1"/>
    </xf>
    <xf numFmtId="3" fontId="22" fillId="0" borderId="145" xfId="0" applyNumberFormat="1" applyFont="1" applyFill="1" applyBorder="1" applyAlignment="1">
      <alignment horizontal="center" vertical="center" wrapText="1"/>
    </xf>
    <xf numFmtId="0" fontId="22" fillId="0" borderId="9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1" fillId="0" borderId="146" xfId="0" applyFont="1" applyFill="1" applyBorder="1" applyAlignment="1">
      <alignment horizontal="center" vertical="top"/>
    </xf>
    <xf numFmtId="3" fontId="21" fillId="0" borderId="147" xfId="0" applyNumberFormat="1" applyFont="1" applyFill="1" applyBorder="1" applyAlignment="1">
      <alignment/>
    </xf>
    <xf numFmtId="3" fontId="21" fillId="0" borderId="148" xfId="0" applyNumberFormat="1" applyFont="1" applyFill="1" applyBorder="1" applyAlignment="1">
      <alignment/>
    </xf>
    <xf numFmtId="0" fontId="21" fillId="0" borderId="92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92" xfId="0" applyFont="1" applyFill="1" applyBorder="1" applyAlignment="1">
      <alignment horizontal="center" vertical="top"/>
    </xf>
    <xf numFmtId="3" fontId="21" fillId="0" borderId="147" xfId="0" applyNumberFormat="1" applyFont="1" applyFill="1" applyBorder="1" applyAlignment="1">
      <alignment vertical="top"/>
    </xf>
    <xf numFmtId="0" fontId="22" fillId="0" borderId="149" xfId="0" applyFont="1" applyFill="1" applyBorder="1" applyAlignment="1">
      <alignment horizontal="right" vertical="center"/>
    </xf>
    <xf numFmtId="3" fontId="22" fillId="0" borderId="150" xfId="0" applyNumberFormat="1" applyFont="1" applyFill="1" applyBorder="1" applyAlignment="1">
      <alignment vertical="center"/>
    </xf>
    <xf numFmtId="3" fontId="22" fillId="0" borderId="151" xfId="0" applyNumberFormat="1" applyFont="1" applyFill="1" applyBorder="1" applyAlignment="1">
      <alignment vertical="center"/>
    </xf>
    <xf numFmtId="3" fontId="22" fillId="0" borderId="108" xfId="0" applyNumberFormat="1" applyFont="1" applyFill="1" applyBorder="1" applyAlignment="1">
      <alignment horizontal="center" vertical="center"/>
    </xf>
    <xf numFmtId="3" fontId="22" fillId="0" borderId="150" xfId="0" applyNumberFormat="1" applyFont="1" applyFill="1" applyBorder="1" applyAlignment="1">
      <alignment horizontal="right" vertical="center"/>
    </xf>
    <xf numFmtId="0" fontId="22" fillId="0" borderId="146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3" fontId="22" fillId="0" borderId="147" xfId="0" applyNumberFormat="1" applyFont="1" applyFill="1" applyBorder="1" applyAlignment="1">
      <alignment horizontal="center"/>
    </xf>
    <xf numFmtId="3" fontId="22" fillId="0" borderId="148" xfId="0" applyNumberFormat="1" applyFont="1" applyFill="1" applyBorder="1" applyAlignment="1">
      <alignment horizontal="center"/>
    </xf>
    <xf numFmtId="0" fontId="22" fillId="0" borderId="92" xfId="0" applyFont="1" applyFill="1" applyBorder="1" applyAlignment="1">
      <alignment horizontal="center"/>
    </xf>
    <xf numFmtId="3" fontId="21" fillId="0" borderId="147" xfId="0" applyNumberFormat="1" applyFont="1" applyFill="1" applyBorder="1" applyAlignment="1">
      <alignment horizontal="right"/>
    </xf>
    <xf numFmtId="3" fontId="21" fillId="0" borderId="147" xfId="0" applyNumberFormat="1" applyFont="1" applyFill="1" applyBorder="1" applyAlignment="1">
      <alignment horizontal="center" vertical="center" textRotation="180"/>
    </xf>
    <xf numFmtId="0" fontId="21" fillId="0" borderId="14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3" fontId="21" fillId="0" borderId="148" xfId="0" applyNumberFormat="1" applyFont="1" applyFill="1" applyBorder="1" applyAlignment="1">
      <alignment horizontal="right"/>
    </xf>
    <xf numFmtId="1" fontId="21" fillId="0" borderId="92" xfId="0" applyNumberFormat="1" applyFont="1" applyFill="1" applyBorder="1" applyAlignment="1">
      <alignment horizontal="center"/>
    </xf>
    <xf numFmtId="0" fontId="22" fillId="0" borderId="152" xfId="0" applyFont="1" applyFill="1" applyBorder="1" applyAlignment="1">
      <alignment horizontal="right" vertical="center"/>
    </xf>
    <xf numFmtId="3" fontId="22" fillId="0" borderId="153" xfId="0" applyNumberFormat="1" applyFont="1" applyFill="1" applyBorder="1" applyAlignment="1">
      <alignment vertical="center"/>
    </xf>
    <xf numFmtId="3" fontId="22" fillId="0" borderId="154" xfId="0" applyNumberFormat="1" applyFont="1" applyFill="1" applyBorder="1" applyAlignment="1">
      <alignment vertical="center"/>
    </xf>
    <xf numFmtId="3" fontId="22" fillId="0" borderId="100" xfId="0" applyNumberFormat="1" applyFont="1" applyFill="1" applyBorder="1" applyAlignment="1">
      <alignment horizontal="center" vertical="center"/>
    </xf>
    <xf numFmtId="3" fontId="22" fillId="0" borderId="153" xfId="0" applyNumberFormat="1" applyFont="1" applyFill="1" applyBorder="1" applyAlignment="1">
      <alignment horizontal="right" vertical="center"/>
    </xf>
    <xf numFmtId="0" fontId="22" fillId="0" borderId="155" xfId="0" applyFont="1" applyFill="1" applyBorder="1" applyAlignment="1">
      <alignment vertical="center"/>
    </xf>
    <xf numFmtId="0" fontId="22" fillId="0" borderId="156" xfId="0" applyFont="1" applyFill="1" applyBorder="1" applyAlignment="1">
      <alignment horizontal="center" vertical="center"/>
    </xf>
    <xf numFmtId="3" fontId="22" fillId="0" borderId="157" xfId="0" applyNumberFormat="1" applyFont="1" applyFill="1" applyBorder="1" applyAlignment="1">
      <alignment vertical="center"/>
    </xf>
    <xf numFmtId="3" fontId="22" fillId="0" borderId="158" xfId="0" applyNumberFormat="1" applyFont="1" applyFill="1" applyBorder="1" applyAlignment="1">
      <alignment vertical="center"/>
    </xf>
    <xf numFmtId="0" fontId="22" fillId="0" borderId="159" xfId="0" applyFont="1" applyFill="1" applyBorder="1" applyAlignment="1">
      <alignment vertical="center"/>
    </xf>
    <xf numFmtId="0" fontId="21" fillId="0" borderId="146" xfId="0" applyFont="1" applyFill="1" applyBorder="1" applyAlignment="1">
      <alignment horizontal="right" vertical="center"/>
    </xf>
    <xf numFmtId="3" fontId="21" fillId="0" borderId="147" xfId="0" applyNumberFormat="1" applyFont="1" applyFill="1" applyBorder="1" applyAlignment="1">
      <alignment vertical="center"/>
    </xf>
    <xf numFmtId="3" fontId="21" fillId="0" borderId="148" xfId="0" applyNumberFormat="1" applyFont="1" applyFill="1" applyBorder="1" applyAlignment="1">
      <alignment vertical="center"/>
    </xf>
    <xf numFmtId="0" fontId="21" fillId="0" borderId="146" xfId="0" applyFont="1" applyFill="1" applyBorder="1" applyAlignment="1">
      <alignment horizontal="center" vertical="center"/>
    </xf>
    <xf numFmtId="0" fontId="21" fillId="0" borderId="152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3" fontId="21" fillId="0" borderId="153" xfId="0" applyNumberFormat="1" applyFont="1" applyFill="1" applyBorder="1" applyAlignment="1">
      <alignment vertical="center"/>
    </xf>
    <xf numFmtId="3" fontId="21" fillId="0" borderId="154" xfId="0" applyNumberFormat="1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152" xfId="0" applyFont="1" applyFill="1" applyBorder="1" applyAlignment="1">
      <alignment horizontal="right" vertical="center"/>
    </xf>
    <xf numFmtId="0" fontId="22" fillId="0" borderId="100" xfId="0" applyFont="1" applyFill="1" applyBorder="1" applyAlignment="1">
      <alignment horizontal="right" vertical="center"/>
    </xf>
    <xf numFmtId="0" fontId="22" fillId="0" borderId="160" xfId="0" applyFont="1" applyFill="1" applyBorder="1" applyAlignment="1">
      <alignment horizontal="right" vertical="center"/>
    </xf>
    <xf numFmtId="3" fontId="22" fillId="0" borderId="161" xfId="0" applyNumberFormat="1" applyFont="1" applyFill="1" applyBorder="1" applyAlignment="1">
      <alignment vertical="center"/>
    </xf>
    <xf numFmtId="3" fontId="22" fillId="0" borderId="92" xfId="0" applyNumberFormat="1" applyFont="1" applyFill="1" applyBorder="1" applyAlignment="1">
      <alignment horizontal="center" vertical="center"/>
    </xf>
    <xf numFmtId="3" fontId="22" fillId="0" borderId="147" xfId="0" applyNumberFormat="1" applyFont="1" applyFill="1" applyBorder="1" applyAlignment="1">
      <alignment horizontal="right" vertical="center"/>
    </xf>
    <xf numFmtId="0" fontId="22" fillId="0" borderId="146" xfId="0" applyFont="1" applyFill="1" applyBorder="1" applyAlignment="1">
      <alignment horizontal="right" vertical="center"/>
    </xf>
    <xf numFmtId="3" fontId="22" fillId="0" borderId="147" xfId="0" applyNumberFormat="1" applyFont="1" applyFill="1" applyBorder="1" applyAlignment="1">
      <alignment vertical="center"/>
    </xf>
    <xf numFmtId="0" fontId="21" fillId="0" borderId="142" xfId="0" applyFont="1" applyFill="1" applyBorder="1" applyAlignment="1">
      <alignment horizontal="right"/>
    </xf>
    <xf numFmtId="0" fontId="21" fillId="0" borderId="48" xfId="0" applyFont="1" applyFill="1" applyBorder="1" applyAlignment="1">
      <alignment/>
    </xf>
    <xf numFmtId="164" fontId="21" fillId="0" borderId="144" xfId="76" applyNumberFormat="1" applyFont="1" applyFill="1" applyBorder="1" applyAlignment="1">
      <alignment horizontal="center"/>
    </xf>
    <xf numFmtId="164" fontId="21" fillId="0" borderId="48" xfId="76" applyNumberFormat="1" applyFont="1" applyFill="1" applyBorder="1" applyAlignment="1">
      <alignment horizontal="center"/>
    </xf>
    <xf numFmtId="0" fontId="21" fillId="0" borderId="97" xfId="0" applyFont="1" applyFill="1" applyBorder="1" applyAlignment="1">
      <alignment horizontal="right"/>
    </xf>
    <xf numFmtId="0" fontId="21" fillId="0" borderId="162" xfId="0" applyFont="1" applyFill="1" applyBorder="1" applyAlignment="1">
      <alignment horizontal="right"/>
    </xf>
    <xf numFmtId="0" fontId="21" fillId="0" borderId="38" xfId="0" applyFont="1" applyFill="1" applyBorder="1" applyAlignment="1">
      <alignment/>
    </xf>
    <xf numFmtId="164" fontId="21" fillId="0" borderId="163" xfId="76" applyNumberFormat="1" applyFont="1" applyFill="1" applyBorder="1" applyAlignment="1">
      <alignment horizontal="center"/>
    </xf>
    <xf numFmtId="164" fontId="21" fillId="0" borderId="38" xfId="76" applyNumberFormat="1" applyFont="1" applyFill="1" applyBorder="1" applyAlignment="1">
      <alignment horizontal="center"/>
    </xf>
    <xf numFmtId="0" fontId="21" fillId="0" borderId="107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61" fillId="0" borderId="0" xfId="68" applyFont="1" applyFill="1" applyBorder="1" applyAlignment="1">
      <alignment horizontal="center"/>
      <protection/>
    </xf>
    <xf numFmtId="0" fontId="41" fillId="0" borderId="0" xfId="0" applyFont="1" applyFill="1" applyAlignment="1">
      <alignment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0" xfId="66" applyNumberFormat="1" applyFont="1" applyFill="1" applyBorder="1" applyAlignment="1">
      <alignment horizontal="left" wrapText="1"/>
      <protection/>
    </xf>
    <xf numFmtId="3" fontId="21" fillId="0" borderId="0" xfId="66" applyNumberFormat="1" applyFont="1" applyFill="1" applyBorder="1" applyAlignment="1">
      <alignment horizontal="left"/>
      <protection/>
    </xf>
    <xf numFmtId="3" fontId="22" fillId="0" borderId="1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6" fillId="0" borderId="0" xfId="61" applyNumberFormat="1" applyFont="1" applyFill="1" applyAlignment="1">
      <alignment horizontal="right"/>
      <protection/>
    </xf>
    <xf numFmtId="3" fontId="23" fillId="0" borderId="0" xfId="61" applyNumberFormat="1" applyFont="1" applyFill="1" applyAlignment="1">
      <alignment horizontal="center"/>
      <protection/>
    </xf>
    <xf numFmtId="0" fontId="23" fillId="0" borderId="20" xfId="0" applyFont="1" applyFill="1" applyBorder="1" applyAlignment="1">
      <alignment vertical="center"/>
    </xf>
    <xf numFmtId="3" fontId="29" fillId="0" borderId="0" xfId="66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top" wrapText="1"/>
    </xf>
    <xf numFmtId="3" fontId="21" fillId="0" borderId="0" xfId="66" applyNumberFormat="1" applyFont="1" applyFill="1" applyBorder="1" applyAlignment="1">
      <alignment horizontal="left" wrapText="1"/>
      <protection/>
    </xf>
    <xf numFmtId="1" fontId="21" fillId="0" borderId="0" xfId="0" applyNumberFormat="1" applyFont="1" applyFill="1" applyAlignment="1">
      <alignment horizontal="left" wrapText="1" indent="2"/>
    </xf>
    <xf numFmtId="0" fontId="21" fillId="0" borderId="0" xfId="0" applyFont="1" applyFill="1" applyAlignment="1">
      <alignment horizontal="left" indent="2"/>
    </xf>
    <xf numFmtId="3" fontId="21" fillId="0" borderId="0" xfId="66" applyNumberFormat="1" applyFont="1" applyFill="1" applyBorder="1" applyAlignment="1">
      <alignment horizontal="left" wrapText="1"/>
      <protection/>
    </xf>
    <xf numFmtId="3" fontId="21" fillId="0" borderId="0" xfId="63" applyNumberFormat="1" applyFont="1" applyFill="1" applyBorder="1" applyAlignment="1">
      <alignment wrapText="1"/>
      <protection/>
    </xf>
    <xf numFmtId="3" fontId="26" fillId="0" borderId="0" xfId="61" applyNumberFormat="1" applyFont="1" applyFill="1" applyBorder="1" applyAlignment="1">
      <alignment wrapText="1"/>
      <protection/>
    </xf>
    <xf numFmtId="3" fontId="21" fillId="0" borderId="0" xfId="66" applyNumberFormat="1" applyFont="1" applyFill="1" applyBorder="1" applyAlignment="1">
      <alignment horizontal="left" wrapText="1"/>
      <protection/>
    </xf>
    <xf numFmtId="3" fontId="26" fillId="0" borderId="0" xfId="66" applyNumberFormat="1" applyFont="1" applyFill="1" applyBorder="1" applyAlignment="1">
      <alignment horizontal="right" wrapText="1"/>
      <protection/>
    </xf>
    <xf numFmtId="3" fontId="71" fillId="0" borderId="31" xfId="61" applyNumberFormat="1" applyFont="1" applyFill="1" applyBorder="1" applyAlignment="1">
      <alignment/>
      <protection/>
    </xf>
    <xf numFmtId="3" fontId="71" fillId="0" borderId="31" xfId="61" applyNumberFormat="1" applyFont="1" applyFill="1" applyBorder="1" applyAlignment="1">
      <alignment horizontal="center"/>
      <protection/>
    </xf>
    <xf numFmtId="3" fontId="71" fillId="0" borderId="31" xfId="61" applyNumberFormat="1" applyFont="1" applyFill="1" applyBorder="1" applyAlignment="1">
      <alignment horizontal="right"/>
      <protection/>
    </xf>
    <xf numFmtId="3" fontId="71" fillId="0" borderId="66" xfId="61" applyNumberFormat="1" applyFont="1" applyFill="1" applyBorder="1" applyAlignment="1">
      <alignment horizontal="right"/>
      <protection/>
    </xf>
    <xf numFmtId="3" fontId="21" fillId="0" borderId="0" xfId="66" applyNumberFormat="1" applyFont="1" applyFill="1" applyBorder="1" applyAlignment="1">
      <alignment horizontal="left" wrapText="1"/>
      <protection/>
    </xf>
    <xf numFmtId="3" fontId="21" fillId="0" borderId="0" xfId="66" applyNumberFormat="1" applyFont="1" applyFill="1" applyBorder="1" applyAlignment="1">
      <alignment horizontal="left"/>
      <protection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0" xfId="66" applyNumberFormat="1" applyFont="1" applyFill="1" applyBorder="1" applyAlignment="1">
      <alignment horizontal="left" wrapText="1" indent="1"/>
      <protection/>
    </xf>
    <xf numFmtId="3" fontId="21" fillId="0" borderId="45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left" vertical="top"/>
    </xf>
    <xf numFmtId="3" fontId="23" fillId="0" borderId="0" xfId="61" applyNumberFormat="1" applyFont="1" applyFill="1" applyAlignment="1">
      <alignment horizontal="center"/>
      <protection/>
    </xf>
    <xf numFmtId="3" fontId="26" fillId="0" borderId="38" xfId="69" applyNumberFormat="1" applyFont="1" applyFill="1" applyBorder="1" applyAlignment="1">
      <alignment vertical="top"/>
      <protection/>
    </xf>
    <xf numFmtId="3" fontId="30" fillId="0" borderId="38" xfId="0" applyNumberFormat="1" applyFont="1" applyFill="1" applyBorder="1" applyAlignment="1">
      <alignment vertical="top"/>
    </xf>
    <xf numFmtId="3" fontId="28" fillId="0" borderId="14" xfId="0" applyNumberFormat="1" applyFont="1" applyFill="1" applyBorder="1" applyAlignment="1">
      <alignment horizontal="center"/>
    </xf>
    <xf numFmtId="3" fontId="21" fillId="0" borderId="49" xfId="0" applyNumberFormat="1" applyFont="1" applyFill="1" applyBorder="1" applyAlignment="1">
      <alignment/>
    </xf>
    <xf numFmtId="3" fontId="35" fillId="0" borderId="0" xfId="0" applyNumberFormat="1" applyFont="1" applyFill="1" applyAlignment="1">
      <alignment horizontal="center" vertical="top"/>
    </xf>
    <xf numFmtId="3" fontId="35" fillId="0" borderId="0" xfId="0" applyNumberFormat="1" applyFont="1" applyFill="1" applyBorder="1" applyAlignment="1">
      <alignment horizontal="center" vertical="top"/>
    </xf>
    <xf numFmtId="3" fontId="35" fillId="0" borderId="0" xfId="0" applyNumberFormat="1" applyFont="1" applyFill="1" applyBorder="1" applyAlignment="1">
      <alignment horizontal="center" vertical="center"/>
    </xf>
    <xf numFmtId="3" fontId="21" fillId="0" borderId="164" xfId="61" applyNumberFormat="1" applyFont="1" applyFill="1" applyBorder="1" applyAlignment="1">
      <alignment horizontal="center" vertical="top"/>
      <protection/>
    </xf>
    <xf numFmtId="3" fontId="21" fillId="0" borderId="126" xfId="61" applyNumberFormat="1" applyFont="1" applyFill="1" applyBorder="1" applyAlignment="1">
      <alignment horizontal="center" textRotation="90"/>
      <protection/>
    </xf>
    <xf numFmtId="0" fontId="37" fillId="0" borderId="126" xfId="68" applyFont="1" applyFill="1" applyBorder="1" applyAlignment="1">
      <alignment horizontal="left" vertical="center" wrapText="1"/>
      <protection/>
    </xf>
    <xf numFmtId="0" fontId="21" fillId="0" borderId="126" xfId="67" applyFont="1" applyFill="1" applyBorder="1" applyAlignment="1">
      <alignment horizontal="center" textRotation="90" wrapText="1"/>
      <protection/>
    </xf>
    <xf numFmtId="3" fontId="22" fillId="0" borderId="126" xfId="68" applyNumberFormat="1" applyFont="1" applyFill="1" applyBorder="1" applyAlignment="1">
      <alignment horizontal="center" vertical="center" wrapText="1"/>
      <protection/>
    </xf>
    <xf numFmtId="3" fontId="22" fillId="0" borderId="127" xfId="68" applyNumberFormat="1" applyFont="1" applyFill="1" applyBorder="1" applyAlignment="1">
      <alignment horizontal="center" vertical="center" wrapText="1"/>
      <protection/>
    </xf>
    <xf numFmtId="0" fontId="21" fillId="0" borderId="41" xfId="68" applyFont="1" applyFill="1" applyBorder="1" applyAlignment="1">
      <alignment horizontal="center" vertical="center"/>
      <protection/>
    </xf>
    <xf numFmtId="0" fontId="21" fillId="0" borderId="35" xfId="68" applyFont="1" applyFill="1" applyBorder="1" applyAlignment="1">
      <alignment horizontal="center" vertical="center"/>
      <protection/>
    </xf>
    <xf numFmtId="3" fontId="21" fillId="0" borderId="35" xfId="63" applyNumberFormat="1" applyFont="1" applyFill="1" applyBorder="1" applyAlignment="1">
      <alignment vertical="center" wrapText="1"/>
      <protection/>
    </xf>
    <xf numFmtId="3" fontId="21" fillId="0" borderId="35" xfId="63" applyNumberFormat="1" applyFont="1" applyFill="1" applyBorder="1" applyAlignment="1">
      <alignment wrapText="1"/>
      <protection/>
    </xf>
    <xf numFmtId="3" fontId="21" fillId="0" borderId="89" xfId="63" applyNumberFormat="1" applyFont="1" applyFill="1" applyBorder="1" applyAlignment="1">
      <alignment wrapText="1"/>
      <protection/>
    </xf>
    <xf numFmtId="0" fontId="21" fillId="0" borderId="41" xfId="68" applyFont="1" applyFill="1" applyBorder="1" applyAlignment="1">
      <alignment horizontal="center" vertical="top"/>
      <protection/>
    </xf>
    <xf numFmtId="0" fontId="21" fillId="0" borderId="35" xfId="68" applyFont="1" applyFill="1" applyBorder="1" applyAlignment="1">
      <alignment horizontal="center"/>
      <protection/>
    </xf>
    <xf numFmtId="0" fontId="21" fillId="0" borderId="35" xfId="67" applyFont="1" applyFill="1" applyBorder="1" applyAlignment="1">
      <alignment vertical="top" wrapText="1"/>
      <protection/>
    </xf>
    <xf numFmtId="0" fontId="28" fillId="0" borderId="41" xfId="68" applyFont="1" applyFill="1" applyBorder="1" applyAlignment="1">
      <alignment horizontal="center" vertical="top"/>
      <protection/>
    </xf>
    <xf numFmtId="0" fontId="28" fillId="0" borderId="35" xfId="68" applyFont="1" applyFill="1" applyBorder="1" applyAlignment="1">
      <alignment horizontal="center"/>
      <protection/>
    </xf>
    <xf numFmtId="0" fontId="28" fillId="0" borderId="35" xfId="67" applyFont="1" applyFill="1" applyBorder="1" applyAlignment="1">
      <alignment vertical="top" wrapText="1"/>
      <protection/>
    </xf>
    <xf numFmtId="3" fontId="28" fillId="0" borderId="89" xfId="63" applyNumberFormat="1" applyFont="1" applyFill="1" applyBorder="1" applyAlignment="1">
      <alignment/>
      <protection/>
    </xf>
    <xf numFmtId="0" fontId="22" fillId="0" borderId="41" xfId="68" applyFont="1" applyFill="1" applyBorder="1" applyAlignment="1">
      <alignment horizontal="center" vertical="top"/>
      <protection/>
    </xf>
    <xf numFmtId="0" fontId="22" fillId="0" borderId="35" xfId="68" applyFont="1" applyFill="1" applyBorder="1" applyAlignment="1">
      <alignment horizontal="center"/>
      <protection/>
    </xf>
    <xf numFmtId="0" fontId="22" fillId="0" borderId="35" xfId="67" applyFont="1" applyFill="1" applyBorder="1" applyAlignment="1">
      <alignment vertical="top" wrapText="1"/>
      <protection/>
    </xf>
    <xf numFmtId="3" fontId="22" fillId="0" borderId="35" xfId="63" applyNumberFormat="1" applyFont="1" applyFill="1" applyBorder="1" applyAlignment="1">
      <alignment/>
      <protection/>
    </xf>
    <xf numFmtId="3" fontId="22" fillId="0" borderId="89" xfId="63" applyNumberFormat="1" applyFont="1" applyFill="1" applyBorder="1" applyAlignment="1">
      <alignment/>
      <protection/>
    </xf>
    <xf numFmtId="3" fontId="21" fillId="0" borderId="35" xfId="63" applyNumberFormat="1" applyFont="1" applyFill="1" applyBorder="1" applyAlignment="1">
      <alignment horizontal="center" wrapText="1"/>
      <protection/>
    </xf>
    <xf numFmtId="3" fontId="21" fillId="0" borderId="35" xfId="65" applyNumberFormat="1" applyFont="1" applyFill="1" applyBorder="1" applyAlignment="1">
      <alignment wrapText="1"/>
      <protection/>
    </xf>
    <xf numFmtId="3" fontId="21" fillId="0" borderId="35" xfId="67" applyNumberFormat="1" applyFont="1" applyFill="1" applyBorder="1" applyAlignment="1">
      <alignment horizontal="center"/>
      <protection/>
    </xf>
    <xf numFmtId="3" fontId="22" fillId="0" borderId="35" xfId="65" applyNumberFormat="1" applyFont="1" applyFill="1" applyBorder="1" applyAlignment="1">
      <alignment wrapText="1"/>
      <protection/>
    </xf>
    <xf numFmtId="3" fontId="22" fillId="0" borderId="89" xfId="65" applyNumberFormat="1" applyFont="1" applyFill="1" applyBorder="1" applyAlignment="1">
      <alignment wrapText="1"/>
      <protection/>
    </xf>
    <xf numFmtId="3" fontId="21" fillId="0" borderId="35" xfId="68" applyNumberFormat="1" applyFont="1" applyFill="1" applyBorder="1">
      <alignment/>
      <protection/>
    </xf>
    <xf numFmtId="3" fontId="21" fillId="0" borderId="89" xfId="68" applyNumberFormat="1" applyFont="1" applyFill="1" applyBorder="1">
      <alignment/>
      <protection/>
    </xf>
    <xf numFmtId="3" fontId="21" fillId="0" borderId="35" xfId="65" applyNumberFormat="1" applyFont="1" applyFill="1" applyBorder="1">
      <alignment/>
      <protection/>
    </xf>
    <xf numFmtId="3" fontId="21" fillId="0" borderId="89" xfId="65" applyNumberFormat="1" applyFont="1" applyFill="1" applyBorder="1">
      <alignment/>
      <protection/>
    </xf>
    <xf numFmtId="3" fontId="22" fillId="0" borderId="35" xfId="65" applyNumberFormat="1" applyFont="1" applyFill="1" applyBorder="1">
      <alignment/>
      <protection/>
    </xf>
    <xf numFmtId="3" fontId="22" fillId="0" borderId="89" xfId="65" applyNumberFormat="1" applyFont="1" applyFill="1" applyBorder="1">
      <alignment/>
      <protection/>
    </xf>
    <xf numFmtId="3" fontId="21" fillId="0" borderId="35" xfId="63" applyNumberFormat="1" applyFont="1" applyFill="1" applyBorder="1">
      <alignment/>
      <protection/>
    </xf>
    <xf numFmtId="3" fontId="22" fillId="0" borderId="35" xfId="63" applyNumberFormat="1" applyFont="1" applyFill="1" applyBorder="1">
      <alignment/>
      <protection/>
    </xf>
    <xf numFmtId="3" fontId="22" fillId="0" borderId="89" xfId="63" applyNumberFormat="1" applyFont="1" applyFill="1" applyBorder="1">
      <alignment/>
      <protection/>
    </xf>
    <xf numFmtId="0" fontId="22" fillId="0" borderId="35" xfId="67" applyFont="1" applyFill="1" applyBorder="1" applyAlignment="1">
      <alignment horizontal="center" wrapText="1"/>
      <protection/>
    </xf>
    <xf numFmtId="3" fontId="28" fillId="0" borderId="35" xfId="63" applyNumberFormat="1" applyFont="1" applyFill="1" applyBorder="1">
      <alignment/>
      <protection/>
    </xf>
    <xf numFmtId="3" fontId="28" fillId="0" borderId="89" xfId="67" applyNumberFormat="1" applyFont="1" applyFill="1" applyBorder="1" applyAlignment="1">
      <alignment horizontal="right"/>
      <protection/>
    </xf>
    <xf numFmtId="0" fontId="21" fillId="0" borderId="35" xfId="67" applyFont="1" applyFill="1" applyBorder="1" applyAlignment="1">
      <alignment horizontal="right" vertical="top" wrapText="1"/>
      <protection/>
    </xf>
    <xf numFmtId="0" fontId="21" fillId="0" borderId="35" xfId="68" applyFont="1" applyFill="1" applyBorder="1" applyAlignment="1">
      <alignment/>
      <protection/>
    </xf>
    <xf numFmtId="0" fontId="21" fillId="0" borderId="41" xfId="68" applyFont="1" applyFill="1" applyBorder="1" applyAlignment="1">
      <alignment horizontal="center"/>
      <protection/>
    </xf>
    <xf numFmtId="0" fontId="21" fillId="0" borderId="35" xfId="68" applyFont="1" applyFill="1" applyBorder="1" applyAlignment="1">
      <alignment horizontal="center" wrapText="1"/>
      <protection/>
    </xf>
    <xf numFmtId="3" fontId="22" fillId="0" borderId="35" xfId="67" applyNumberFormat="1" applyFont="1" applyFill="1" applyBorder="1" applyAlignment="1">
      <alignment horizontal="right"/>
      <protection/>
    </xf>
    <xf numFmtId="3" fontId="22" fillId="0" borderId="89" xfId="67" applyNumberFormat="1" applyFont="1" applyFill="1" applyBorder="1" applyAlignment="1">
      <alignment horizontal="right"/>
      <protection/>
    </xf>
    <xf numFmtId="3" fontId="22" fillId="0" borderId="35" xfId="67" applyNumberFormat="1" applyFont="1" applyFill="1" applyBorder="1">
      <alignment/>
      <protection/>
    </xf>
    <xf numFmtId="3" fontId="22" fillId="0" borderId="89" xfId="67" applyNumberFormat="1" applyFont="1" applyFill="1" applyBorder="1">
      <alignment/>
      <protection/>
    </xf>
    <xf numFmtId="3" fontId="20" fillId="0" borderId="35" xfId="63" applyNumberFormat="1" applyFont="1" applyFill="1" applyBorder="1" applyAlignment="1">
      <alignment wrapText="1"/>
      <protection/>
    </xf>
    <xf numFmtId="0" fontId="21" fillId="0" borderId="35" xfId="68" applyFont="1" applyFill="1" applyBorder="1">
      <alignment/>
      <protection/>
    </xf>
    <xf numFmtId="0" fontId="28" fillId="0" borderId="35" xfId="68" applyFont="1" applyFill="1" applyBorder="1">
      <alignment/>
      <protection/>
    </xf>
    <xf numFmtId="3" fontId="22" fillId="0" borderId="35" xfId="63" applyNumberFormat="1" applyFont="1" applyFill="1" applyBorder="1" applyAlignment="1">
      <alignment vertical="top"/>
      <protection/>
    </xf>
    <xf numFmtId="3" fontId="22" fillId="0" borderId="89" xfId="63" applyNumberFormat="1" applyFont="1" applyFill="1" applyBorder="1" applyAlignment="1">
      <alignment vertical="top"/>
      <protection/>
    </xf>
    <xf numFmtId="0" fontId="0" fillId="0" borderId="35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22" fillId="0" borderId="35" xfId="67" applyFont="1" applyFill="1" applyBorder="1" applyAlignment="1">
      <alignment wrapText="1"/>
      <protection/>
    </xf>
    <xf numFmtId="3" fontId="21" fillId="0" borderId="35" xfId="67" applyNumberFormat="1" applyFont="1" applyFill="1" applyBorder="1" applyAlignment="1">
      <alignment vertical="center"/>
      <protection/>
    </xf>
    <xf numFmtId="3" fontId="21" fillId="0" borderId="89" xfId="67" applyNumberFormat="1" applyFont="1" applyFill="1" applyBorder="1" applyAlignment="1">
      <alignment vertical="center"/>
      <protection/>
    </xf>
    <xf numFmtId="3" fontId="22" fillId="0" borderId="35" xfId="63" applyNumberFormat="1" applyFont="1" applyFill="1" applyBorder="1" applyAlignment="1">
      <alignment wrapText="1"/>
      <protection/>
    </xf>
    <xf numFmtId="0" fontId="22" fillId="0" borderId="165" xfId="68" applyFont="1" applyFill="1" applyBorder="1" applyAlignment="1">
      <alignment horizontal="center" vertical="top"/>
      <protection/>
    </xf>
    <xf numFmtId="0" fontId="22" fillId="0" borderId="166" xfId="68" applyFont="1" applyFill="1" applyBorder="1" applyAlignment="1">
      <alignment horizontal="center"/>
      <protection/>
    </xf>
    <xf numFmtId="0" fontId="22" fillId="0" borderId="166" xfId="67" applyFont="1" applyFill="1" applyBorder="1" applyAlignment="1">
      <alignment vertical="top" wrapText="1"/>
      <protection/>
    </xf>
    <xf numFmtId="0" fontId="22" fillId="0" borderId="166" xfId="67" applyFont="1" applyFill="1" applyBorder="1" applyAlignment="1">
      <alignment horizontal="center" wrapText="1"/>
      <protection/>
    </xf>
    <xf numFmtId="3" fontId="22" fillId="0" borderId="166" xfId="63" applyNumberFormat="1" applyFont="1" applyFill="1" applyBorder="1" applyAlignment="1">
      <alignment vertical="top"/>
      <protection/>
    </xf>
    <xf numFmtId="3" fontId="22" fillId="0" borderId="167" xfId="63" applyNumberFormat="1" applyFont="1" applyFill="1" applyBorder="1" applyAlignment="1">
      <alignment vertical="top"/>
      <protection/>
    </xf>
    <xf numFmtId="3" fontId="22" fillId="0" borderId="125" xfId="68" applyNumberFormat="1" applyFont="1" applyFill="1" applyBorder="1" applyAlignment="1">
      <alignment horizontal="center" vertical="center" wrapText="1"/>
      <protection/>
    </xf>
    <xf numFmtId="3" fontId="21" fillId="0" borderId="120" xfId="61" applyNumberFormat="1" applyFont="1" applyFill="1" applyBorder="1" applyAlignment="1">
      <alignment horizontal="right"/>
      <protection/>
    </xf>
    <xf numFmtId="3" fontId="21" fillId="0" borderId="35" xfId="61" applyNumberFormat="1" applyFont="1" applyFill="1" applyBorder="1" applyAlignment="1">
      <alignment horizontal="right"/>
      <protection/>
    </xf>
    <xf numFmtId="3" fontId="22" fillId="0" borderId="89" xfId="65" applyNumberFormat="1" applyFont="1" applyFill="1" applyBorder="1" applyAlignment="1">
      <alignment horizontal="right"/>
      <protection/>
    </xf>
    <xf numFmtId="3" fontId="21" fillId="0" borderId="89" xfId="65" applyNumberFormat="1" applyFont="1" applyFill="1" applyBorder="1" applyAlignment="1">
      <alignment horizontal="right"/>
      <protection/>
    </xf>
    <xf numFmtId="3" fontId="28" fillId="0" borderId="120" xfId="61" applyNumberFormat="1" applyFont="1" applyFill="1" applyBorder="1" applyAlignment="1">
      <alignment horizontal="right"/>
      <protection/>
    </xf>
    <xf numFmtId="3" fontId="28" fillId="0" borderId="35" xfId="61" applyNumberFormat="1" applyFont="1" applyFill="1" applyBorder="1" applyAlignment="1">
      <alignment horizontal="right"/>
      <protection/>
    </xf>
    <xf numFmtId="3" fontId="28" fillId="0" borderId="89" xfId="65" applyNumberFormat="1" applyFont="1" applyFill="1" applyBorder="1" applyAlignment="1">
      <alignment horizontal="right"/>
      <protection/>
    </xf>
    <xf numFmtId="3" fontId="22" fillId="0" borderId="120" xfId="63" applyNumberFormat="1" applyFont="1" applyFill="1" applyBorder="1" applyAlignment="1">
      <alignment/>
      <protection/>
    </xf>
    <xf numFmtId="3" fontId="22" fillId="0" borderId="120" xfId="65" applyNumberFormat="1" applyFont="1" applyFill="1" applyBorder="1" applyAlignment="1">
      <alignment wrapText="1"/>
      <protection/>
    </xf>
    <xf numFmtId="3" fontId="22" fillId="0" borderId="120" xfId="65" applyNumberFormat="1" applyFont="1" applyFill="1" applyBorder="1">
      <alignment/>
      <protection/>
    </xf>
    <xf numFmtId="3" fontId="22" fillId="0" borderId="120" xfId="63" applyNumberFormat="1" applyFont="1" applyFill="1" applyBorder="1">
      <alignment/>
      <protection/>
    </xf>
    <xf numFmtId="3" fontId="22" fillId="0" borderId="120" xfId="67" applyNumberFormat="1" applyFont="1" applyFill="1" applyBorder="1" applyAlignment="1">
      <alignment horizontal="right"/>
      <protection/>
    </xf>
    <xf numFmtId="3" fontId="22" fillId="0" borderId="120" xfId="67" applyNumberFormat="1" applyFont="1" applyFill="1" applyBorder="1">
      <alignment/>
      <protection/>
    </xf>
    <xf numFmtId="3" fontId="22" fillId="0" borderId="120" xfId="63" applyNumberFormat="1" applyFont="1" applyFill="1" applyBorder="1" applyAlignment="1">
      <alignment vertical="top"/>
      <protection/>
    </xf>
    <xf numFmtId="3" fontId="21" fillId="0" borderId="120" xfId="61" applyNumberFormat="1" applyFont="1" applyFill="1" applyBorder="1" applyAlignment="1">
      <alignment horizontal="right" vertical="center"/>
      <protection/>
    </xf>
    <xf numFmtId="3" fontId="21" fillId="0" borderId="35" xfId="61" applyNumberFormat="1" applyFont="1" applyFill="1" applyBorder="1" applyAlignment="1">
      <alignment horizontal="right" vertical="center"/>
      <protection/>
    </xf>
    <xf numFmtId="3" fontId="21" fillId="0" borderId="120" xfId="61" applyNumberFormat="1" applyFont="1" applyFill="1" applyBorder="1" applyAlignment="1">
      <alignment horizontal="right" vertical="top"/>
      <protection/>
    </xf>
    <xf numFmtId="3" fontId="21" fillId="0" borderId="35" xfId="61" applyNumberFormat="1" applyFont="1" applyFill="1" applyBorder="1" applyAlignment="1">
      <alignment horizontal="right" vertical="top"/>
      <protection/>
    </xf>
    <xf numFmtId="3" fontId="22" fillId="0" borderId="168" xfId="63" applyNumberFormat="1" applyFont="1" applyFill="1" applyBorder="1" applyAlignment="1">
      <alignment vertical="top"/>
      <protection/>
    </xf>
    <xf numFmtId="3" fontId="22" fillId="0" borderId="169" xfId="68" applyNumberFormat="1" applyFont="1" applyFill="1" applyBorder="1" applyAlignment="1">
      <alignment horizontal="center" vertical="center" wrapText="1"/>
      <protection/>
    </xf>
    <xf numFmtId="3" fontId="21" fillId="0" borderId="170" xfId="65" applyNumberFormat="1" applyFont="1" applyFill="1" applyBorder="1" applyAlignment="1">
      <alignment horizontal="right"/>
      <protection/>
    </xf>
    <xf numFmtId="3" fontId="28" fillId="0" borderId="170" xfId="65" applyNumberFormat="1" applyFont="1" applyFill="1" applyBorder="1" applyAlignment="1">
      <alignment horizontal="right"/>
      <protection/>
    </xf>
    <xf numFmtId="3" fontId="22" fillId="0" borderId="170" xfId="63" applyNumberFormat="1" applyFont="1" applyFill="1" applyBorder="1" applyAlignment="1">
      <alignment/>
      <protection/>
    </xf>
    <xf numFmtId="3" fontId="21" fillId="0" borderId="170" xfId="67" applyNumberFormat="1" applyFont="1" applyFill="1" applyBorder="1" applyAlignment="1">
      <alignment horizontal="right"/>
      <protection/>
    </xf>
    <xf numFmtId="3" fontId="22" fillId="0" borderId="170" xfId="65" applyNumberFormat="1" applyFont="1" applyFill="1" applyBorder="1" applyAlignment="1">
      <alignment wrapText="1"/>
      <protection/>
    </xf>
    <xf numFmtId="3" fontId="21" fillId="0" borderId="170" xfId="63" applyNumberFormat="1" applyFont="1" applyFill="1" applyBorder="1" applyAlignment="1">
      <alignment horizontal="right"/>
      <protection/>
    </xf>
    <xf numFmtId="3" fontId="22" fillId="0" borderId="170" xfId="65" applyNumberFormat="1" applyFont="1" applyFill="1" applyBorder="1">
      <alignment/>
      <protection/>
    </xf>
    <xf numFmtId="3" fontId="22" fillId="0" borderId="170" xfId="63" applyNumberFormat="1" applyFont="1" applyFill="1" applyBorder="1">
      <alignment/>
      <protection/>
    </xf>
    <xf numFmtId="3" fontId="28" fillId="0" borderId="170" xfId="63" applyNumberFormat="1" applyFont="1" applyFill="1" applyBorder="1" applyAlignment="1">
      <alignment horizontal="right"/>
      <protection/>
    </xf>
    <xf numFmtId="3" fontId="22" fillId="0" borderId="170" xfId="67" applyNumberFormat="1" applyFont="1" applyFill="1" applyBorder="1" applyAlignment="1">
      <alignment horizontal="right"/>
      <protection/>
    </xf>
    <xf numFmtId="3" fontId="22" fillId="0" borderId="170" xfId="67" applyNumberFormat="1" applyFont="1" applyFill="1" applyBorder="1">
      <alignment/>
      <protection/>
    </xf>
    <xf numFmtId="3" fontId="22" fillId="0" borderId="170" xfId="63" applyNumberFormat="1" applyFont="1" applyFill="1" applyBorder="1" applyAlignment="1">
      <alignment vertical="top"/>
      <protection/>
    </xf>
    <xf numFmtId="3" fontId="22" fillId="0" borderId="170" xfId="65" applyNumberFormat="1" applyFont="1" applyFill="1" applyBorder="1" applyAlignment="1">
      <alignment horizontal="right" vertical="top"/>
      <protection/>
    </xf>
    <xf numFmtId="3" fontId="21" fillId="0" borderId="170" xfId="67" applyNumberFormat="1" applyFont="1" applyFill="1" applyBorder="1" applyAlignment="1">
      <alignment horizontal="right" vertical="center"/>
      <protection/>
    </xf>
    <xf numFmtId="3" fontId="21" fillId="0" borderId="170" xfId="67" applyNumberFormat="1" applyFont="1" applyFill="1" applyBorder="1" applyAlignment="1">
      <alignment horizontal="right" vertical="top"/>
      <protection/>
    </xf>
    <xf numFmtId="3" fontId="22" fillId="0" borderId="171" xfId="63" applyNumberFormat="1" applyFont="1" applyFill="1" applyBorder="1" applyAlignment="1">
      <alignment vertical="top"/>
      <protection/>
    </xf>
    <xf numFmtId="0" fontId="21" fillId="0" borderId="172" xfId="68" applyFont="1" applyFill="1" applyBorder="1" applyAlignment="1">
      <alignment horizontal="center"/>
      <protection/>
    </xf>
    <xf numFmtId="0" fontId="21" fillId="0" borderId="173" xfId="68" applyFont="1" applyFill="1" applyBorder="1" applyAlignment="1">
      <alignment horizontal="center"/>
      <protection/>
    </xf>
    <xf numFmtId="0" fontId="22" fillId="0" borderId="173" xfId="68" applyFont="1" applyFill="1" applyBorder="1" applyAlignment="1">
      <alignment horizontal="center"/>
      <protection/>
    </xf>
    <xf numFmtId="3" fontId="21" fillId="0" borderId="173" xfId="63" applyNumberFormat="1" applyFont="1" applyFill="1" applyBorder="1" applyAlignment="1">
      <alignment/>
      <protection/>
    </xf>
    <xf numFmtId="3" fontId="21" fillId="0" borderId="174" xfId="63" applyNumberFormat="1" applyFont="1" applyFill="1" applyBorder="1" applyAlignment="1">
      <alignment/>
      <protection/>
    </xf>
    <xf numFmtId="0" fontId="21" fillId="0" borderId="35" xfId="67" applyFont="1" applyFill="1" applyBorder="1" applyAlignment="1">
      <alignment vertical="center" wrapText="1"/>
      <protection/>
    </xf>
    <xf numFmtId="3" fontId="21" fillId="0" borderId="35" xfId="68" applyNumberFormat="1" applyFont="1" applyFill="1" applyBorder="1" applyAlignment="1">
      <alignment horizontal="right" vertical="center"/>
      <protection/>
    </xf>
    <xf numFmtId="3" fontId="21" fillId="0" borderId="89" xfId="68" applyNumberFormat="1" applyFont="1" applyFill="1" applyBorder="1" applyAlignment="1">
      <alignment horizontal="right" vertical="center"/>
      <protection/>
    </xf>
    <xf numFmtId="0" fontId="28" fillId="0" borderId="35" xfId="67" applyFont="1" applyFill="1" applyBorder="1" applyAlignment="1">
      <alignment vertical="center" wrapText="1"/>
      <protection/>
    </xf>
    <xf numFmtId="3" fontId="28" fillId="0" borderId="35" xfId="68" applyNumberFormat="1" applyFont="1" applyFill="1" applyBorder="1" applyAlignment="1">
      <alignment horizontal="right" vertical="center"/>
      <protection/>
    </xf>
    <xf numFmtId="3" fontId="28" fillId="0" borderId="89" xfId="68" applyNumberFormat="1" applyFont="1" applyFill="1" applyBorder="1" applyAlignment="1">
      <alignment horizontal="right" vertical="center"/>
      <protection/>
    </xf>
    <xf numFmtId="0" fontId="21" fillId="0" borderId="134" xfId="68" applyFont="1" applyFill="1" applyBorder="1" applyAlignment="1">
      <alignment horizontal="center" vertical="top"/>
      <protection/>
    </xf>
    <xf numFmtId="0" fontId="21" fillId="0" borderId="135" xfId="68" applyFont="1" applyFill="1" applyBorder="1" applyAlignment="1">
      <alignment horizontal="center"/>
      <protection/>
    </xf>
    <xf numFmtId="0" fontId="22" fillId="0" borderId="135" xfId="67" applyFont="1" applyFill="1" applyBorder="1" applyAlignment="1">
      <alignment vertical="center" wrapText="1"/>
      <protection/>
    </xf>
    <xf numFmtId="0" fontId="22" fillId="0" borderId="135" xfId="68" applyFont="1" applyFill="1" applyBorder="1" applyAlignment="1">
      <alignment horizontal="center"/>
      <protection/>
    </xf>
    <xf numFmtId="3" fontId="22" fillId="0" borderId="135" xfId="68" applyNumberFormat="1" applyFont="1" applyFill="1" applyBorder="1" applyAlignment="1">
      <alignment horizontal="right" vertical="center"/>
      <protection/>
    </xf>
    <xf numFmtId="3" fontId="22" fillId="0" borderId="136" xfId="68" applyNumberFormat="1" applyFont="1" applyFill="1" applyBorder="1" applyAlignment="1">
      <alignment horizontal="right" vertical="center"/>
      <protection/>
    </xf>
    <xf numFmtId="3" fontId="21" fillId="0" borderId="175" xfId="61" applyNumberFormat="1" applyFont="1" applyFill="1" applyBorder="1" applyAlignment="1">
      <alignment horizontal="right"/>
      <protection/>
    </xf>
    <xf numFmtId="3" fontId="21" fillId="0" borderId="173" xfId="61" applyNumberFormat="1" applyFont="1" applyFill="1" applyBorder="1" applyAlignment="1">
      <alignment horizontal="right"/>
      <protection/>
    </xf>
    <xf numFmtId="3" fontId="22" fillId="0" borderId="174" xfId="65" applyNumberFormat="1" applyFont="1" applyFill="1" applyBorder="1" applyAlignment="1">
      <alignment horizontal="right"/>
      <protection/>
    </xf>
    <xf numFmtId="3" fontId="21" fillId="0" borderId="120" xfId="68" applyNumberFormat="1" applyFont="1" applyFill="1" applyBorder="1" applyAlignment="1">
      <alignment horizontal="right" vertical="center"/>
      <protection/>
    </xf>
    <xf numFmtId="3" fontId="28" fillId="0" borderId="120" xfId="68" applyNumberFormat="1" applyFont="1" applyFill="1" applyBorder="1" applyAlignment="1">
      <alignment horizontal="right" vertical="center"/>
      <protection/>
    </xf>
    <xf numFmtId="3" fontId="22" fillId="0" borderId="137" xfId="68" applyNumberFormat="1" applyFont="1" applyFill="1" applyBorder="1" applyAlignment="1">
      <alignment horizontal="right" vertical="center"/>
      <protection/>
    </xf>
    <xf numFmtId="3" fontId="21" fillId="0" borderId="176" xfId="67" applyNumberFormat="1" applyFont="1" applyFill="1" applyBorder="1" applyAlignment="1">
      <alignment horizontal="right"/>
      <protection/>
    </xf>
    <xf numFmtId="3" fontId="21" fillId="0" borderId="170" xfId="68" applyNumberFormat="1" applyFont="1" applyFill="1" applyBorder="1" applyAlignment="1">
      <alignment horizontal="right" vertical="center"/>
      <protection/>
    </xf>
    <xf numFmtId="3" fontId="28" fillId="0" borderId="177" xfId="68" applyNumberFormat="1" applyFont="1" applyFill="1" applyBorder="1" applyAlignment="1">
      <alignment horizontal="right" vertical="center"/>
      <protection/>
    </xf>
    <xf numFmtId="3" fontId="22" fillId="0" borderId="178" xfId="68" applyNumberFormat="1" applyFont="1" applyFill="1" applyBorder="1" applyAlignment="1">
      <alignment horizontal="right" vertical="center"/>
      <protection/>
    </xf>
    <xf numFmtId="0" fontId="21" fillId="0" borderId="179" xfId="68" applyFont="1" applyFill="1" applyBorder="1" applyAlignment="1">
      <alignment horizontal="center"/>
      <protection/>
    </xf>
    <xf numFmtId="0" fontId="21" fillId="0" borderId="180" xfId="68" applyFont="1" applyFill="1" applyBorder="1" applyAlignment="1">
      <alignment horizontal="center"/>
      <protection/>
    </xf>
    <xf numFmtId="0" fontId="37" fillId="0" borderId="180" xfId="67" applyFont="1" applyFill="1" applyBorder="1" applyAlignment="1">
      <alignment wrapText="1"/>
      <protection/>
    </xf>
    <xf numFmtId="0" fontId="22" fillId="0" borderId="180" xfId="67" applyFont="1" applyFill="1" applyBorder="1" applyAlignment="1">
      <alignment wrapText="1"/>
      <protection/>
    </xf>
    <xf numFmtId="0" fontId="22" fillId="0" borderId="181" xfId="67" applyFont="1" applyFill="1" applyBorder="1" applyAlignment="1">
      <alignment wrapText="1"/>
      <protection/>
    </xf>
    <xf numFmtId="0" fontId="22" fillId="0" borderId="89" xfId="67" applyFont="1" applyFill="1" applyBorder="1" applyAlignment="1">
      <alignment wrapText="1"/>
      <protection/>
    </xf>
    <xf numFmtId="3" fontId="21" fillId="0" borderId="89" xfId="63" applyNumberFormat="1" applyFont="1" applyFill="1" applyBorder="1">
      <alignment/>
      <protection/>
    </xf>
    <xf numFmtId="3" fontId="28" fillId="0" borderId="89" xfId="63" applyNumberFormat="1" applyFont="1" applyFill="1" applyBorder="1">
      <alignment/>
      <protection/>
    </xf>
    <xf numFmtId="3" fontId="22" fillId="0" borderId="35" xfId="63" applyNumberFormat="1" applyFont="1" applyFill="1" applyBorder="1" applyAlignment="1">
      <alignment horizontal="center"/>
      <protection/>
    </xf>
    <xf numFmtId="3" fontId="21" fillId="0" borderId="35" xfId="68" applyNumberFormat="1" applyFont="1" applyFill="1" applyBorder="1" applyAlignment="1">
      <alignment/>
      <protection/>
    </xf>
    <xf numFmtId="3" fontId="21" fillId="0" borderId="89" xfId="68" applyNumberFormat="1" applyFont="1" applyFill="1" applyBorder="1" applyAlignment="1">
      <alignment/>
      <protection/>
    </xf>
    <xf numFmtId="0" fontId="22" fillId="0" borderId="35" xfId="67" applyFont="1" applyFill="1" applyBorder="1" applyAlignment="1">
      <alignment horizontal="center" vertical="top" wrapText="1"/>
      <protection/>
    </xf>
    <xf numFmtId="0" fontId="22" fillId="0" borderId="166" xfId="67" applyFont="1" applyFill="1" applyBorder="1" applyAlignment="1">
      <alignment horizontal="center" vertical="top" wrapText="1"/>
      <protection/>
    </xf>
    <xf numFmtId="3" fontId="21" fillId="0" borderId="182" xfId="61" applyNumberFormat="1" applyFont="1" applyFill="1" applyBorder="1" applyAlignment="1">
      <alignment horizontal="right"/>
      <protection/>
    </xf>
    <xf numFmtId="3" fontId="21" fillId="0" borderId="180" xfId="61" applyNumberFormat="1" applyFont="1" applyFill="1" applyBorder="1" applyAlignment="1">
      <alignment horizontal="right"/>
      <protection/>
    </xf>
    <xf numFmtId="3" fontId="21" fillId="0" borderId="181" xfId="65" applyNumberFormat="1" applyFont="1" applyFill="1" applyBorder="1" applyAlignment="1">
      <alignment horizontal="right"/>
      <protection/>
    </xf>
    <xf numFmtId="3" fontId="22" fillId="0" borderId="89" xfId="65" applyNumberFormat="1" applyFont="1" applyFill="1" applyBorder="1" applyAlignment="1">
      <alignment horizontal="right" vertical="top"/>
      <protection/>
    </xf>
    <xf numFmtId="3" fontId="22" fillId="0" borderId="167" xfId="65" applyNumberFormat="1" applyFont="1" applyFill="1" applyBorder="1" applyAlignment="1">
      <alignment horizontal="right" vertical="top"/>
      <protection/>
    </xf>
    <xf numFmtId="3" fontId="21" fillId="0" borderId="183" xfId="67" applyNumberFormat="1" applyFont="1" applyFill="1" applyBorder="1" applyAlignment="1">
      <alignment horizontal="right"/>
      <protection/>
    </xf>
    <xf numFmtId="3" fontId="21" fillId="0" borderId="170" xfId="65" applyNumberFormat="1" applyFont="1" applyFill="1" applyBorder="1" applyAlignment="1">
      <alignment horizontal="right" vertical="center"/>
      <protection/>
    </xf>
    <xf numFmtId="0" fontId="21" fillId="0" borderId="172" xfId="68" applyFont="1" applyFill="1" applyBorder="1" applyAlignment="1">
      <alignment horizontal="center" vertical="top"/>
      <protection/>
    </xf>
    <xf numFmtId="3" fontId="21" fillId="0" borderId="173" xfId="63" applyNumberFormat="1" applyFont="1" applyFill="1" applyBorder="1" applyAlignment="1">
      <alignment vertical="center" wrapText="1"/>
      <protection/>
    </xf>
    <xf numFmtId="3" fontId="21" fillId="0" borderId="173" xfId="63" applyNumberFormat="1" applyFont="1" applyFill="1" applyBorder="1" applyAlignment="1">
      <alignment horizontal="center" wrapText="1"/>
      <protection/>
    </xf>
    <xf numFmtId="3" fontId="21" fillId="0" borderId="184" xfId="63" applyNumberFormat="1" applyFont="1" applyFill="1" applyBorder="1" applyAlignment="1">
      <alignment vertical="center" wrapText="1"/>
      <protection/>
    </xf>
    <xf numFmtId="3" fontId="21" fillId="0" borderId="80" xfId="63" applyNumberFormat="1" applyFont="1" applyFill="1" applyBorder="1" applyAlignment="1">
      <alignment vertical="center"/>
      <protection/>
    </xf>
    <xf numFmtId="3" fontId="28" fillId="0" borderId="80" xfId="63" applyNumberFormat="1" applyFont="1" applyFill="1" applyBorder="1" applyAlignment="1">
      <alignment vertical="center"/>
      <protection/>
    </xf>
    <xf numFmtId="0" fontId="22" fillId="0" borderId="134" xfId="68" applyFont="1" applyFill="1" applyBorder="1" applyAlignment="1">
      <alignment horizontal="center" vertical="top"/>
      <protection/>
    </xf>
    <xf numFmtId="0" fontId="22" fillId="0" borderId="135" xfId="67" applyFont="1" applyFill="1" applyBorder="1" applyAlignment="1">
      <alignment horizontal="center" wrapText="1"/>
      <protection/>
    </xf>
    <xf numFmtId="3" fontId="22" fillId="0" borderId="135" xfId="63" applyNumberFormat="1" applyFont="1" applyFill="1" applyBorder="1" applyAlignment="1">
      <alignment vertical="center"/>
      <protection/>
    </xf>
    <xf numFmtId="3" fontId="22" fillId="0" borderId="185" xfId="63" applyNumberFormat="1" applyFont="1" applyFill="1" applyBorder="1" applyAlignment="1">
      <alignment vertical="center"/>
      <protection/>
    </xf>
    <xf numFmtId="3" fontId="21" fillId="0" borderId="175" xfId="61" applyNumberFormat="1" applyFont="1" applyFill="1" applyBorder="1" applyAlignment="1">
      <alignment horizontal="right" vertical="center"/>
      <protection/>
    </xf>
    <xf numFmtId="3" fontId="21" fillId="0" borderId="173" xfId="61" applyNumberFormat="1" applyFont="1" applyFill="1" applyBorder="1" applyAlignment="1">
      <alignment horizontal="right" vertical="center"/>
      <protection/>
    </xf>
    <xf numFmtId="3" fontId="22" fillId="0" borderId="174" xfId="65" applyNumberFormat="1" applyFont="1" applyFill="1" applyBorder="1" applyAlignment="1">
      <alignment horizontal="right" vertical="center"/>
      <protection/>
    </xf>
    <xf numFmtId="3" fontId="21" fillId="0" borderId="89" xfId="65" applyNumberFormat="1" applyFont="1" applyFill="1" applyBorder="1" applyAlignment="1">
      <alignment horizontal="right" vertical="center"/>
      <protection/>
    </xf>
    <xf numFmtId="3" fontId="28" fillId="0" borderId="120" xfId="63" applyNumberFormat="1" applyFont="1" applyFill="1" applyBorder="1" applyAlignment="1">
      <alignment vertical="center"/>
      <protection/>
    </xf>
    <xf numFmtId="3" fontId="28" fillId="0" borderId="89" xfId="63" applyNumberFormat="1" applyFont="1" applyFill="1" applyBorder="1" applyAlignment="1">
      <alignment vertical="center"/>
      <protection/>
    </xf>
    <xf numFmtId="3" fontId="22" fillId="0" borderId="137" xfId="63" applyNumberFormat="1" applyFont="1" applyFill="1" applyBorder="1" applyAlignment="1">
      <alignment vertical="center"/>
      <protection/>
    </xf>
    <xf numFmtId="3" fontId="22" fillId="0" borderId="136" xfId="63" applyNumberFormat="1" applyFont="1" applyFill="1" applyBorder="1" applyAlignment="1">
      <alignment vertical="center"/>
      <protection/>
    </xf>
    <xf numFmtId="3" fontId="21" fillId="0" borderId="186" xfId="65" applyNumberFormat="1" applyFont="1" applyFill="1" applyBorder="1" applyAlignment="1">
      <alignment horizontal="right" vertical="center"/>
      <protection/>
    </xf>
    <xf numFmtId="3" fontId="21" fillId="0" borderId="84" xfId="63" applyNumberFormat="1" applyFont="1" applyFill="1" applyBorder="1" applyAlignment="1">
      <alignment vertical="center"/>
      <protection/>
    </xf>
    <xf numFmtId="3" fontId="28" fillId="0" borderId="84" xfId="63" applyNumberFormat="1" applyFont="1" applyFill="1" applyBorder="1" applyAlignment="1">
      <alignment vertical="center"/>
      <protection/>
    </xf>
    <xf numFmtId="3" fontId="22" fillId="0" borderId="187" xfId="63" applyNumberFormat="1" applyFont="1" applyFill="1" applyBorder="1" applyAlignment="1">
      <alignment vertical="center"/>
      <protection/>
    </xf>
    <xf numFmtId="0" fontId="21" fillId="0" borderId="164" xfId="68" applyFont="1" applyFill="1" applyBorder="1" applyAlignment="1">
      <alignment horizontal="center" vertical="top"/>
      <protection/>
    </xf>
    <xf numFmtId="0" fontId="21" fillId="0" borderId="126" xfId="68" applyFont="1" applyFill="1" applyBorder="1" applyAlignment="1">
      <alignment horizontal="center"/>
      <protection/>
    </xf>
    <xf numFmtId="0" fontId="21" fillId="0" borderId="126" xfId="67" applyFont="1" applyFill="1" applyBorder="1" applyAlignment="1">
      <alignment vertical="center" wrapText="1"/>
      <protection/>
    </xf>
    <xf numFmtId="0" fontId="21" fillId="0" borderId="126" xfId="68" applyFont="1" applyFill="1" applyBorder="1" applyAlignment="1">
      <alignment horizontal="center" wrapText="1"/>
      <protection/>
    </xf>
    <xf numFmtId="3" fontId="21" fillId="0" borderId="188" xfId="68" applyNumberFormat="1" applyFont="1" applyFill="1" applyBorder="1" applyAlignment="1">
      <alignment vertical="center"/>
      <protection/>
    </xf>
    <xf numFmtId="3" fontId="21" fillId="0" borderId="80" xfId="68" applyNumberFormat="1" applyFont="1" applyFill="1" applyBorder="1" applyAlignment="1">
      <alignment vertical="center"/>
      <protection/>
    </xf>
    <xf numFmtId="3" fontId="28" fillId="0" borderId="80" xfId="68" applyNumberFormat="1" applyFont="1" applyFill="1" applyBorder="1" applyAlignment="1">
      <alignment vertical="center"/>
      <protection/>
    </xf>
    <xf numFmtId="0" fontId="21" fillId="0" borderId="189" xfId="68" applyFont="1" applyFill="1" applyBorder="1" applyAlignment="1">
      <alignment horizontal="center" vertical="top"/>
      <protection/>
    </xf>
    <xf numFmtId="0" fontId="21" fillId="0" borderId="34" xfId="68" applyFont="1" applyFill="1" applyBorder="1" applyAlignment="1">
      <alignment horizontal="center"/>
      <protection/>
    </xf>
    <xf numFmtId="0" fontId="22" fillId="0" borderId="34" xfId="67" applyFont="1" applyFill="1" applyBorder="1" applyAlignment="1">
      <alignment vertical="center" wrapText="1"/>
      <protection/>
    </xf>
    <xf numFmtId="0" fontId="21" fillId="0" borderId="34" xfId="68" applyFont="1" applyFill="1" applyBorder="1" applyAlignment="1">
      <alignment horizontal="center" wrapText="1"/>
      <protection/>
    </xf>
    <xf numFmtId="3" fontId="22" fillId="0" borderId="190" xfId="68" applyNumberFormat="1" applyFont="1" applyFill="1" applyBorder="1" applyAlignment="1">
      <alignment vertical="center"/>
      <protection/>
    </xf>
    <xf numFmtId="3" fontId="21" fillId="0" borderId="191" xfId="68" applyNumberFormat="1" applyFont="1" applyFill="1" applyBorder="1" applyAlignment="1">
      <alignment vertical="center"/>
      <protection/>
    </xf>
    <xf numFmtId="3" fontId="21" fillId="0" borderId="84" xfId="68" applyNumberFormat="1" applyFont="1" applyFill="1" applyBorder="1" applyAlignment="1">
      <alignment vertical="center"/>
      <protection/>
    </xf>
    <xf numFmtId="3" fontId="28" fillId="0" borderId="84" xfId="68" applyNumberFormat="1" applyFont="1" applyFill="1" applyBorder="1" applyAlignment="1">
      <alignment vertical="center"/>
      <protection/>
    </xf>
    <xf numFmtId="3" fontId="22" fillId="0" borderId="192" xfId="68" applyNumberFormat="1" applyFont="1" applyFill="1" applyBorder="1" applyAlignment="1">
      <alignment vertical="center"/>
      <protection/>
    </xf>
    <xf numFmtId="0" fontId="21" fillId="0" borderId="193" xfId="68" applyFont="1" applyFill="1" applyBorder="1" applyAlignment="1">
      <alignment horizontal="center" vertical="center"/>
      <protection/>
    </xf>
    <xf numFmtId="0" fontId="21" fillId="0" borderId="194" xfId="68" applyFont="1" applyFill="1" applyBorder="1" applyAlignment="1">
      <alignment horizontal="center"/>
      <protection/>
    </xf>
    <xf numFmtId="0" fontId="21" fillId="0" borderId="194" xfId="68" applyFont="1" applyFill="1" applyBorder="1" applyAlignment="1">
      <alignment horizontal="center" vertical="center"/>
      <protection/>
    </xf>
    <xf numFmtId="0" fontId="21" fillId="0" borderId="194" xfId="67" applyFont="1" applyFill="1" applyBorder="1" applyAlignment="1">
      <alignment horizontal="center" vertical="center" wrapText="1"/>
      <protection/>
    </xf>
    <xf numFmtId="3" fontId="21" fillId="0" borderId="194" xfId="63" applyNumberFormat="1" applyFont="1" applyFill="1" applyBorder="1" applyAlignment="1">
      <alignment vertical="center"/>
      <protection/>
    </xf>
    <xf numFmtId="3" fontId="21" fillId="0" borderId="195" xfId="63" applyNumberFormat="1" applyFont="1" applyFill="1" applyBorder="1" applyAlignment="1">
      <alignment vertical="center"/>
      <protection/>
    </xf>
    <xf numFmtId="3" fontId="21" fillId="0" borderId="196" xfId="63" applyNumberFormat="1" applyFont="1" applyFill="1" applyBorder="1" applyAlignment="1">
      <alignment vertical="center"/>
      <protection/>
    </xf>
    <xf numFmtId="0" fontId="61" fillId="0" borderId="0" xfId="68" applyFont="1" applyFill="1" applyBorder="1" applyAlignment="1">
      <alignment horizontal="center" vertical="center"/>
      <protection/>
    </xf>
    <xf numFmtId="0" fontId="61" fillId="0" borderId="0" xfId="68" applyFont="1" applyFill="1" applyBorder="1" applyAlignment="1">
      <alignment horizontal="center" vertical="top"/>
      <protection/>
    </xf>
    <xf numFmtId="0" fontId="61" fillId="0" borderId="0" xfId="68" applyFont="1" applyFill="1" applyBorder="1" applyAlignment="1">
      <alignment vertical="center"/>
      <protection/>
    </xf>
    <xf numFmtId="3" fontId="21" fillId="0" borderId="0" xfId="66" applyNumberFormat="1" applyFont="1" applyFill="1" applyBorder="1" applyAlignment="1">
      <alignment horizontal="left" wrapText="1"/>
      <protection/>
    </xf>
    <xf numFmtId="3" fontId="30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/>
    </xf>
    <xf numFmtId="3" fontId="23" fillId="0" borderId="0" xfId="61" applyNumberFormat="1" applyFont="1" applyFill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/>
    </xf>
    <xf numFmtId="3" fontId="26" fillId="0" borderId="0" xfId="61" applyNumberFormat="1" applyFont="1" applyFill="1" applyAlignment="1">
      <alignment horizontal="left" vertical="center"/>
      <protection/>
    </xf>
    <xf numFmtId="3" fontId="20" fillId="0" borderId="0" xfId="61" applyNumberFormat="1" applyFont="1" applyFill="1" applyBorder="1" applyAlignment="1">
      <alignment horizontal="right"/>
      <protection/>
    </xf>
    <xf numFmtId="3" fontId="26" fillId="0" borderId="0" xfId="61" applyNumberFormat="1" applyFont="1" applyFill="1" applyAlignment="1">
      <alignment horizontal="center" vertical="center"/>
      <protection/>
    </xf>
    <xf numFmtId="3" fontId="28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center" vertical="center"/>
    </xf>
    <xf numFmtId="3" fontId="21" fillId="0" borderId="197" xfId="0" applyNumberFormat="1" applyFont="1" applyFill="1" applyBorder="1" applyAlignment="1">
      <alignment horizontal="center" vertical="center"/>
    </xf>
    <xf numFmtId="3" fontId="21" fillId="0" borderId="197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98" xfId="0" applyNumberFormat="1" applyFont="1" applyFill="1" applyBorder="1" applyAlignment="1">
      <alignment horizontal="center" vertical="center" wrapText="1"/>
    </xf>
    <xf numFmtId="3" fontId="21" fillId="0" borderId="199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/>
    </xf>
    <xf numFmtId="3" fontId="21" fillId="0" borderId="0" xfId="66" applyNumberFormat="1" applyFont="1" applyFill="1" applyBorder="1" applyAlignment="1">
      <alignment horizontal="left" wrapText="1"/>
      <protection/>
    </xf>
    <xf numFmtId="3" fontId="21" fillId="0" borderId="19" xfId="66" applyNumberFormat="1" applyFont="1" applyFill="1" applyBorder="1" applyAlignment="1">
      <alignment horizontal="left" wrapText="1"/>
      <protection/>
    </xf>
    <xf numFmtId="3" fontId="22" fillId="0" borderId="17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left"/>
    </xf>
    <xf numFmtId="3" fontId="21" fillId="0" borderId="0" xfId="66" applyNumberFormat="1" applyFont="1" applyFill="1" applyBorder="1" applyAlignment="1">
      <alignment horizontal="left"/>
      <protection/>
    </xf>
    <xf numFmtId="3" fontId="21" fillId="0" borderId="0" xfId="0" applyNumberFormat="1" applyFont="1" applyFill="1" applyAlignment="1">
      <alignment horizontal="left" vertical="center"/>
    </xf>
    <xf numFmtId="3" fontId="20" fillId="0" borderId="200" xfId="0" applyNumberFormat="1" applyFont="1" applyFill="1" applyBorder="1" applyAlignment="1">
      <alignment horizontal="center" vertical="center" textRotation="90"/>
    </xf>
    <xf numFmtId="3" fontId="20" fillId="0" borderId="201" xfId="0" applyNumberFormat="1" applyFont="1" applyFill="1" applyBorder="1" applyAlignment="1">
      <alignment horizontal="center" vertical="center" textRotation="90"/>
    </xf>
    <xf numFmtId="3" fontId="27" fillId="0" borderId="202" xfId="0" applyNumberFormat="1" applyFont="1" applyFill="1" applyBorder="1" applyAlignment="1">
      <alignment horizontal="center" vertical="center"/>
    </xf>
    <xf numFmtId="3" fontId="27" fillId="0" borderId="203" xfId="0" applyNumberFormat="1" applyFont="1" applyFill="1" applyBorder="1" applyAlignment="1">
      <alignment horizontal="center" vertical="center"/>
    </xf>
    <xf numFmtId="3" fontId="20" fillId="0" borderId="202" xfId="0" applyNumberFormat="1" applyFont="1" applyFill="1" applyBorder="1" applyAlignment="1">
      <alignment horizontal="center" vertical="center" textRotation="90"/>
    </xf>
    <xf numFmtId="0" fontId="34" fillId="0" borderId="203" xfId="0" applyFont="1" applyFill="1" applyBorder="1" applyAlignment="1">
      <alignment horizontal="center" vertical="center"/>
    </xf>
    <xf numFmtId="3" fontId="20" fillId="0" borderId="202" xfId="0" applyNumberFormat="1" applyFont="1" applyFill="1" applyBorder="1" applyAlignment="1">
      <alignment horizontal="center" vertical="center" wrapText="1"/>
    </xf>
    <xf numFmtId="3" fontId="20" fillId="0" borderId="203" xfId="0" applyNumberFormat="1" applyFont="1" applyFill="1" applyBorder="1" applyAlignment="1">
      <alignment horizontal="center" vertical="center" wrapText="1"/>
    </xf>
    <xf numFmtId="3" fontId="64" fillId="0" borderId="202" xfId="0" applyNumberFormat="1" applyFont="1" applyFill="1" applyBorder="1" applyAlignment="1">
      <alignment horizontal="center" vertical="center" wrapText="1"/>
    </xf>
    <xf numFmtId="3" fontId="64" fillId="0" borderId="203" xfId="0" applyNumberFormat="1" applyFont="1" applyFill="1" applyBorder="1" applyAlignment="1">
      <alignment horizontal="center" vertical="center" wrapText="1"/>
    </xf>
    <xf numFmtId="3" fontId="20" fillId="0" borderId="204" xfId="0" applyNumberFormat="1" applyFont="1" applyFill="1" applyBorder="1" applyAlignment="1">
      <alignment horizontal="center" vertical="center" wrapText="1"/>
    </xf>
    <xf numFmtId="3" fontId="20" fillId="0" borderId="205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left" vertical="center"/>
    </xf>
    <xf numFmtId="3" fontId="22" fillId="0" borderId="20" xfId="0" applyNumberFormat="1" applyFont="1" applyFill="1" applyBorder="1" applyAlignment="1">
      <alignment horizontal="left" vertical="center"/>
    </xf>
    <xf numFmtId="3" fontId="21" fillId="0" borderId="20" xfId="0" applyNumberFormat="1" applyFont="1" applyFill="1" applyBorder="1" applyAlignment="1">
      <alignment horizontal="left" vertical="center" wrapText="1"/>
    </xf>
    <xf numFmtId="3" fontId="22" fillId="0" borderId="20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left" vertical="center"/>
    </xf>
    <xf numFmtId="3" fontId="29" fillId="0" borderId="14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3" fontId="22" fillId="0" borderId="46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Alignment="1">
      <alignment horizontal="left" vertical="top"/>
    </xf>
    <xf numFmtId="3" fontId="29" fillId="0" borderId="14" xfId="0" applyNumberFormat="1" applyFont="1" applyFill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left" vertical="top" wrapText="1"/>
    </xf>
    <xf numFmtId="3" fontId="35" fillId="0" borderId="0" xfId="0" applyNumberFormat="1" applyFont="1" applyFill="1" applyBorder="1" applyAlignment="1">
      <alignment horizontal="left" vertical="top"/>
    </xf>
    <xf numFmtId="3" fontId="29" fillId="0" borderId="14" xfId="0" applyNumberFormat="1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left" vertical="center"/>
    </xf>
    <xf numFmtId="3" fontId="22" fillId="0" borderId="17" xfId="0" applyNumberFormat="1" applyFont="1" applyFill="1" applyBorder="1" applyAlignment="1">
      <alignment horizontal="center" vertical="center" wrapText="1"/>
    </xf>
    <xf numFmtId="3" fontId="21" fillId="0" borderId="0" xfId="66" applyNumberFormat="1" applyFont="1" applyFill="1" applyBorder="1" applyAlignment="1">
      <alignment horizontal="left" wrapText="1" indent="1"/>
      <protection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left" vertical="center" wrapText="1"/>
    </xf>
    <xf numFmtId="3" fontId="27" fillId="0" borderId="197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3" fontId="20" fillId="0" borderId="197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8" fillId="0" borderId="0" xfId="66" applyNumberFormat="1" applyFont="1" applyFill="1" applyBorder="1" applyAlignment="1">
      <alignment horizontal="left" vertical="center" wrapText="1"/>
      <protection/>
    </xf>
    <xf numFmtId="3" fontId="20" fillId="0" borderId="197" xfId="0" applyNumberFormat="1" applyFont="1" applyFill="1" applyBorder="1" applyAlignment="1">
      <alignment horizontal="center" vertical="center" textRotation="90"/>
    </xf>
    <xf numFmtId="3" fontId="20" fillId="0" borderId="12" xfId="0" applyNumberFormat="1" applyFont="1" applyFill="1" applyBorder="1" applyAlignment="1">
      <alignment horizontal="center" vertical="center" textRotation="90"/>
    </xf>
    <xf numFmtId="3" fontId="21" fillId="0" borderId="45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206" xfId="0" applyNumberFormat="1" applyFont="1" applyFill="1" applyBorder="1" applyAlignment="1">
      <alignment horizontal="center" vertical="center" wrapText="1"/>
    </xf>
    <xf numFmtId="3" fontId="21" fillId="0" borderId="207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right"/>
    </xf>
    <xf numFmtId="3" fontId="20" fillId="0" borderId="197" xfId="0" applyNumberFormat="1" applyFont="1" applyFill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textRotation="90" wrapText="1"/>
    </xf>
    <xf numFmtId="3" fontId="21" fillId="0" borderId="197" xfId="61" applyNumberFormat="1" applyFont="1" applyFill="1" applyBorder="1" applyAlignment="1">
      <alignment horizontal="center" vertical="center" wrapText="1"/>
      <protection/>
    </xf>
    <xf numFmtId="3" fontId="20" fillId="0" borderId="45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8" fillId="0" borderId="88" xfId="66" applyNumberFormat="1" applyFont="1" applyFill="1" applyBorder="1" applyAlignment="1">
      <alignment horizontal="left" vertical="center" wrapText="1"/>
      <protection/>
    </xf>
    <xf numFmtId="3" fontId="23" fillId="0" borderId="0" xfId="61" applyNumberFormat="1" applyFont="1" applyFill="1" applyAlignment="1">
      <alignment horizontal="center"/>
      <protection/>
    </xf>
    <xf numFmtId="3" fontId="35" fillId="0" borderId="0" xfId="0" applyNumberFormat="1" applyFont="1" applyFill="1" applyBorder="1" applyAlignment="1">
      <alignment horizontal="left"/>
    </xf>
    <xf numFmtId="3" fontId="26" fillId="0" borderId="0" xfId="61" applyNumberFormat="1" applyFont="1" applyFill="1" applyAlignment="1">
      <alignment horizontal="left"/>
      <protection/>
    </xf>
    <xf numFmtId="3" fontId="21" fillId="0" borderId="67" xfId="61" applyNumberFormat="1" applyFont="1" applyFill="1" applyBorder="1" applyAlignment="1">
      <alignment horizontal="center" vertical="center" textRotation="90"/>
      <protection/>
    </xf>
    <xf numFmtId="3" fontId="21" fillId="0" borderId="208" xfId="61" applyNumberFormat="1" applyFont="1" applyFill="1" applyBorder="1" applyAlignment="1">
      <alignment horizontal="center" vertical="center" textRotation="90"/>
      <protection/>
    </xf>
    <xf numFmtId="0" fontId="22" fillId="0" borderId="68" xfId="61" applyFont="1" applyFill="1" applyBorder="1" applyAlignment="1">
      <alignment horizontal="center" vertical="center"/>
      <protection/>
    </xf>
    <xf numFmtId="0" fontId="22" fillId="0" borderId="33" xfId="61" applyFont="1" applyFill="1" applyBorder="1" applyAlignment="1">
      <alignment horizontal="center" vertical="center"/>
      <protection/>
    </xf>
    <xf numFmtId="3" fontId="26" fillId="0" borderId="0" xfId="61" applyNumberFormat="1" applyFont="1" applyFill="1" applyAlignment="1">
      <alignment horizontal="right"/>
      <protection/>
    </xf>
    <xf numFmtId="3" fontId="21" fillId="0" borderId="76" xfId="61" applyNumberFormat="1" applyFont="1" applyFill="1" applyBorder="1" applyAlignment="1">
      <alignment horizontal="center" vertical="center" wrapText="1"/>
      <protection/>
    </xf>
    <xf numFmtId="3" fontId="21" fillId="0" borderId="209" xfId="61" applyNumberFormat="1" applyFont="1" applyFill="1" applyBorder="1" applyAlignment="1">
      <alignment horizontal="center" vertical="center" wrapText="1"/>
      <protection/>
    </xf>
    <xf numFmtId="3" fontId="21" fillId="0" borderId="68" xfId="61" applyNumberFormat="1" applyFont="1" applyFill="1" applyBorder="1" applyAlignment="1">
      <alignment horizontal="center" vertical="center" textRotation="90"/>
      <protection/>
    </xf>
    <xf numFmtId="3" fontId="21" fillId="0" borderId="33" xfId="61" applyNumberFormat="1" applyFont="1" applyFill="1" applyBorder="1" applyAlignment="1">
      <alignment horizontal="center" vertical="center" textRotation="90"/>
      <protection/>
    </xf>
    <xf numFmtId="3" fontId="21" fillId="0" borderId="68" xfId="61" applyNumberFormat="1" applyFont="1" applyFill="1" applyBorder="1" applyAlignment="1">
      <alignment horizontal="center" vertical="center" wrapText="1"/>
      <protection/>
    </xf>
    <xf numFmtId="3" fontId="21" fillId="0" borderId="33" xfId="61" applyNumberFormat="1" applyFont="1" applyFill="1" applyBorder="1" applyAlignment="1">
      <alignment horizontal="center" vertical="center" wrapText="1"/>
      <protection/>
    </xf>
    <xf numFmtId="3" fontId="21" fillId="0" borderId="68" xfId="0" applyNumberFormat="1" applyFont="1" applyFill="1" applyBorder="1" applyAlignment="1">
      <alignment horizontal="center" vertical="center"/>
    </xf>
    <xf numFmtId="3" fontId="21" fillId="0" borderId="69" xfId="0" applyNumberFormat="1" applyFont="1" applyFill="1" applyBorder="1" applyAlignment="1">
      <alignment horizontal="center" vertical="center"/>
    </xf>
    <xf numFmtId="3" fontId="21" fillId="0" borderId="72" xfId="61" applyNumberFormat="1" applyFont="1" applyFill="1" applyBorder="1" applyAlignment="1">
      <alignment horizontal="center" vertical="center" wrapText="1"/>
      <protection/>
    </xf>
    <xf numFmtId="3" fontId="21" fillId="0" borderId="210" xfId="61" applyNumberFormat="1" applyFont="1" applyFill="1" applyBorder="1" applyAlignment="1">
      <alignment horizontal="center" vertical="center" wrapText="1"/>
      <protection/>
    </xf>
    <xf numFmtId="3" fontId="35" fillId="0" borderId="68" xfId="0" applyNumberFormat="1" applyFont="1" applyFill="1" applyBorder="1" applyAlignment="1">
      <alignment horizontal="center" vertical="center" textRotation="90" wrapText="1"/>
    </xf>
    <xf numFmtId="0" fontId="35" fillId="0" borderId="33" xfId="0" applyFont="1" applyFill="1" applyBorder="1" applyAlignment="1">
      <alignment horizontal="center" vertical="center" textRotation="90" wrapText="1"/>
    </xf>
    <xf numFmtId="0" fontId="22" fillId="0" borderId="35" xfId="67" applyFont="1" applyFill="1" applyBorder="1" applyAlignment="1">
      <alignment horizontal="left" wrapText="1"/>
      <protection/>
    </xf>
    <xf numFmtId="0" fontId="21" fillId="0" borderId="0" xfId="68" applyFont="1" applyFill="1" applyBorder="1" applyAlignment="1">
      <alignment horizontal="left"/>
      <protection/>
    </xf>
    <xf numFmtId="3" fontId="21" fillId="0" borderId="211" xfId="61" applyNumberFormat="1" applyFont="1" applyFill="1" applyBorder="1" applyAlignment="1">
      <alignment horizontal="center" vertical="center" textRotation="90"/>
      <protection/>
    </xf>
    <xf numFmtId="3" fontId="21" fillId="0" borderId="212" xfId="61" applyNumberFormat="1" applyFont="1" applyFill="1" applyBorder="1" applyAlignment="1">
      <alignment horizontal="center" vertical="center" textRotation="90"/>
      <protection/>
    </xf>
    <xf numFmtId="3" fontId="21" fillId="0" borderId="213" xfId="61" applyNumberFormat="1" applyFont="1" applyFill="1" applyBorder="1" applyAlignment="1">
      <alignment horizontal="center" textRotation="90"/>
      <protection/>
    </xf>
    <xf numFmtId="3" fontId="21" fillId="0" borderId="214" xfId="61" applyNumberFormat="1" applyFont="1" applyFill="1" applyBorder="1" applyAlignment="1">
      <alignment horizontal="center" textRotation="90"/>
      <protection/>
    </xf>
    <xf numFmtId="3" fontId="22" fillId="0" borderId="215" xfId="68" applyNumberFormat="1" applyFont="1" applyFill="1" applyBorder="1" applyAlignment="1">
      <alignment horizontal="center" vertical="center" wrapText="1"/>
      <protection/>
    </xf>
    <xf numFmtId="3" fontId="22" fillId="0" borderId="216" xfId="68" applyNumberFormat="1" applyFont="1" applyFill="1" applyBorder="1" applyAlignment="1">
      <alignment horizontal="center" vertical="center" wrapText="1"/>
      <protection/>
    </xf>
    <xf numFmtId="0" fontId="22" fillId="0" borderId="217" xfId="68" applyFont="1" applyFill="1" applyBorder="1" applyAlignment="1">
      <alignment horizontal="center" vertical="center" wrapText="1"/>
      <protection/>
    </xf>
    <xf numFmtId="0" fontId="22" fillId="0" borderId="218" xfId="68" applyFont="1" applyFill="1" applyBorder="1" applyAlignment="1">
      <alignment horizontal="center" vertical="center" wrapText="1"/>
      <protection/>
    </xf>
    <xf numFmtId="0" fontId="22" fillId="0" borderId="0" xfId="68" applyFont="1" applyFill="1" applyBorder="1" applyAlignment="1">
      <alignment horizontal="center"/>
      <protection/>
    </xf>
    <xf numFmtId="0" fontId="21" fillId="0" borderId="215" xfId="67" applyFont="1" applyFill="1" applyBorder="1" applyAlignment="1">
      <alignment horizontal="center" vertical="center" textRotation="90" wrapText="1"/>
      <protection/>
    </xf>
    <xf numFmtId="0" fontId="21" fillId="0" borderId="216" xfId="67" applyFont="1" applyFill="1" applyBorder="1" applyAlignment="1">
      <alignment horizontal="center" vertical="center" textRotation="90" wrapText="1"/>
      <protection/>
    </xf>
    <xf numFmtId="3" fontId="22" fillId="0" borderId="18" xfId="68" applyNumberFormat="1" applyFont="1" applyFill="1" applyBorder="1" applyAlignment="1">
      <alignment horizontal="center" vertical="center" wrapText="1"/>
      <protection/>
    </xf>
    <xf numFmtId="3" fontId="22" fillId="0" borderId="11" xfId="68" applyNumberFormat="1" applyFont="1" applyFill="1" applyBorder="1" applyAlignment="1">
      <alignment horizontal="center" vertical="center" wrapText="1"/>
      <protection/>
    </xf>
    <xf numFmtId="3" fontId="22" fillId="0" borderId="219" xfId="68" applyNumberFormat="1" applyFont="1" applyFill="1" applyBorder="1" applyAlignment="1">
      <alignment horizontal="center" vertical="center" wrapText="1"/>
      <protection/>
    </xf>
    <xf numFmtId="3" fontId="22" fillId="0" borderId="220" xfId="68" applyNumberFormat="1" applyFont="1" applyFill="1" applyBorder="1" applyAlignment="1">
      <alignment horizontal="center" vertical="center" wrapText="1"/>
      <protection/>
    </xf>
    <xf numFmtId="3" fontId="22" fillId="0" borderId="221" xfId="68" applyNumberFormat="1" applyFont="1" applyFill="1" applyBorder="1" applyAlignment="1">
      <alignment horizontal="center" vertical="center" wrapText="1"/>
      <protection/>
    </xf>
    <xf numFmtId="3" fontId="22" fillId="0" borderId="222" xfId="68" applyNumberFormat="1" applyFont="1" applyFill="1" applyBorder="1" applyAlignment="1">
      <alignment horizontal="center" vertical="center" wrapText="1"/>
      <protection/>
    </xf>
    <xf numFmtId="3" fontId="22" fillId="0" borderId="94" xfId="68" applyNumberFormat="1" applyFont="1" applyFill="1" applyBorder="1" applyAlignment="1">
      <alignment horizontal="center" vertical="center" wrapText="1"/>
      <protection/>
    </xf>
    <xf numFmtId="3" fontId="22" fillId="0" borderId="217" xfId="68" applyNumberFormat="1" applyFont="1" applyFill="1" applyBorder="1" applyAlignment="1">
      <alignment horizontal="center" vertical="center" wrapText="1"/>
      <protection/>
    </xf>
    <xf numFmtId="0" fontId="21" fillId="0" borderId="0" xfId="67" applyFont="1" applyFill="1" applyBorder="1" applyAlignment="1">
      <alignment horizontal="left" vertical="top"/>
      <protection/>
    </xf>
    <xf numFmtId="0" fontId="22" fillId="0" borderId="0" xfId="67" applyFont="1" applyFill="1" applyBorder="1" applyAlignment="1">
      <alignment horizontal="center"/>
      <protection/>
    </xf>
    <xf numFmtId="3" fontId="21" fillId="0" borderId="0" xfId="67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top"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 4" xfId="60"/>
    <cellStyle name="Normál_2007.évi konc. összefoglaló bevétel" xfId="61"/>
    <cellStyle name="Normál_2012. évi KONCEPCIÓ_2011_11_04" xfId="62"/>
    <cellStyle name="Normál_Beruházási tábla 2007" xfId="63"/>
    <cellStyle name="Normál_Beruházási tábla 2007_Koltsegvetes_modositas_aprilis_tablazatai" xfId="64"/>
    <cellStyle name="Normál_EU-s tábla kv-hez" xfId="65"/>
    <cellStyle name="Normál_Intézményi bevétel-kiadás" xfId="66"/>
    <cellStyle name="Normál_Városfejlesztési Iroda - 2008. kv. tervezés" xfId="67"/>
    <cellStyle name="Normál_Városfejlesztési Iroda - 2008. kv. tervezés_2014.évi eredeti előirányzat" xfId="68"/>
    <cellStyle name="Normál_Városfejlesztési Iroda - 2008. kv. tervezés_Koltsegvetes_modositas_aprilis_tablazatai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  <cellStyle name="Százalék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zilvi\2014k&#246;lts&#233;gvet&#233;s\Onbe,%20Onki%20munkap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3.Onki"/>
    </sheetNames>
    <sheetDataSet>
      <sheetData sheetId="1">
        <row r="32">
          <cell r="G32">
            <v>15438188</v>
          </cell>
          <cell r="H32">
            <v>13498810</v>
          </cell>
          <cell r="I32">
            <v>16224863</v>
          </cell>
          <cell r="J32">
            <v>16308080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8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3.625" style="1136" bestFit="1" customWidth="1"/>
    <col min="2" max="2" width="3.75390625" style="238" customWidth="1"/>
    <col min="3" max="3" width="4.125" style="239" customWidth="1"/>
    <col min="4" max="4" width="81.25390625" style="240" bestFit="1" customWidth="1"/>
    <col min="5" max="5" width="15.25390625" style="39" bestFit="1" customWidth="1"/>
    <col min="6" max="6" width="10.25390625" style="238" hidden="1" customWidth="1"/>
    <col min="7" max="7" width="0" style="238" hidden="1" customWidth="1"/>
    <col min="8" max="8" width="11.25390625" style="238" hidden="1" customWidth="1"/>
    <col min="9" max="11" width="0" style="238" hidden="1" customWidth="1"/>
    <col min="12" max="12" width="10.125" style="238" bestFit="1" customWidth="1"/>
    <col min="13" max="16384" width="9.125" style="238" customWidth="1"/>
  </cols>
  <sheetData>
    <row r="1" spans="1:5" s="6" customFormat="1" ht="24" customHeight="1">
      <c r="A1" s="1136"/>
      <c r="B1" s="1452" t="s">
        <v>377</v>
      </c>
      <c r="C1" s="1452"/>
      <c r="D1" s="1452"/>
      <c r="E1" s="1452"/>
    </row>
    <row r="2" spans="1:5" s="6" customFormat="1" ht="24" customHeight="1">
      <c r="A2" s="1136"/>
      <c r="B2" s="1453" t="s">
        <v>378</v>
      </c>
      <c r="C2" s="1453"/>
      <c r="D2" s="1453"/>
      <c r="E2" s="1453"/>
    </row>
    <row r="3" spans="1:5" s="6" customFormat="1" ht="24" customHeight="1">
      <c r="A3" s="1136"/>
      <c r="B3" s="1453" t="s">
        <v>1028</v>
      </c>
      <c r="C3" s="1453"/>
      <c r="D3" s="1453"/>
      <c r="E3" s="1453"/>
    </row>
    <row r="4" spans="3:5" ht="16.5">
      <c r="C4" s="239" t="s">
        <v>379</v>
      </c>
      <c r="E4" s="241" t="s">
        <v>133</v>
      </c>
    </row>
    <row r="5" spans="1:5" s="242" customFormat="1" ht="17.25" thickBot="1">
      <c r="A5" s="1136"/>
      <c r="C5" s="243"/>
      <c r="D5" s="244" t="s">
        <v>144</v>
      </c>
      <c r="E5" s="245" t="s">
        <v>145</v>
      </c>
    </row>
    <row r="6" spans="1:5" s="7" customFormat="1" ht="30" customHeight="1" thickBot="1">
      <c r="A6" s="1136"/>
      <c r="B6" s="246"/>
      <c r="C6" s="247"/>
      <c r="D6" s="248" t="s">
        <v>134</v>
      </c>
      <c r="E6" s="249" t="s">
        <v>132</v>
      </c>
    </row>
    <row r="7" spans="1:4" ht="30" customHeight="1">
      <c r="A7" s="1136">
        <v>1</v>
      </c>
      <c r="B7" s="250" t="s">
        <v>473</v>
      </c>
      <c r="C7" s="251"/>
      <c r="D7" s="252" t="s">
        <v>381</v>
      </c>
    </row>
    <row r="8" spans="1:4" ht="21.75" customHeight="1">
      <c r="A8" s="1136">
        <v>2</v>
      </c>
      <c r="B8" s="250"/>
      <c r="C8" s="298" t="s">
        <v>744</v>
      </c>
      <c r="D8" s="255" t="s">
        <v>27</v>
      </c>
    </row>
    <row r="9" spans="1:5" ht="17.25">
      <c r="A9" s="1136">
        <v>3</v>
      </c>
      <c r="B9" s="250"/>
      <c r="C9" s="251"/>
      <c r="D9" s="563" t="s">
        <v>1041</v>
      </c>
      <c r="E9" s="261">
        <v>11</v>
      </c>
    </row>
    <row r="10" spans="1:5" s="253" customFormat="1" ht="21.75" customHeight="1">
      <c r="A10" s="1136">
        <v>4</v>
      </c>
      <c r="C10" s="254" t="s">
        <v>745</v>
      </c>
      <c r="D10" s="255" t="s">
        <v>757</v>
      </c>
      <c r="E10" s="256"/>
    </row>
    <row r="11" spans="1:5" s="253" customFormat="1" ht="17.25">
      <c r="A11" s="1136">
        <v>5</v>
      </c>
      <c r="C11" s="254"/>
      <c r="D11" s="563" t="s">
        <v>1043</v>
      </c>
      <c r="E11" s="896">
        <v>3248</v>
      </c>
    </row>
    <row r="12" spans="1:5" s="239" customFormat="1" ht="17.25">
      <c r="A12" s="1136">
        <v>6</v>
      </c>
      <c r="C12" s="260"/>
      <c r="D12" s="771"/>
      <c r="E12" s="258">
        <f>SUM(E11:E11)</f>
        <v>3248</v>
      </c>
    </row>
    <row r="13" spans="1:5" s="253" customFormat="1" ht="24" customHeight="1">
      <c r="A13" s="1136">
        <v>7</v>
      </c>
      <c r="C13" s="254" t="s">
        <v>746</v>
      </c>
      <c r="D13" s="255" t="s">
        <v>28</v>
      </c>
      <c r="E13" s="256"/>
    </row>
    <row r="14" spans="1:5" s="253" customFormat="1" ht="17.25">
      <c r="A14" s="1136">
        <v>8</v>
      </c>
      <c r="C14" s="254"/>
      <c r="D14" s="563" t="s">
        <v>1042</v>
      </c>
      <c r="E14" s="772">
        <v>8481</v>
      </c>
    </row>
    <row r="15" spans="1:5" s="253" customFormat="1" ht="17.25">
      <c r="A15" s="1136">
        <v>9</v>
      </c>
      <c r="C15" s="254"/>
      <c r="D15" s="563" t="s">
        <v>1041</v>
      </c>
      <c r="E15" s="896">
        <v>-11</v>
      </c>
    </row>
    <row r="16" spans="1:5" s="239" customFormat="1" ht="17.25">
      <c r="A16" s="1136">
        <v>10</v>
      </c>
      <c r="C16" s="260"/>
      <c r="D16" s="771"/>
      <c r="E16" s="258">
        <f>SUM(E14:E15)</f>
        <v>8470</v>
      </c>
    </row>
    <row r="17" spans="1:5" s="253" customFormat="1" ht="24" customHeight="1">
      <c r="A17" s="1136">
        <v>11</v>
      </c>
      <c r="C17" s="254" t="s">
        <v>636</v>
      </c>
      <c r="D17" s="255" t="s">
        <v>524</v>
      </c>
      <c r="E17" s="256"/>
    </row>
    <row r="18" spans="1:5" s="253" customFormat="1" ht="17.25">
      <c r="A18" s="1136">
        <v>12</v>
      </c>
      <c r="C18" s="254"/>
      <c r="D18" s="278" t="s">
        <v>1068</v>
      </c>
      <c r="E18" s="772">
        <v>8609</v>
      </c>
    </row>
    <row r="19" spans="1:5" s="253" customFormat="1" ht="17.25">
      <c r="A19" s="1136">
        <v>13</v>
      </c>
      <c r="C19" s="254"/>
      <c r="D19" s="1057" t="s">
        <v>1072</v>
      </c>
      <c r="E19" s="772">
        <v>321</v>
      </c>
    </row>
    <row r="20" spans="1:5" s="253" customFormat="1" ht="17.25">
      <c r="A20" s="1136">
        <v>14</v>
      </c>
      <c r="C20" s="254"/>
      <c r="D20" s="278" t="s">
        <v>1076</v>
      </c>
      <c r="E20" s="772"/>
    </row>
    <row r="21" spans="1:5" s="253" customFormat="1" ht="17.25">
      <c r="A21" s="1136">
        <v>15</v>
      </c>
      <c r="C21" s="254"/>
      <c r="D21" s="1057" t="s">
        <v>1072</v>
      </c>
      <c r="E21" s="772">
        <v>860</v>
      </c>
    </row>
    <row r="22" spans="1:5" s="253" customFormat="1" ht="17.25">
      <c r="A22" s="1136">
        <v>16</v>
      </c>
      <c r="C22" s="254"/>
      <c r="D22" s="278" t="s">
        <v>411</v>
      </c>
      <c r="E22" s="772"/>
    </row>
    <row r="23" spans="1:5" s="253" customFormat="1" ht="17.25">
      <c r="A23" s="1136">
        <v>17</v>
      </c>
      <c r="C23" s="254"/>
      <c r="D23" s="1057" t="s">
        <v>1072</v>
      </c>
      <c r="E23" s="772">
        <v>193</v>
      </c>
    </row>
    <row r="24" spans="1:5" s="253" customFormat="1" ht="17.25">
      <c r="A24" s="1136">
        <v>18</v>
      </c>
      <c r="C24" s="254"/>
      <c r="D24" s="278" t="s">
        <v>1100</v>
      </c>
      <c r="E24" s="772">
        <v>5700</v>
      </c>
    </row>
    <row r="25" spans="1:5" s="253" customFormat="1" ht="17.25">
      <c r="A25" s="1136">
        <v>19</v>
      </c>
      <c r="C25" s="254"/>
      <c r="D25" s="278" t="s">
        <v>1104</v>
      </c>
      <c r="E25" s="772">
        <v>7870</v>
      </c>
    </row>
    <row r="26" spans="1:5" s="253" customFormat="1" ht="17.25">
      <c r="A26" s="1136">
        <v>20</v>
      </c>
      <c r="C26" s="254"/>
      <c r="D26" s="278" t="s">
        <v>1107</v>
      </c>
      <c r="E26" s="772"/>
    </row>
    <row r="27" spans="1:5" s="253" customFormat="1" ht="17.25">
      <c r="A27" s="1136">
        <v>21</v>
      </c>
      <c r="C27" s="254"/>
      <c r="D27" s="1057" t="s">
        <v>1072</v>
      </c>
      <c r="E27" s="772">
        <v>85</v>
      </c>
    </row>
    <row r="28" spans="1:5" s="253" customFormat="1" ht="17.25">
      <c r="A28" s="1136">
        <v>22</v>
      </c>
      <c r="C28" s="254"/>
      <c r="D28" s="278" t="s">
        <v>179</v>
      </c>
      <c r="E28" s="772"/>
    </row>
    <row r="29" spans="1:5" s="253" customFormat="1" ht="17.25">
      <c r="A29" s="1136">
        <v>23</v>
      </c>
      <c r="C29" s="254"/>
      <c r="D29" s="1057" t="s">
        <v>1121</v>
      </c>
      <c r="E29" s="772">
        <v>4315</v>
      </c>
    </row>
    <row r="30" spans="1:8" s="253" customFormat="1" ht="33.75">
      <c r="A30" s="1136">
        <v>24</v>
      </c>
      <c r="C30" s="254"/>
      <c r="D30" s="1057" t="s">
        <v>739</v>
      </c>
      <c r="E30" s="772">
        <v>2208</v>
      </c>
      <c r="F30" s="1222"/>
      <c r="G30" s="1222"/>
      <c r="H30" s="1222"/>
    </row>
    <row r="31" spans="1:5" s="253" customFormat="1" ht="17.25">
      <c r="A31" s="1136">
        <v>25</v>
      </c>
      <c r="C31" s="254"/>
      <c r="D31" s="278" t="s">
        <v>1111</v>
      </c>
      <c r="E31" s="772"/>
    </row>
    <row r="32" spans="1:8" s="253" customFormat="1" ht="33.75">
      <c r="A32" s="1136">
        <v>26</v>
      </c>
      <c r="C32" s="254"/>
      <c r="D32" s="1057" t="s">
        <v>158</v>
      </c>
      <c r="E32" s="772">
        <v>2167</v>
      </c>
      <c r="F32" s="1228"/>
      <c r="G32" s="1228"/>
      <c r="H32" s="1228"/>
    </row>
    <row r="33" spans="1:8" s="253" customFormat="1" ht="17.25">
      <c r="A33" s="1136">
        <v>27</v>
      </c>
      <c r="C33" s="254"/>
      <c r="D33" s="1057" t="s">
        <v>808</v>
      </c>
      <c r="E33" s="772">
        <v>-6635</v>
      </c>
      <c r="F33" s="1449"/>
      <c r="G33" s="1449"/>
      <c r="H33" s="1449"/>
    </row>
    <row r="34" spans="1:5" s="253" customFormat="1" ht="17.25">
      <c r="A34" s="1136">
        <v>28</v>
      </c>
      <c r="C34" s="254"/>
      <c r="D34" s="1057" t="s">
        <v>1230</v>
      </c>
      <c r="E34" s="896">
        <v>9404</v>
      </c>
    </row>
    <row r="35" spans="1:5" s="239" customFormat="1" ht="17.25">
      <c r="A35" s="1136">
        <v>29</v>
      </c>
      <c r="C35" s="260"/>
      <c r="D35" s="1112"/>
      <c r="E35" s="258">
        <f>SUM(E18:E34)</f>
        <v>35097</v>
      </c>
    </row>
    <row r="36" spans="1:5" s="253" customFormat="1" ht="24" customHeight="1">
      <c r="A36" s="1136">
        <v>30</v>
      </c>
      <c r="C36" s="254" t="s">
        <v>638</v>
      </c>
      <c r="D36" s="255" t="s">
        <v>174</v>
      </c>
      <c r="E36" s="256"/>
    </row>
    <row r="37" spans="1:5" s="253" customFormat="1" ht="33.75">
      <c r="A37" s="1136">
        <v>31</v>
      </c>
      <c r="C37" s="254"/>
      <c r="D37" s="278" t="s">
        <v>1133</v>
      </c>
      <c r="E37" s="772">
        <v>584</v>
      </c>
    </row>
    <row r="38" spans="1:5" s="253" customFormat="1" ht="17.25">
      <c r="A38" s="1136">
        <v>32</v>
      </c>
      <c r="C38" s="254"/>
      <c r="D38" s="278" t="s">
        <v>1189</v>
      </c>
      <c r="E38" s="896">
        <v>17168</v>
      </c>
    </row>
    <row r="39" spans="1:5" s="253" customFormat="1" ht="17.25">
      <c r="A39" s="1136">
        <v>33</v>
      </c>
      <c r="C39" s="254"/>
      <c r="D39" s="278"/>
      <c r="E39" s="258">
        <f>SUM(E37:E38)</f>
        <v>17752</v>
      </c>
    </row>
    <row r="40" spans="1:5" s="253" customFormat="1" ht="24" customHeight="1">
      <c r="A40" s="1136">
        <v>34</v>
      </c>
      <c r="C40" s="254" t="s">
        <v>640</v>
      </c>
      <c r="D40" s="255" t="s">
        <v>526</v>
      </c>
      <c r="E40" s="256"/>
    </row>
    <row r="41" spans="1:5" s="253" customFormat="1" ht="17.25">
      <c r="A41" s="1136">
        <v>35</v>
      </c>
      <c r="C41" s="254"/>
      <c r="D41" s="563" t="s">
        <v>1061</v>
      </c>
      <c r="E41" s="772">
        <v>-1900</v>
      </c>
    </row>
    <row r="42" spans="1:5" s="253" customFormat="1" ht="17.25">
      <c r="A42" s="1136">
        <v>36</v>
      </c>
      <c r="C42" s="254"/>
      <c r="D42" s="563" t="s">
        <v>1069</v>
      </c>
      <c r="E42" s="772">
        <v>-1684</v>
      </c>
    </row>
    <row r="43" spans="1:5" s="253" customFormat="1" ht="17.25">
      <c r="A43" s="1136">
        <v>37</v>
      </c>
      <c r="C43" s="254"/>
      <c r="D43" s="563" t="s">
        <v>1075</v>
      </c>
      <c r="E43" s="772">
        <v>1100</v>
      </c>
    </row>
    <row r="44" spans="1:5" s="253" customFormat="1" ht="17.25">
      <c r="A44" s="1136">
        <v>38</v>
      </c>
      <c r="C44" s="254"/>
      <c r="D44" s="563" t="s">
        <v>1081</v>
      </c>
      <c r="E44" s="772">
        <v>83</v>
      </c>
    </row>
    <row r="45" spans="1:5" s="253" customFormat="1" ht="17.25">
      <c r="A45" s="1136">
        <v>39</v>
      </c>
      <c r="C45" s="254"/>
      <c r="D45" s="563" t="s">
        <v>1089</v>
      </c>
      <c r="E45" s="772">
        <v>420</v>
      </c>
    </row>
    <row r="46" spans="1:5" s="253" customFormat="1" ht="17.25">
      <c r="A46" s="1136">
        <v>40</v>
      </c>
      <c r="C46" s="254"/>
      <c r="D46" s="563" t="s">
        <v>1094</v>
      </c>
      <c r="E46" s="772">
        <v>417</v>
      </c>
    </row>
    <row r="47" spans="1:5" s="253" customFormat="1" ht="17.25">
      <c r="A47" s="1136">
        <v>41</v>
      </c>
      <c r="C47" s="254"/>
      <c r="D47" s="563" t="s">
        <v>1194</v>
      </c>
      <c r="E47" s="772">
        <v>1977</v>
      </c>
    </row>
    <row r="48" spans="1:5" s="253" customFormat="1" ht="17.25">
      <c r="A48" s="1136">
        <v>42</v>
      </c>
      <c r="C48" s="254"/>
      <c r="D48" s="563" t="s">
        <v>1096</v>
      </c>
      <c r="E48" s="772">
        <v>204</v>
      </c>
    </row>
    <row r="49" spans="1:5" s="253" customFormat="1" ht="17.25">
      <c r="A49" s="1136">
        <v>43</v>
      </c>
      <c r="C49" s="254"/>
      <c r="D49" s="563" t="s">
        <v>1099</v>
      </c>
      <c r="E49" s="772">
        <v>-5700</v>
      </c>
    </row>
    <row r="50" spans="1:5" s="253" customFormat="1" ht="17.25">
      <c r="A50" s="1136">
        <v>44</v>
      </c>
      <c r="C50" s="254"/>
      <c r="D50" s="563" t="s">
        <v>1103</v>
      </c>
      <c r="E50" s="772">
        <v>2012</v>
      </c>
    </row>
    <row r="51" spans="1:5" s="253" customFormat="1" ht="17.25">
      <c r="A51" s="1136">
        <v>45</v>
      </c>
      <c r="C51" s="254"/>
      <c r="D51" s="563" t="s">
        <v>1108</v>
      </c>
      <c r="E51" s="772">
        <v>1075</v>
      </c>
    </row>
    <row r="52" spans="1:5" s="253" customFormat="1" ht="17.25">
      <c r="A52" s="1136">
        <v>46</v>
      </c>
      <c r="C52" s="254"/>
      <c r="D52" s="563" t="s">
        <v>1110</v>
      </c>
      <c r="E52" s="772">
        <v>3486</v>
      </c>
    </row>
    <row r="53" spans="1:5" s="253" customFormat="1" ht="17.25">
      <c r="A53" s="1136">
        <v>47</v>
      </c>
      <c r="B53" s="1032"/>
      <c r="C53" s="254"/>
      <c r="D53" s="278" t="s">
        <v>1120</v>
      </c>
      <c r="E53" s="896">
        <v>-3593</v>
      </c>
    </row>
    <row r="54" spans="1:5" s="239" customFormat="1" ht="17.25">
      <c r="A54" s="1136">
        <v>48</v>
      </c>
      <c r="C54" s="260"/>
      <c r="D54" s="771"/>
      <c r="E54" s="258">
        <f>SUM(E42:E53)+E41</f>
        <v>-2103</v>
      </c>
    </row>
    <row r="55" spans="1:5" s="253" customFormat="1" ht="24" customHeight="1">
      <c r="A55" s="1136">
        <v>49</v>
      </c>
      <c r="C55" s="254" t="s">
        <v>415</v>
      </c>
      <c r="D55" s="255" t="s">
        <v>190</v>
      </c>
      <c r="E55" s="256"/>
    </row>
    <row r="56" spans="1:5" s="253" customFormat="1" ht="17.25">
      <c r="A56" s="1136">
        <v>50</v>
      </c>
      <c r="C56" s="254"/>
      <c r="D56" s="563" t="s">
        <v>1137</v>
      </c>
      <c r="E56" s="256">
        <v>512</v>
      </c>
    </row>
    <row r="57" spans="1:5" s="253" customFormat="1" ht="24" customHeight="1">
      <c r="A57" s="1136">
        <v>51</v>
      </c>
      <c r="C57" s="254" t="s">
        <v>755</v>
      </c>
      <c r="D57" s="255" t="s">
        <v>525</v>
      </c>
      <c r="E57" s="256"/>
    </row>
    <row r="58" spans="1:5" s="253" customFormat="1" ht="17.25">
      <c r="A58" s="1136">
        <v>52</v>
      </c>
      <c r="C58" s="254"/>
      <c r="D58" s="563" t="s">
        <v>1060</v>
      </c>
      <c r="E58" s="772">
        <v>9250</v>
      </c>
    </row>
    <row r="59" spans="1:5" s="253" customFormat="1" ht="17.25">
      <c r="A59" s="1136">
        <v>53</v>
      </c>
      <c r="C59" s="254"/>
      <c r="D59" s="563" t="s">
        <v>1112</v>
      </c>
      <c r="E59" s="896">
        <v>1000</v>
      </c>
    </row>
    <row r="60" spans="1:5" s="239" customFormat="1" ht="17.25">
      <c r="A60" s="1136">
        <v>54</v>
      </c>
      <c r="C60" s="260"/>
      <c r="D60" s="771"/>
      <c r="E60" s="258">
        <f>SUM(E58:E59)</f>
        <v>10250</v>
      </c>
    </row>
    <row r="61" spans="1:5" s="239" customFormat="1" ht="24" customHeight="1">
      <c r="A61" s="1136">
        <v>55</v>
      </c>
      <c r="C61" s="254" t="s">
        <v>986</v>
      </c>
      <c r="D61" s="255" t="s">
        <v>904</v>
      </c>
      <c r="E61" s="258"/>
    </row>
    <row r="62" spans="1:5" s="239" customFormat="1" ht="33.75">
      <c r="A62" s="1136">
        <v>56</v>
      </c>
      <c r="C62" s="254"/>
      <c r="D62" s="278" t="s">
        <v>1196</v>
      </c>
      <c r="E62" s="635">
        <v>800000</v>
      </c>
    </row>
    <row r="63" spans="1:5" s="239" customFormat="1" ht="17.25">
      <c r="A63" s="1136">
        <v>57</v>
      </c>
      <c r="C63" s="260"/>
      <c r="D63" s="278" t="s">
        <v>1135</v>
      </c>
      <c r="E63" s="896">
        <v>10478</v>
      </c>
    </row>
    <row r="64" spans="1:5" s="239" customFormat="1" ht="17.25">
      <c r="A64" s="1136">
        <v>58</v>
      </c>
      <c r="C64" s="260"/>
      <c r="D64" s="1221"/>
      <c r="E64" s="258">
        <f>SUM(E63:E63)+E62</f>
        <v>810478</v>
      </c>
    </row>
    <row r="65" spans="1:5" s="239" customFormat="1" ht="21.75" customHeight="1">
      <c r="A65" s="1136">
        <v>59</v>
      </c>
      <c r="C65" s="254" t="s">
        <v>987</v>
      </c>
      <c r="D65" s="255" t="s">
        <v>1180</v>
      </c>
      <c r="E65" s="258"/>
    </row>
    <row r="66" spans="1:5" s="239" customFormat="1" ht="17.25">
      <c r="A66" s="1136">
        <v>60</v>
      </c>
      <c r="C66" s="260"/>
      <c r="D66" s="278" t="s">
        <v>1181</v>
      </c>
      <c r="E66" s="635">
        <v>9310</v>
      </c>
    </row>
    <row r="67" spans="1:5" s="239" customFormat="1" ht="21.75" customHeight="1">
      <c r="A67" s="1136">
        <v>61</v>
      </c>
      <c r="C67" s="254" t="s">
        <v>756</v>
      </c>
      <c r="D67" s="255" t="s">
        <v>125</v>
      </c>
      <c r="E67" s="258"/>
    </row>
    <row r="68" spans="1:5" s="239" customFormat="1" ht="15.75" customHeight="1">
      <c r="A68" s="1136">
        <v>62</v>
      </c>
      <c r="C68" s="260"/>
      <c r="D68" s="278" t="s">
        <v>1113</v>
      </c>
      <c r="E68" s="896">
        <v>60</v>
      </c>
    </row>
    <row r="69" spans="1:5" s="239" customFormat="1" ht="24.75" customHeight="1" thickBot="1">
      <c r="A69" s="1032">
        <v>63</v>
      </c>
      <c r="C69" s="260"/>
      <c r="D69" s="278"/>
      <c r="E69" s="258">
        <f>SUM(E66:E68)</f>
        <v>9370</v>
      </c>
    </row>
    <row r="70" spans="1:5" s="6" customFormat="1" ht="25.5" customHeight="1" thickBot="1">
      <c r="A70" s="1033">
        <v>64</v>
      </c>
      <c r="B70" s="246" t="s">
        <v>473</v>
      </c>
      <c r="C70" s="262"/>
      <c r="D70" s="263" t="s">
        <v>382</v>
      </c>
      <c r="E70" s="264">
        <f>E64+E60+E54+E39+E35+E16+E12+E66+E67+E9+E55+E68+E56</f>
        <v>893085</v>
      </c>
    </row>
    <row r="71" spans="1:4" ht="21.75" customHeight="1">
      <c r="A71" s="1136">
        <v>65</v>
      </c>
      <c r="B71" s="250" t="s">
        <v>474</v>
      </c>
      <c r="C71" s="251"/>
      <c r="D71" s="252" t="s">
        <v>383</v>
      </c>
    </row>
    <row r="72" spans="1:5" s="253" customFormat="1" ht="21" customHeight="1">
      <c r="A72" s="1136">
        <v>66</v>
      </c>
      <c r="C72" s="254" t="s">
        <v>744</v>
      </c>
      <c r="D72" s="255" t="s">
        <v>450</v>
      </c>
      <c r="E72" s="772"/>
    </row>
    <row r="73" spans="1:4" ht="21" customHeight="1">
      <c r="A73" s="1136">
        <v>67</v>
      </c>
      <c r="C73" s="260"/>
      <c r="D73" s="895" t="s">
        <v>192</v>
      </c>
    </row>
    <row r="74" spans="1:5" ht="17.25">
      <c r="A74" s="1136">
        <v>68</v>
      </c>
      <c r="C74" s="260"/>
      <c r="D74" s="278" t="s">
        <v>1044</v>
      </c>
      <c r="E74" s="39">
        <v>223</v>
      </c>
    </row>
    <row r="75" spans="1:5" ht="17.25">
      <c r="A75" s="1136">
        <v>69</v>
      </c>
      <c r="C75" s="260"/>
      <c r="D75" s="563" t="s">
        <v>1047</v>
      </c>
      <c r="E75" s="772">
        <v>37</v>
      </c>
    </row>
    <row r="76" spans="1:4" ht="21" customHeight="1">
      <c r="A76" s="1136">
        <v>70</v>
      </c>
      <c r="C76" s="260"/>
      <c r="D76" s="895" t="s">
        <v>1208</v>
      </c>
    </row>
    <row r="77" spans="1:5" ht="17.25">
      <c r="A77" s="1136">
        <v>71</v>
      </c>
      <c r="C77" s="260"/>
      <c r="D77" s="563" t="s">
        <v>1044</v>
      </c>
      <c r="E77" s="39">
        <v>344</v>
      </c>
    </row>
    <row r="78" spans="1:5" ht="17.25">
      <c r="A78" s="1136">
        <v>72</v>
      </c>
      <c r="C78" s="260"/>
      <c r="D78" s="563" t="s">
        <v>1047</v>
      </c>
      <c r="E78" s="39">
        <v>-241</v>
      </c>
    </row>
    <row r="79" spans="1:4" ht="21" customHeight="1">
      <c r="A79" s="1136">
        <v>73</v>
      </c>
      <c r="C79" s="260"/>
      <c r="D79" s="895" t="s">
        <v>808</v>
      </c>
    </row>
    <row r="80" spans="1:5" ht="17.25">
      <c r="A80" s="1136">
        <v>74</v>
      </c>
      <c r="C80" s="260"/>
      <c r="D80" s="563" t="s">
        <v>1082</v>
      </c>
      <c r="E80" s="39">
        <v>-10</v>
      </c>
    </row>
    <row r="81" spans="1:5" ht="17.25">
      <c r="A81" s="1136">
        <v>75</v>
      </c>
      <c r="C81" s="260"/>
      <c r="D81" s="563" t="s">
        <v>1083</v>
      </c>
      <c r="E81" s="39">
        <v>10</v>
      </c>
    </row>
    <row r="82" spans="1:5" ht="21" customHeight="1">
      <c r="A82" s="1136">
        <v>76</v>
      </c>
      <c r="C82" s="260"/>
      <c r="D82" s="895" t="s">
        <v>74</v>
      </c>
      <c r="E82" s="28"/>
    </row>
    <row r="83" spans="1:5" ht="17.25">
      <c r="A83" s="1136">
        <v>77</v>
      </c>
      <c r="C83" s="260"/>
      <c r="D83" s="278" t="s">
        <v>1055</v>
      </c>
      <c r="E83" s="28">
        <v>-200</v>
      </c>
    </row>
    <row r="84" spans="1:5" ht="21" customHeight="1">
      <c r="A84" s="1136">
        <v>78</v>
      </c>
      <c r="C84" s="260"/>
      <c r="D84" s="895" t="s">
        <v>729</v>
      </c>
      <c r="E84" s="28">
        <v>17000</v>
      </c>
    </row>
    <row r="85" spans="1:5" ht="21" customHeight="1">
      <c r="A85" s="1136">
        <v>79</v>
      </c>
      <c r="C85" s="260"/>
      <c r="D85" s="895" t="s">
        <v>1125</v>
      </c>
      <c r="E85" s="238"/>
    </row>
    <row r="86" spans="1:5" ht="17.25">
      <c r="A86" s="1136">
        <v>80</v>
      </c>
      <c r="C86" s="260"/>
      <c r="D86" s="278" t="s">
        <v>1200</v>
      </c>
      <c r="E86" s="28">
        <v>253</v>
      </c>
    </row>
    <row r="87" spans="1:5" ht="49.5">
      <c r="A87" s="1032">
        <v>81</v>
      </c>
      <c r="C87" s="260"/>
      <c r="D87" s="1227" t="s">
        <v>1206</v>
      </c>
      <c r="E87" s="28">
        <v>-658</v>
      </c>
    </row>
    <row r="88" spans="1:5" ht="49.5">
      <c r="A88" s="1032">
        <v>82</v>
      </c>
      <c r="C88" s="260"/>
      <c r="D88" s="1227" t="s">
        <v>1207</v>
      </c>
      <c r="E88" s="28">
        <v>-900</v>
      </c>
    </row>
    <row r="89" spans="1:5" ht="17.25">
      <c r="A89" s="1136">
        <v>83</v>
      </c>
      <c r="C89" s="260"/>
      <c r="D89" s="61" t="s">
        <v>1202</v>
      </c>
      <c r="E89" s="28"/>
    </row>
    <row r="90" spans="1:5" ht="17.25">
      <c r="A90" s="1136">
        <v>84</v>
      </c>
      <c r="C90" s="260"/>
      <c r="D90" s="278" t="s">
        <v>1203</v>
      </c>
      <c r="E90" s="28">
        <v>-1059</v>
      </c>
    </row>
    <row r="91" spans="1:5" ht="17.25">
      <c r="A91" s="1136">
        <v>85</v>
      </c>
      <c r="C91" s="260"/>
      <c r="D91" s="278" t="s">
        <v>1143</v>
      </c>
      <c r="E91" s="28">
        <v>606</v>
      </c>
    </row>
    <row r="92" spans="1:5" ht="21" customHeight="1">
      <c r="A92" s="1136">
        <v>86</v>
      </c>
      <c r="C92" s="260"/>
      <c r="D92" s="895" t="s">
        <v>531</v>
      </c>
      <c r="E92" s="28">
        <v>32496</v>
      </c>
    </row>
    <row r="93" spans="1:5" ht="21" customHeight="1">
      <c r="A93" s="1136">
        <v>87</v>
      </c>
      <c r="C93" s="260"/>
      <c r="D93" s="895" t="s">
        <v>1188</v>
      </c>
      <c r="E93" s="28"/>
    </row>
    <row r="94" spans="1:5" ht="33">
      <c r="A94" s="1032">
        <v>88</v>
      </c>
      <c r="C94" s="260"/>
      <c r="D94" s="278" t="s">
        <v>1204</v>
      </c>
      <c r="E94" s="28">
        <v>584</v>
      </c>
    </row>
    <row r="95" spans="1:5" ht="21" customHeight="1">
      <c r="A95" s="1136">
        <v>89</v>
      </c>
      <c r="C95" s="260"/>
      <c r="D95" s="895" t="s">
        <v>1184</v>
      </c>
      <c r="E95" s="28"/>
    </row>
    <row r="96" spans="1:5" ht="33">
      <c r="A96" s="1032">
        <v>90</v>
      </c>
      <c r="C96" s="260"/>
      <c r="D96" s="278" t="s">
        <v>1205</v>
      </c>
      <c r="E96" s="28">
        <v>-1200</v>
      </c>
    </row>
    <row r="97" spans="1:5" ht="17.25">
      <c r="A97" s="1136">
        <v>91</v>
      </c>
      <c r="C97" s="260"/>
      <c r="D97" s="278" t="s">
        <v>1083</v>
      </c>
      <c r="E97" s="28">
        <v>1200</v>
      </c>
    </row>
    <row r="98" spans="1:5" ht="21" customHeight="1">
      <c r="A98" s="1136">
        <v>92</v>
      </c>
      <c r="C98" s="260"/>
      <c r="D98" s="895" t="s">
        <v>98</v>
      </c>
      <c r="E98" s="28"/>
    </row>
    <row r="99" spans="1:5" ht="17.25">
      <c r="A99" s="1136">
        <v>93</v>
      </c>
      <c r="C99" s="260"/>
      <c r="D99" s="278" t="s">
        <v>1057</v>
      </c>
      <c r="E99" s="28">
        <v>-1029</v>
      </c>
    </row>
    <row r="100" spans="1:5" ht="17.25">
      <c r="A100" s="1136">
        <v>94</v>
      </c>
      <c r="C100" s="260"/>
      <c r="D100" s="278" t="s">
        <v>1088</v>
      </c>
      <c r="E100" s="28">
        <v>1029</v>
      </c>
    </row>
    <row r="101" spans="1:5" ht="21" customHeight="1">
      <c r="A101" s="1136">
        <v>95</v>
      </c>
      <c r="C101" s="260"/>
      <c r="D101" s="895" t="s">
        <v>1190</v>
      </c>
      <c r="E101" s="28"/>
    </row>
    <row r="102" spans="1:5" ht="17.25">
      <c r="A102" s="1136">
        <v>96</v>
      </c>
      <c r="C102" s="260"/>
      <c r="D102" s="278" t="s">
        <v>1186</v>
      </c>
      <c r="E102" s="28">
        <v>-2930</v>
      </c>
    </row>
    <row r="103" spans="1:5" ht="17.25">
      <c r="A103" s="1136">
        <v>97</v>
      </c>
      <c r="C103" s="260"/>
      <c r="D103" s="278" t="s">
        <v>1088</v>
      </c>
      <c r="E103" s="28">
        <v>110</v>
      </c>
    </row>
    <row r="104" spans="1:5" ht="17.25">
      <c r="A104" s="1136">
        <v>98</v>
      </c>
      <c r="C104" s="260"/>
      <c r="D104" s="278" t="s">
        <v>1083</v>
      </c>
      <c r="E104" s="28">
        <v>2820</v>
      </c>
    </row>
    <row r="105" spans="1:5" ht="21" customHeight="1">
      <c r="A105" s="1136">
        <v>99</v>
      </c>
      <c r="C105" s="260"/>
      <c r="D105" s="895" t="s">
        <v>182</v>
      </c>
      <c r="E105" s="28"/>
    </row>
    <row r="106" spans="1:5" ht="17.25">
      <c r="A106" s="1136">
        <v>100</v>
      </c>
      <c r="C106" s="260"/>
      <c r="D106" s="278" t="s">
        <v>1137</v>
      </c>
      <c r="E106" s="28">
        <v>512</v>
      </c>
    </row>
    <row r="107" spans="1:5" ht="21" customHeight="1">
      <c r="A107" s="1136">
        <v>101</v>
      </c>
      <c r="C107" s="260"/>
      <c r="D107" s="895" t="s">
        <v>1138</v>
      </c>
      <c r="E107" s="28"/>
    </row>
    <row r="108" spans="1:5" ht="16.5" customHeight="1">
      <c r="A108" s="1136">
        <v>102</v>
      </c>
      <c r="C108" s="260"/>
      <c r="D108" s="278" t="s">
        <v>1057</v>
      </c>
      <c r="E108" s="28">
        <v>-597</v>
      </c>
    </row>
    <row r="109" spans="1:5" ht="16.5" customHeight="1">
      <c r="A109" s="1136">
        <v>103</v>
      </c>
      <c r="C109" s="260"/>
      <c r="D109" s="278" t="s">
        <v>1082</v>
      </c>
      <c r="E109" s="28">
        <v>-400</v>
      </c>
    </row>
    <row r="110" spans="1:5" ht="16.5" customHeight="1">
      <c r="A110" s="1136">
        <v>104</v>
      </c>
      <c r="C110" s="260"/>
      <c r="D110" s="278" t="s">
        <v>1083</v>
      </c>
      <c r="E110" s="28">
        <v>400</v>
      </c>
    </row>
    <row r="111" spans="1:5" ht="21" customHeight="1">
      <c r="A111" s="1136">
        <v>105</v>
      </c>
      <c r="C111" s="260"/>
      <c r="D111" s="895" t="s">
        <v>1185</v>
      </c>
      <c r="E111" s="28"/>
    </row>
    <row r="112" spans="1:5" ht="16.5" customHeight="1">
      <c r="A112" s="1136">
        <v>106</v>
      </c>
      <c r="C112" s="260"/>
      <c r="D112" s="278" t="s">
        <v>1186</v>
      </c>
      <c r="E112" s="28">
        <v>-2000</v>
      </c>
    </row>
    <row r="113" spans="1:5" ht="16.5" customHeight="1">
      <c r="A113" s="1136">
        <v>107</v>
      </c>
      <c r="C113" s="260"/>
      <c r="D113" s="278" t="s">
        <v>1083</v>
      </c>
      <c r="E113" s="28">
        <v>2000</v>
      </c>
    </row>
    <row r="114" spans="1:5" ht="21" customHeight="1">
      <c r="A114" s="1136">
        <v>108</v>
      </c>
      <c r="C114" s="260"/>
      <c r="D114" s="265" t="s">
        <v>1139</v>
      </c>
      <c r="E114" s="28">
        <v>284</v>
      </c>
    </row>
    <row r="115" spans="1:5" ht="21" customHeight="1">
      <c r="A115" s="1136">
        <v>109</v>
      </c>
      <c r="C115" s="260"/>
      <c r="D115" s="895" t="s">
        <v>1140</v>
      </c>
      <c r="E115" s="28">
        <v>811</v>
      </c>
    </row>
    <row r="116" spans="1:5" ht="21" customHeight="1">
      <c r="A116" s="1136">
        <v>110</v>
      </c>
      <c r="C116" s="260"/>
      <c r="D116" s="265" t="s">
        <v>852</v>
      </c>
      <c r="E116" s="28">
        <v>-498</v>
      </c>
    </row>
    <row r="117" spans="1:5" ht="21" customHeight="1">
      <c r="A117" s="1136">
        <v>111</v>
      </c>
      <c r="C117" s="260"/>
      <c r="D117" s="265" t="s">
        <v>93</v>
      </c>
      <c r="E117" s="28"/>
    </row>
    <row r="118" spans="1:5" ht="17.25">
      <c r="A118" s="1136">
        <v>112</v>
      </c>
      <c r="C118" s="260"/>
      <c r="D118" s="278" t="s">
        <v>1187</v>
      </c>
      <c r="E118" s="28">
        <v>-540</v>
      </c>
    </row>
    <row r="119" spans="1:5" ht="17.25">
      <c r="A119" s="1136">
        <v>113</v>
      </c>
      <c r="C119" s="260"/>
      <c r="D119" s="278" t="s">
        <v>1083</v>
      </c>
      <c r="E119" s="28">
        <v>540</v>
      </c>
    </row>
    <row r="120" spans="1:5" ht="21" customHeight="1">
      <c r="A120" s="1136">
        <v>114</v>
      </c>
      <c r="C120" s="260"/>
      <c r="D120" s="265" t="s">
        <v>95</v>
      </c>
      <c r="E120" s="28">
        <v>25</v>
      </c>
    </row>
    <row r="121" spans="1:5" ht="21" customHeight="1">
      <c r="A121" s="1136">
        <v>115</v>
      </c>
      <c r="C121" s="260"/>
      <c r="D121" s="265" t="s">
        <v>1174</v>
      </c>
      <c r="E121" s="28"/>
    </row>
    <row r="122" spans="1:5" ht="17.25">
      <c r="A122" s="1136">
        <v>116</v>
      </c>
      <c r="C122" s="260"/>
      <c r="D122" s="278" t="s">
        <v>1175</v>
      </c>
      <c r="E122" s="28">
        <v>-60</v>
      </c>
    </row>
    <row r="123" spans="1:5" ht="21" customHeight="1">
      <c r="A123" s="1136">
        <v>117</v>
      </c>
      <c r="C123" s="260"/>
      <c r="D123" s="265" t="s">
        <v>1198</v>
      </c>
      <c r="E123" s="165">
        <v>258</v>
      </c>
    </row>
    <row r="124" spans="1:5" s="260" customFormat="1" ht="21.75" customHeight="1">
      <c r="A124" s="1032">
        <v>118</v>
      </c>
      <c r="D124" s="267" t="s">
        <v>384</v>
      </c>
      <c r="E124" s="258">
        <f>SUM(E73:E123)</f>
        <v>49220</v>
      </c>
    </row>
    <row r="125" spans="1:5" s="259" customFormat="1" ht="21.75" customHeight="1" thickBot="1">
      <c r="A125" s="1033">
        <v>119</v>
      </c>
      <c r="B125" s="268"/>
      <c r="C125" s="268"/>
      <c r="D125" s="269" t="s">
        <v>385</v>
      </c>
      <c r="E125" s="270">
        <f>E124</f>
        <v>49220</v>
      </c>
    </row>
    <row r="126" spans="1:4" ht="21.75" customHeight="1" thickTop="1">
      <c r="A126" s="1136">
        <v>120</v>
      </c>
      <c r="C126" s="254" t="s">
        <v>745</v>
      </c>
      <c r="D126" s="255" t="s">
        <v>386</v>
      </c>
    </row>
    <row r="127" spans="1:4" ht="17.25">
      <c r="A127" s="1136">
        <v>121</v>
      </c>
      <c r="C127" s="254"/>
      <c r="D127" s="255" t="s">
        <v>608</v>
      </c>
    </row>
    <row r="128" spans="1:5" ht="17.25">
      <c r="A128" s="1136">
        <v>122</v>
      </c>
      <c r="C128" s="254"/>
      <c r="D128" s="1227" t="s">
        <v>1182</v>
      </c>
      <c r="E128" s="39">
        <v>9310</v>
      </c>
    </row>
    <row r="129" spans="1:5" ht="17.25">
      <c r="A129" s="1136">
        <v>123</v>
      </c>
      <c r="C129" s="254"/>
      <c r="D129" s="1227" t="s">
        <v>1176</v>
      </c>
      <c r="E129" s="39">
        <v>60</v>
      </c>
    </row>
    <row r="130" spans="1:5" ht="33.75">
      <c r="A130" s="1032">
        <v>124</v>
      </c>
      <c r="C130" s="254"/>
      <c r="D130" s="1227" t="s">
        <v>286</v>
      </c>
      <c r="E130" s="39">
        <v>658</v>
      </c>
    </row>
    <row r="131" spans="1:5" ht="30.75">
      <c r="A131" s="1032">
        <v>125</v>
      </c>
      <c r="C131" s="254"/>
      <c r="D131" s="1226" t="s">
        <v>172</v>
      </c>
      <c r="E131" s="271">
        <v>900</v>
      </c>
    </row>
    <row r="132" spans="1:8" s="266" customFormat="1" ht="17.25">
      <c r="A132" s="1136">
        <v>126</v>
      </c>
      <c r="C132" s="272"/>
      <c r="D132" s="1226" t="s">
        <v>62</v>
      </c>
      <c r="E132" s="271">
        <v>-577</v>
      </c>
      <c r="F132" s="273"/>
      <c r="G132" s="273"/>
      <c r="H132" s="273"/>
    </row>
    <row r="133" spans="1:8" s="266" customFormat="1" ht="17.25">
      <c r="A133" s="1136">
        <v>127</v>
      </c>
      <c r="C133" s="272"/>
      <c r="D133" s="1226" t="s">
        <v>63</v>
      </c>
      <c r="E133" s="271">
        <v>118</v>
      </c>
      <c r="F133" s="273"/>
      <c r="G133" s="273"/>
      <c r="H133" s="273"/>
    </row>
    <row r="134" spans="1:8" s="266" customFormat="1" ht="17.25">
      <c r="A134" s="1136">
        <v>128</v>
      </c>
      <c r="C134" s="272"/>
      <c r="D134" s="1226" t="s">
        <v>67</v>
      </c>
      <c r="E134" s="271">
        <v>243</v>
      </c>
      <c r="F134" s="273"/>
      <c r="G134" s="273"/>
      <c r="H134" s="273"/>
    </row>
    <row r="135" spans="1:8" s="266" customFormat="1" ht="17.25">
      <c r="A135" s="1136">
        <v>129</v>
      </c>
      <c r="C135" s="272"/>
      <c r="D135" s="1226" t="s">
        <v>470</v>
      </c>
      <c r="E135" s="271">
        <v>216</v>
      </c>
      <c r="F135" s="273"/>
      <c r="G135" s="273"/>
      <c r="H135" s="273"/>
    </row>
    <row r="136" spans="1:8" s="266" customFormat="1" ht="17.25">
      <c r="A136" s="1136">
        <v>130</v>
      </c>
      <c r="C136" s="272"/>
      <c r="D136" s="240" t="s">
        <v>1136</v>
      </c>
      <c r="E136" s="271">
        <v>10478</v>
      </c>
      <c r="F136" s="273"/>
      <c r="G136" s="273"/>
      <c r="H136" s="273"/>
    </row>
    <row r="137" spans="1:8" s="266" customFormat="1" ht="17.25">
      <c r="A137" s="1136">
        <v>131</v>
      </c>
      <c r="C137" s="272"/>
      <c r="D137" s="240" t="s">
        <v>1197</v>
      </c>
      <c r="E137" s="271">
        <v>489</v>
      </c>
      <c r="F137" s="273"/>
      <c r="G137" s="273"/>
      <c r="H137" s="273"/>
    </row>
    <row r="138" spans="1:8" s="266" customFormat="1" ht="17.25">
      <c r="A138" s="1136">
        <v>132</v>
      </c>
      <c r="C138" s="272"/>
      <c r="D138" s="61" t="s">
        <v>283</v>
      </c>
      <c r="E138" s="271">
        <v>453</v>
      </c>
      <c r="F138" s="273"/>
      <c r="G138" s="273"/>
      <c r="H138" s="273"/>
    </row>
    <row r="139" spans="1:13" s="287" customFormat="1" ht="30" customHeight="1">
      <c r="A139" s="1032">
        <v>133</v>
      </c>
      <c r="C139" s="277"/>
      <c r="D139" s="64" t="s">
        <v>531</v>
      </c>
      <c r="E139" s="280">
        <v>-32496</v>
      </c>
      <c r="F139" s="1058"/>
      <c r="G139" s="1058"/>
      <c r="H139" s="1058"/>
      <c r="M139" s="1115" t="e">
        <f>E139+E138+E136+E94+#REF!+E89+E88+E87+E86+#REF!+E83+#REF!</f>
        <v>#REF!</v>
      </c>
    </row>
    <row r="140" spans="1:5" s="259" customFormat="1" ht="39.75" customHeight="1" thickBot="1">
      <c r="A140" s="1136">
        <v>134</v>
      </c>
      <c r="B140" s="268"/>
      <c r="C140" s="268"/>
      <c r="D140" s="593" t="s">
        <v>231</v>
      </c>
      <c r="E140" s="594">
        <f>SUM(E131:E139)+E130+E129+E128</f>
        <v>-10148</v>
      </c>
    </row>
    <row r="141" spans="1:5" s="6" customFormat="1" ht="39.75" customHeight="1" thickBot="1" thickTop="1">
      <c r="A141" s="1136">
        <v>135</v>
      </c>
      <c r="B141" s="626"/>
      <c r="C141" s="626"/>
      <c r="D141" s="627" t="s">
        <v>387</v>
      </c>
      <c r="E141" s="628">
        <f>SUM(E140)</f>
        <v>-10148</v>
      </c>
    </row>
    <row r="142" spans="1:5" s="274" customFormat="1" ht="39.75" customHeight="1" thickTop="1">
      <c r="A142" s="1136">
        <v>136</v>
      </c>
      <c r="C142" s="272" t="s">
        <v>746</v>
      </c>
      <c r="D142" s="276" t="s">
        <v>388</v>
      </c>
      <c r="E142" s="164"/>
    </row>
    <row r="143" spans="1:5" s="274" customFormat="1" ht="21.75" customHeight="1">
      <c r="A143" s="1136">
        <v>137</v>
      </c>
      <c r="C143" s="275"/>
      <c r="D143" s="629" t="s">
        <v>839</v>
      </c>
      <c r="E143" s="164"/>
    </row>
    <row r="144" spans="1:5" s="253" customFormat="1" ht="19.5" customHeight="1">
      <c r="A144" s="1136">
        <v>138</v>
      </c>
      <c r="C144" s="272"/>
      <c r="D144" s="240" t="s">
        <v>410</v>
      </c>
      <c r="E144" s="772"/>
    </row>
    <row r="145" spans="1:5" s="253" customFormat="1" ht="17.25">
      <c r="A145" s="1136">
        <v>139</v>
      </c>
      <c r="C145" s="272"/>
      <c r="D145" s="563" t="s">
        <v>1044</v>
      </c>
      <c r="E145" s="772">
        <v>39</v>
      </c>
    </row>
    <row r="146" spans="1:5" ht="17.25">
      <c r="A146" s="1136">
        <v>140</v>
      </c>
      <c r="C146" s="277"/>
      <c r="D146" s="563" t="s">
        <v>1097</v>
      </c>
      <c r="E146" s="39">
        <v>6</v>
      </c>
    </row>
    <row r="147" spans="1:5" s="253" customFormat="1" ht="25.5" customHeight="1">
      <c r="A147" s="1136">
        <v>141</v>
      </c>
      <c r="C147" s="272"/>
      <c r="D147" s="240" t="s">
        <v>411</v>
      </c>
      <c r="E147" s="772"/>
    </row>
    <row r="148" spans="1:5" ht="17.25">
      <c r="A148" s="1136">
        <v>142</v>
      </c>
      <c r="C148" s="277"/>
      <c r="D148" s="563" t="s">
        <v>1044</v>
      </c>
      <c r="E148" s="39">
        <v>88</v>
      </c>
    </row>
    <row r="149" spans="1:5" ht="17.25">
      <c r="A149" s="1136">
        <v>143</v>
      </c>
      <c r="C149" s="277"/>
      <c r="D149" s="563" t="s">
        <v>1086</v>
      </c>
      <c r="E149" s="39">
        <v>200</v>
      </c>
    </row>
    <row r="150" spans="1:5" ht="17.25">
      <c r="A150" s="1136">
        <v>144</v>
      </c>
      <c r="C150" s="277"/>
      <c r="D150" s="563" t="s">
        <v>1085</v>
      </c>
      <c r="E150" s="39">
        <v>193</v>
      </c>
    </row>
    <row r="151" spans="1:5" ht="17.25">
      <c r="A151" s="1136">
        <v>145</v>
      </c>
      <c r="C151" s="277"/>
      <c r="D151" s="563" t="s">
        <v>1087</v>
      </c>
      <c r="E151" s="39">
        <v>420</v>
      </c>
    </row>
    <row r="152" spans="1:5" ht="17.25">
      <c r="A152" s="1136">
        <v>146</v>
      </c>
      <c r="C152" s="277"/>
      <c r="D152" s="563" t="s">
        <v>1082</v>
      </c>
      <c r="E152" s="39">
        <v>-160</v>
      </c>
    </row>
    <row r="153" spans="1:5" ht="17.25">
      <c r="A153" s="1136">
        <v>147</v>
      </c>
      <c r="C153" s="277"/>
      <c r="D153" s="563" t="s">
        <v>1088</v>
      </c>
      <c r="E153" s="39">
        <v>160</v>
      </c>
    </row>
    <row r="154" spans="1:5" s="253" customFormat="1" ht="25.5" customHeight="1">
      <c r="A154" s="1136">
        <v>148</v>
      </c>
      <c r="C154" s="272"/>
      <c r="D154" s="240" t="s">
        <v>412</v>
      </c>
      <c r="E154" s="772"/>
    </row>
    <row r="155" spans="1:5" ht="17.25">
      <c r="A155" s="1136">
        <v>149</v>
      </c>
      <c r="C155" s="277"/>
      <c r="D155" s="563" t="s">
        <v>1044</v>
      </c>
      <c r="E155" s="39">
        <v>9</v>
      </c>
    </row>
    <row r="156" spans="1:5" ht="17.25">
      <c r="A156" s="1136">
        <v>150</v>
      </c>
      <c r="C156" s="277"/>
      <c r="D156" s="563" t="s">
        <v>1057</v>
      </c>
      <c r="E156" s="39">
        <v>-10</v>
      </c>
    </row>
    <row r="157" spans="1:5" ht="17.25">
      <c r="A157" s="1136">
        <v>151</v>
      </c>
      <c r="C157" s="277"/>
      <c r="D157" s="563" t="s">
        <v>1058</v>
      </c>
      <c r="E157" s="39">
        <v>10</v>
      </c>
    </row>
    <row r="158" spans="1:5" s="253" customFormat="1" ht="25.5" customHeight="1">
      <c r="A158" s="1136">
        <v>152</v>
      </c>
      <c r="C158" s="272"/>
      <c r="D158" s="240" t="s">
        <v>416</v>
      </c>
      <c r="E158" s="772"/>
    </row>
    <row r="159" spans="1:5" s="253" customFormat="1" ht="17.25">
      <c r="A159" s="1136">
        <v>153</v>
      </c>
      <c r="C159" s="272"/>
      <c r="D159" s="563" t="s">
        <v>1044</v>
      </c>
      <c r="E159" s="772">
        <v>35</v>
      </c>
    </row>
    <row r="160" spans="1:5" ht="17.25">
      <c r="A160" s="1136">
        <v>154</v>
      </c>
      <c r="C160" s="277"/>
      <c r="D160" s="563" t="s">
        <v>1092</v>
      </c>
      <c r="E160" s="39">
        <v>417</v>
      </c>
    </row>
    <row r="161" spans="1:5" s="253" customFormat="1" ht="21.75" customHeight="1">
      <c r="A161" s="1136">
        <v>155</v>
      </c>
      <c r="C161" s="272"/>
      <c r="D161" s="240" t="s">
        <v>413</v>
      </c>
      <c r="E161" s="772"/>
    </row>
    <row r="162" spans="1:5" s="253" customFormat="1" ht="17.25">
      <c r="A162" s="1136">
        <v>156</v>
      </c>
      <c r="C162" s="272"/>
      <c r="D162" s="563" t="s">
        <v>1044</v>
      </c>
      <c r="E162" s="772">
        <v>49</v>
      </c>
    </row>
    <row r="163" spans="1:5" s="253" customFormat="1" ht="17.25">
      <c r="A163" s="1136">
        <v>157</v>
      </c>
      <c r="C163" s="272"/>
      <c r="D163" s="563" t="s">
        <v>1092</v>
      </c>
      <c r="E163" s="772">
        <v>1975</v>
      </c>
    </row>
    <row r="164" spans="1:5" ht="17.25">
      <c r="A164" s="1136">
        <v>158</v>
      </c>
      <c r="C164" s="277"/>
      <c r="D164" s="563" t="s">
        <v>1058</v>
      </c>
      <c r="E164" s="39">
        <v>2</v>
      </c>
    </row>
    <row r="165" spans="1:5" s="253" customFormat="1" ht="19.5" customHeight="1">
      <c r="A165" s="1136">
        <v>159</v>
      </c>
      <c r="C165" s="272"/>
      <c r="D165" s="240" t="s">
        <v>417</v>
      </c>
      <c r="E165" s="772"/>
    </row>
    <row r="166" spans="1:5" s="253" customFormat="1" ht="17.25">
      <c r="A166" s="1136">
        <v>160</v>
      </c>
      <c r="C166" s="272"/>
      <c r="D166" s="563" t="s">
        <v>1044</v>
      </c>
      <c r="E166" s="772">
        <v>8</v>
      </c>
    </row>
    <row r="167" spans="1:5" s="253" customFormat="1" ht="17.25">
      <c r="A167" s="1136">
        <v>161</v>
      </c>
      <c r="C167" s="272"/>
      <c r="D167" s="563" t="s">
        <v>1209</v>
      </c>
      <c r="E167" s="772">
        <v>302</v>
      </c>
    </row>
    <row r="168" spans="1:5" s="253" customFormat="1" ht="17.25">
      <c r="A168" s="1136">
        <v>162</v>
      </c>
      <c r="C168" s="272"/>
      <c r="D168" s="563" t="s">
        <v>1082</v>
      </c>
      <c r="E168" s="772">
        <v>-1130</v>
      </c>
    </row>
    <row r="169" spans="1:5" s="253" customFormat="1" ht="17.25">
      <c r="A169" s="1136">
        <v>163</v>
      </c>
      <c r="C169" s="272"/>
      <c r="D169" s="563" t="s">
        <v>1210</v>
      </c>
      <c r="E169" s="772">
        <v>1213</v>
      </c>
    </row>
    <row r="170" spans="1:5" s="253" customFormat="1" ht="19.5" customHeight="1">
      <c r="A170" s="1136">
        <v>164</v>
      </c>
      <c r="C170" s="272"/>
      <c r="D170" s="240" t="s">
        <v>1038</v>
      </c>
      <c r="E170" s="772"/>
    </row>
    <row r="171" spans="1:5" ht="17.25">
      <c r="A171" s="1136">
        <v>165</v>
      </c>
      <c r="C171" s="277"/>
      <c r="D171" s="563" t="s">
        <v>1102</v>
      </c>
      <c r="E171" s="39">
        <v>8481</v>
      </c>
    </row>
    <row r="172" spans="1:5" s="253" customFormat="1" ht="17.25">
      <c r="A172" s="1136">
        <v>166</v>
      </c>
      <c r="C172" s="272"/>
      <c r="D172" s="563" t="s">
        <v>1044</v>
      </c>
      <c r="E172" s="772">
        <v>247</v>
      </c>
    </row>
    <row r="173" spans="1:5" s="253" customFormat="1" ht="17.25">
      <c r="A173" s="1136">
        <v>167</v>
      </c>
      <c r="C173" s="272"/>
      <c r="D173" s="563" t="s">
        <v>1057</v>
      </c>
      <c r="E173" s="772">
        <v>-200</v>
      </c>
    </row>
    <row r="174" spans="1:5" s="253" customFormat="1" ht="17.25">
      <c r="A174" s="1136">
        <v>168</v>
      </c>
      <c r="C174" s="272"/>
      <c r="D174" s="563" t="s">
        <v>1101</v>
      </c>
      <c r="E174" s="772">
        <v>200</v>
      </c>
    </row>
    <row r="175" spans="1:5" s="253" customFormat="1" ht="19.5" customHeight="1">
      <c r="A175" s="1136">
        <v>169</v>
      </c>
      <c r="C175" s="272"/>
      <c r="D175" s="240" t="s">
        <v>1045</v>
      </c>
      <c r="E175" s="772"/>
    </row>
    <row r="176" spans="1:5" ht="17.25">
      <c r="A176" s="1136">
        <v>170</v>
      </c>
      <c r="C176" s="277"/>
      <c r="D176" s="563" t="s">
        <v>1044</v>
      </c>
      <c r="E176" s="39">
        <v>480</v>
      </c>
    </row>
    <row r="177" spans="1:5" ht="17.25">
      <c r="A177" s="1136">
        <v>171</v>
      </c>
      <c r="C177" s="277"/>
      <c r="D177" s="563" t="s">
        <v>1047</v>
      </c>
      <c r="E177" s="39">
        <v>12</v>
      </c>
    </row>
    <row r="178" spans="1:5" ht="33">
      <c r="A178" s="1032">
        <v>172</v>
      </c>
      <c r="C178" s="277"/>
      <c r="D178" s="278" t="s">
        <v>1211</v>
      </c>
      <c r="E178" s="39">
        <v>8853</v>
      </c>
    </row>
    <row r="179" spans="1:5" s="253" customFormat="1" ht="19.5" customHeight="1">
      <c r="A179" s="1136">
        <v>173</v>
      </c>
      <c r="C179" s="272"/>
      <c r="D179" s="240" t="s">
        <v>805</v>
      </c>
      <c r="E179" s="772"/>
    </row>
    <row r="180" spans="1:5" ht="17.25">
      <c r="A180" s="1136">
        <v>174</v>
      </c>
      <c r="C180" s="277"/>
      <c r="D180" s="563" t="s">
        <v>1044</v>
      </c>
      <c r="E180" s="39">
        <v>36</v>
      </c>
    </row>
    <row r="181" spans="1:5" ht="17.25">
      <c r="A181" s="1136">
        <v>175</v>
      </c>
      <c r="C181" s="277"/>
      <c r="D181" s="563" t="s">
        <v>1047</v>
      </c>
      <c r="E181" s="39">
        <v>-61</v>
      </c>
    </row>
    <row r="182" spans="1:5" ht="17.25">
      <c r="A182" s="1136">
        <v>176</v>
      </c>
      <c r="C182" s="277"/>
      <c r="D182" s="563" t="s">
        <v>1109</v>
      </c>
      <c r="E182" s="39">
        <v>-1631</v>
      </c>
    </row>
    <row r="183" spans="1:5" ht="17.25">
      <c r="A183" s="1136">
        <v>177</v>
      </c>
      <c r="C183" s="277"/>
      <c r="D183" s="563" t="s">
        <v>1083</v>
      </c>
      <c r="E183" s="39">
        <v>2698</v>
      </c>
    </row>
    <row r="184" spans="1:5" ht="17.25">
      <c r="A184" s="1136">
        <v>178</v>
      </c>
      <c r="C184" s="277"/>
      <c r="D184" s="563" t="s">
        <v>1058</v>
      </c>
      <c r="E184" s="39">
        <v>8</v>
      </c>
    </row>
    <row r="185" spans="1:5" ht="15.75" customHeight="1">
      <c r="A185" s="1136">
        <v>179</v>
      </c>
      <c r="C185" s="277"/>
      <c r="D185" s="278" t="s">
        <v>1212</v>
      </c>
      <c r="E185" s="39">
        <v>85</v>
      </c>
    </row>
    <row r="186" spans="1:5" s="253" customFormat="1" ht="19.5" customHeight="1">
      <c r="A186" s="1136">
        <v>180</v>
      </c>
      <c r="C186" s="272"/>
      <c r="D186" s="240" t="s">
        <v>342</v>
      </c>
      <c r="E186" s="772"/>
    </row>
    <row r="187" spans="1:5" ht="17.25">
      <c r="A187" s="1136">
        <v>181</v>
      </c>
      <c r="C187" s="277"/>
      <c r="D187" s="563" t="s">
        <v>1044</v>
      </c>
      <c r="E187" s="39">
        <v>68</v>
      </c>
    </row>
    <row r="188" spans="1:5" s="253" customFormat="1" ht="17.25">
      <c r="A188" s="1136">
        <v>182</v>
      </c>
      <c r="C188" s="272"/>
      <c r="D188" s="563" t="s">
        <v>1063</v>
      </c>
      <c r="E188" s="772">
        <v>-8737</v>
      </c>
    </row>
    <row r="189" spans="1:5" s="253" customFormat="1" ht="19.5" customHeight="1">
      <c r="A189" s="1136">
        <v>183</v>
      </c>
      <c r="C189" s="272"/>
      <c r="D189" s="240" t="s">
        <v>179</v>
      </c>
      <c r="E189" s="772"/>
    </row>
    <row r="190" spans="1:5" ht="15.75" customHeight="1">
      <c r="A190" s="1136">
        <v>184</v>
      </c>
      <c r="C190" s="277"/>
      <c r="D190" s="563" t="s">
        <v>1044</v>
      </c>
      <c r="E190" s="39">
        <v>56</v>
      </c>
    </row>
    <row r="191" spans="1:5" ht="15.75" customHeight="1">
      <c r="A191" s="1136">
        <v>185</v>
      </c>
      <c r="C191" s="277"/>
      <c r="D191" s="563" t="s">
        <v>739</v>
      </c>
      <c r="E191" s="39">
        <v>2208</v>
      </c>
    </row>
    <row r="192" spans="1:5" ht="15.75" customHeight="1">
      <c r="A192" s="1136">
        <v>186</v>
      </c>
      <c r="C192" s="277"/>
      <c r="D192" s="563" t="s">
        <v>1122</v>
      </c>
      <c r="E192" s="39">
        <v>704</v>
      </c>
    </row>
    <row r="193" spans="1:5" ht="15.75" customHeight="1">
      <c r="A193" s="1136">
        <v>187</v>
      </c>
      <c r="C193" s="277"/>
      <c r="D193" s="563" t="s">
        <v>1058</v>
      </c>
      <c r="E193" s="39">
        <v>14</v>
      </c>
    </row>
    <row r="194" spans="1:5" ht="15.75" customHeight="1">
      <c r="A194" s="1136">
        <v>188</v>
      </c>
      <c r="C194" s="277"/>
      <c r="D194" s="563" t="s">
        <v>1123</v>
      </c>
      <c r="E194" s="39">
        <v>-785</v>
      </c>
    </row>
    <row r="195" spans="1:5" s="253" customFormat="1" ht="19.5" customHeight="1">
      <c r="A195" s="1136">
        <v>189</v>
      </c>
      <c r="C195" s="272"/>
      <c r="D195" s="240" t="s">
        <v>1046</v>
      </c>
      <c r="E195" s="772"/>
    </row>
    <row r="196" spans="1:5" ht="17.25">
      <c r="A196" s="1136">
        <v>190</v>
      </c>
      <c r="C196" s="277"/>
      <c r="D196" s="563" t="s">
        <v>1044</v>
      </c>
      <c r="E196" s="39">
        <v>-2</v>
      </c>
    </row>
    <row r="197" spans="1:5" ht="17.25">
      <c r="A197" s="1136">
        <v>191</v>
      </c>
      <c r="C197" s="277"/>
      <c r="D197" s="563" t="s">
        <v>1062</v>
      </c>
      <c r="E197" s="39">
        <v>7350</v>
      </c>
    </row>
    <row r="198" spans="1:5" ht="17.25">
      <c r="A198" s="1136">
        <v>192</v>
      </c>
      <c r="C198" s="277"/>
      <c r="D198" s="563" t="s">
        <v>1063</v>
      </c>
      <c r="E198" s="39">
        <v>-155</v>
      </c>
    </row>
    <row r="199" spans="1:5" s="253" customFormat="1" ht="19.5" customHeight="1">
      <c r="A199" s="1136">
        <v>193</v>
      </c>
      <c r="C199" s="272"/>
      <c r="D199" s="240" t="s">
        <v>803</v>
      </c>
      <c r="E199" s="772"/>
    </row>
    <row r="200" spans="1:5" ht="17.25">
      <c r="A200" s="1136">
        <v>194</v>
      </c>
      <c r="C200" s="277"/>
      <c r="D200" s="563" t="s">
        <v>1044</v>
      </c>
      <c r="E200" s="39">
        <v>164</v>
      </c>
    </row>
    <row r="201" spans="1:5" ht="17.25">
      <c r="A201" s="1136">
        <v>195</v>
      </c>
      <c r="C201" s="277"/>
      <c r="D201" s="1224" t="s">
        <v>1213</v>
      </c>
      <c r="E201" s="39">
        <v>860</v>
      </c>
    </row>
    <row r="202" spans="1:5" ht="17.25">
      <c r="A202" s="1136">
        <v>196</v>
      </c>
      <c r="C202" s="277"/>
      <c r="D202" s="563" t="s">
        <v>1077</v>
      </c>
      <c r="E202" s="39">
        <v>-3619</v>
      </c>
    </row>
    <row r="203" spans="1:5" ht="17.25">
      <c r="A203" s="1136">
        <v>197</v>
      </c>
      <c r="C203" s="277"/>
      <c r="D203" s="278" t="s">
        <v>1080</v>
      </c>
      <c r="E203" s="39">
        <v>4651</v>
      </c>
    </row>
    <row r="204" spans="1:5" ht="17.25">
      <c r="A204" s="1136">
        <v>198</v>
      </c>
      <c r="C204" s="277"/>
      <c r="D204" s="278" t="s">
        <v>1092</v>
      </c>
      <c r="E204" s="39">
        <v>40</v>
      </c>
    </row>
    <row r="205" spans="1:5" s="253" customFormat="1" ht="19.5" customHeight="1">
      <c r="A205" s="1136">
        <v>199</v>
      </c>
      <c r="C205" s="272"/>
      <c r="D205" s="240" t="s">
        <v>804</v>
      </c>
      <c r="E205" s="772"/>
    </row>
    <row r="206" spans="1:5" s="253" customFormat="1" ht="17.25">
      <c r="A206" s="1136">
        <v>200</v>
      </c>
      <c r="C206" s="272"/>
      <c r="D206" s="563" t="s">
        <v>1044</v>
      </c>
      <c r="E206" s="772">
        <v>147</v>
      </c>
    </row>
    <row r="207" spans="1:5" ht="17.25">
      <c r="A207" s="1136">
        <v>201</v>
      </c>
      <c r="C207" s="277"/>
      <c r="D207" s="563" t="s">
        <v>1117</v>
      </c>
      <c r="E207" s="39">
        <v>8510</v>
      </c>
    </row>
    <row r="208" spans="1:5" ht="33">
      <c r="A208" s="1032">
        <v>202</v>
      </c>
      <c r="C208" s="277"/>
      <c r="D208" s="278" t="s">
        <v>158</v>
      </c>
      <c r="E208" s="39">
        <v>2167</v>
      </c>
    </row>
    <row r="209" spans="1:5" s="253" customFormat="1" ht="19.5" customHeight="1">
      <c r="A209" s="1136">
        <v>203</v>
      </c>
      <c r="C209" s="272"/>
      <c r="D209" s="240" t="s">
        <v>825</v>
      </c>
      <c r="E209" s="772"/>
    </row>
    <row r="210" spans="1:5" ht="17.25">
      <c r="A210" s="1136">
        <v>204</v>
      </c>
      <c r="C210" s="277"/>
      <c r="D210" s="563" t="s">
        <v>1044</v>
      </c>
      <c r="E210" s="39">
        <v>323</v>
      </c>
    </row>
    <row r="211" spans="1:5" ht="17.25">
      <c r="A211" s="1136">
        <v>205</v>
      </c>
      <c r="C211" s="277"/>
      <c r="D211" s="563" t="s">
        <v>1070</v>
      </c>
      <c r="E211" s="39">
        <v>6925</v>
      </c>
    </row>
    <row r="212" spans="1:5" ht="17.25">
      <c r="A212" s="1136">
        <v>206</v>
      </c>
      <c r="C212" s="277"/>
      <c r="D212" s="1223" t="s">
        <v>1214</v>
      </c>
      <c r="E212" s="39">
        <v>-2846</v>
      </c>
    </row>
    <row r="213" spans="1:5" ht="17.25">
      <c r="A213" s="1136">
        <v>207</v>
      </c>
      <c r="C213" s="277"/>
      <c r="D213" s="563" t="s">
        <v>1071</v>
      </c>
      <c r="E213" s="39">
        <v>2846</v>
      </c>
    </row>
    <row r="214" spans="1:5" ht="17.25">
      <c r="A214" s="1136">
        <v>208</v>
      </c>
      <c r="C214" s="277"/>
      <c r="D214" s="1224" t="s">
        <v>1215</v>
      </c>
      <c r="E214" s="39">
        <v>321</v>
      </c>
    </row>
    <row r="215" spans="1:5" s="253" customFormat="1" ht="19.5" customHeight="1">
      <c r="A215" s="1136">
        <v>209</v>
      </c>
      <c r="C215" s="272"/>
      <c r="D215" s="240" t="s">
        <v>802</v>
      </c>
      <c r="E215" s="772"/>
    </row>
    <row r="216" spans="1:5" ht="17.25">
      <c r="A216" s="1136">
        <v>210</v>
      </c>
      <c r="C216" s="277"/>
      <c r="D216" s="278" t="s">
        <v>1044</v>
      </c>
      <c r="E216" s="165">
        <v>639</v>
      </c>
    </row>
    <row r="217" spans="1:5" s="239" customFormat="1" ht="17.25">
      <c r="A217" s="1136">
        <v>211</v>
      </c>
      <c r="C217" s="277"/>
      <c r="D217" s="267" t="s">
        <v>135</v>
      </c>
      <c r="E217" s="281">
        <f>SUM(E144:E216)</f>
        <v>44883</v>
      </c>
    </row>
    <row r="218" spans="1:4" ht="25.5" customHeight="1">
      <c r="A218" s="1136">
        <v>212</v>
      </c>
      <c r="C218" s="277"/>
      <c r="D218" s="279" t="s">
        <v>389</v>
      </c>
    </row>
    <row r="219" spans="1:4" ht="17.25">
      <c r="A219" s="1136">
        <v>213</v>
      </c>
      <c r="C219" s="277"/>
      <c r="D219" s="265" t="s">
        <v>29</v>
      </c>
    </row>
    <row r="220" spans="1:5" ht="17.25">
      <c r="A220" s="1136">
        <v>214</v>
      </c>
      <c r="C220" s="277"/>
      <c r="D220" s="563" t="s">
        <v>1044</v>
      </c>
      <c r="E220" s="39">
        <v>295</v>
      </c>
    </row>
    <row r="221" spans="1:7" ht="49.5">
      <c r="A221" s="1032">
        <v>215</v>
      </c>
      <c r="C221" s="277"/>
      <c r="D221" s="278" t="s">
        <v>1145</v>
      </c>
      <c r="E221" s="1229">
        <v>-35</v>
      </c>
      <c r="F221" s="1225"/>
      <c r="G221" s="1225"/>
    </row>
    <row r="222" spans="1:5" ht="17.25">
      <c r="A222" s="1136">
        <v>216</v>
      </c>
      <c r="C222" s="277"/>
      <c r="D222" s="563" t="s">
        <v>1146</v>
      </c>
      <c r="E222" s="39">
        <v>35</v>
      </c>
    </row>
    <row r="223" spans="1:4" ht="17.25">
      <c r="A223" s="1136">
        <v>217</v>
      </c>
      <c r="C223" s="277"/>
      <c r="D223" s="897" t="s">
        <v>404</v>
      </c>
    </row>
    <row r="224" spans="1:5" ht="17.25">
      <c r="A224" s="1136">
        <v>218</v>
      </c>
      <c r="C224" s="277"/>
      <c r="D224" s="563" t="s">
        <v>1082</v>
      </c>
      <c r="E224" s="39">
        <v>-200</v>
      </c>
    </row>
    <row r="225" spans="1:5" ht="17.25">
      <c r="A225" s="1136">
        <v>219</v>
      </c>
      <c r="C225" s="277"/>
      <c r="D225" s="563" t="s">
        <v>1088</v>
      </c>
      <c r="E225" s="39">
        <v>200</v>
      </c>
    </row>
    <row r="226" spans="1:5" ht="17.25">
      <c r="A226" s="1136">
        <v>220</v>
      </c>
      <c r="C226" s="277"/>
      <c r="D226" s="563" t="s">
        <v>1063</v>
      </c>
      <c r="E226" s="165">
        <v>-95</v>
      </c>
    </row>
    <row r="227" spans="1:5" s="239" customFormat="1" ht="30" customHeight="1">
      <c r="A227" s="1032">
        <v>221</v>
      </c>
      <c r="B227" s="277"/>
      <c r="C227" s="277"/>
      <c r="D227" s="267" t="s">
        <v>390</v>
      </c>
      <c r="E227" s="281">
        <f>SUM(E219:E226)</f>
        <v>200</v>
      </c>
    </row>
    <row r="228" spans="1:5" s="6" customFormat="1" ht="30" customHeight="1" thickBot="1">
      <c r="A228" s="1033">
        <v>222</v>
      </c>
      <c r="B228" s="268"/>
      <c r="C228" s="268"/>
      <c r="D228" s="282" t="s">
        <v>880</v>
      </c>
      <c r="E228" s="270">
        <f>SUM(E227,E217)</f>
        <v>45083</v>
      </c>
    </row>
    <row r="229" spans="1:4" ht="30" customHeight="1" thickTop="1">
      <c r="A229" s="1136">
        <v>223</v>
      </c>
      <c r="C229" s="277"/>
      <c r="D229" s="279" t="s">
        <v>829</v>
      </c>
    </row>
    <row r="230" spans="1:5" ht="17.25">
      <c r="A230" s="1136">
        <v>224</v>
      </c>
      <c r="C230" s="277"/>
      <c r="D230" s="897" t="s">
        <v>1064</v>
      </c>
      <c r="E230" s="39">
        <v>75</v>
      </c>
    </row>
    <row r="231" spans="1:5" ht="17.25">
      <c r="A231" s="1136">
        <v>225</v>
      </c>
      <c r="C231" s="277"/>
      <c r="D231" s="278" t="s">
        <v>1065</v>
      </c>
      <c r="E231" s="1031">
        <v>80</v>
      </c>
    </row>
    <row r="232" spans="1:5" ht="17.25">
      <c r="A232" s="1136">
        <v>226</v>
      </c>
      <c r="C232" s="277"/>
      <c r="D232" s="897" t="s">
        <v>803</v>
      </c>
      <c r="E232" s="280"/>
    </row>
    <row r="233" spans="1:5" ht="15.75" customHeight="1">
      <c r="A233" s="1136">
        <v>227</v>
      </c>
      <c r="C233" s="277"/>
      <c r="D233" s="278" t="s">
        <v>1126</v>
      </c>
      <c r="E233" s="1031">
        <v>1060</v>
      </c>
    </row>
    <row r="234" spans="1:5" ht="17.25">
      <c r="A234" s="1136">
        <v>228</v>
      </c>
      <c r="C234" s="277"/>
      <c r="D234" s="278" t="s">
        <v>1078</v>
      </c>
      <c r="E234" s="280">
        <v>3619</v>
      </c>
    </row>
    <row r="235" spans="1:5" ht="33">
      <c r="A235" s="1136">
        <v>229</v>
      </c>
      <c r="C235" s="277"/>
      <c r="D235" s="278" t="s">
        <v>1079</v>
      </c>
      <c r="E235" s="280">
        <v>-4651</v>
      </c>
    </row>
    <row r="236" spans="1:5" ht="17.25">
      <c r="A236" s="1136">
        <v>230</v>
      </c>
      <c r="C236" s="277"/>
      <c r="D236" s="897" t="s">
        <v>410</v>
      </c>
      <c r="E236" s="280"/>
    </row>
    <row r="237" spans="1:5" ht="17.25">
      <c r="A237" s="1136">
        <v>231</v>
      </c>
      <c r="C237" s="277"/>
      <c r="D237" s="940" t="s">
        <v>1098</v>
      </c>
      <c r="E237" s="1031">
        <v>198</v>
      </c>
    </row>
    <row r="238" spans="1:5" ht="17.25">
      <c r="A238" s="1136">
        <v>232</v>
      </c>
      <c r="C238" s="277"/>
      <c r="D238" s="897" t="s">
        <v>787</v>
      </c>
      <c r="E238" s="1031"/>
    </row>
    <row r="239" spans="1:5" ht="17.25">
      <c r="A239" s="1136">
        <v>233</v>
      </c>
      <c r="C239" s="277"/>
      <c r="D239" s="940" t="s">
        <v>1105</v>
      </c>
      <c r="E239" s="1031">
        <v>1029</v>
      </c>
    </row>
    <row r="240" spans="1:15" ht="17.25">
      <c r="A240" s="1136">
        <v>234</v>
      </c>
      <c r="C240" s="277"/>
      <c r="D240" s="897" t="s">
        <v>179</v>
      </c>
      <c r="E240" s="1031"/>
      <c r="O240" s="266"/>
    </row>
    <row r="241" spans="1:5" ht="17.25">
      <c r="A241" s="1136">
        <v>235</v>
      </c>
      <c r="C241" s="277"/>
      <c r="D241" s="940" t="s">
        <v>1124</v>
      </c>
      <c r="E241" s="280">
        <v>789</v>
      </c>
    </row>
    <row r="242" spans="1:5" ht="17.25">
      <c r="A242" s="1136">
        <v>236</v>
      </c>
      <c r="C242" s="277"/>
      <c r="D242" s="897" t="s">
        <v>342</v>
      </c>
      <c r="E242" s="280"/>
    </row>
    <row r="243" spans="1:5" ht="15.75" customHeight="1">
      <c r="A243" s="1136">
        <v>237</v>
      </c>
      <c r="C243" s="277"/>
      <c r="D243" s="940" t="s">
        <v>1128</v>
      </c>
      <c r="E243" s="280">
        <v>8737</v>
      </c>
    </row>
    <row r="244" spans="1:5" ht="17.25">
      <c r="A244" s="1136">
        <v>238</v>
      </c>
      <c r="C244" s="277"/>
      <c r="D244" s="897" t="s">
        <v>1191</v>
      </c>
      <c r="E244" s="280"/>
    </row>
    <row r="245" spans="1:5" ht="17.25">
      <c r="A245" s="1136">
        <v>239</v>
      </c>
      <c r="C245" s="277"/>
      <c r="D245" s="940" t="s">
        <v>1192</v>
      </c>
      <c r="E245" s="1245">
        <v>95</v>
      </c>
    </row>
    <row r="246" spans="1:5" s="239" customFormat="1" ht="17.25">
      <c r="A246" s="1136">
        <v>240</v>
      </c>
      <c r="B246" s="277"/>
      <c r="C246" s="277"/>
      <c r="D246" s="267"/>
      <c r="E246" s="281">
        <f>SUM(E230:E245)</f>
        <v>11031</v>
      </c>
    </row>
    <row r="247" spans="1:5" s="239" customFormat="1" ht="17.25">
      <c r="A247" s="1136">
        <v>241</v>
      </c>
      <c r="B247" s="277"/>
      <c r="C247" s="277"/>
      <c r="D247" s="279" t="s">
        <v>50</v>
      </c>
      <c r="E247" s="281"/>
    </row>
    <row r="248" spans="1:5" s="239" customFormat="1" ht="17.25">
      <c r="A248" s="1136">
        <v>242</v>
      </c>
      <c r="B248" s="277"/>
      <c r="C248" s="277"/>
      <c r="D248" s="1207" t="s">
        <v>1118</v>
      </c>
      <c r="E248" s="1246">
        <v>-1195</v>
      </c>
    </row>
    <row r="249" spans="1:5" s="239" customFormat="1" ht="21.75" customHeight="1">
      <c r="A249" s="1032">
        <v>243</v>
      </c>
      <c r="B249" s="1032"/>
      <c r="C249" s="277"/>
      <c r="D249" s="267"/>
      <c r="E249" s="281">
        <f>SUM(E248:E248)</f>
        <v>-1195</v>
      </c>
    </row>
    <row r="250" spans="1:5" s="6" customFormat="1" ht="21.75" customHeight="1" thickBot="1">
      <c r="A250" s="1033">
        <v>244</v>
      </c>
      <c r="B250" s="1033"/>
      <c r="C250" s="268"/>
      <c r="D250" s="282" t="s">
        <v>819</v>
      </c>
      <c r="E250" s="270">
        <f>SUM(E227,E217)+E246+E249</f>
        <v>54919</v>
      </c>
    </row>
    <row r="251" spans="1:5" s="6" customFormat="1" ht="25.5" customHeight="1" thickTop="1">
      <c r="A251" s="1136">
        <v>245</v>
      </c>
      <c r="B251" s="283"/>
      <c r="C251" s="283"/>
      <c r="D251" s="279" t="s">
        <v>846</v>
      </c>
      <c r="E251" s="39"/>
    </row>
    <row r="252" spans="1:5" s="6" customFormat="1" ht="21.75" customHeight="1">
      <c r="A252" s="1136">
        <v>246</v>
      </c>
      <c r="B252" s="283"/>
      <c r="C252" s="283"/>
      <c r="D252" s="6" t="s">
        <v>1056</v>
      </c>
      <c r="E252" s="1450">
        <v>-906</v>
      </c>
    </row>
    <row r="253" spans="1:5" s="6" customFormat="1" ht="30" customHeight="1" thickBot="1">
      <c r="A253" s="1033">
        <v>247</v>
      </c>
      <c r="B253" s="283"/>
      <c r="C253" s="283"/>
      <c r="D253" s="1451" t="s">
        <v>139</v>
      </c>
      <c r="E253" s="592">
        <v>800000</v>
      </c>
    </row>
    <row r="254" spans="1:6" s="6" customFormat="1" ht="30" customHeight="1" thickBot="1">
      <c r="A254" s="1033">
        <v>248</v>
      </c>
      <c r="B254" s="246"/>
      <c r="C254" s="1217"/>
      <c r="D254" s="263" t="s">
        <v>391</v>
      </c>
      <c r="E254" s="264">
        <f>SUM(E250,E125)+E141+E252+E253</f>
        <v>893085</v>
      </c>
      <c r="F254" s="6" t="s">
        <v>13</v>
      </c>
    </row>
    <row r="255" spans="4:6" ht="17.25">
      <c r="D255" s="552"/>
      <c r="F255" s="238">
        <v>881</v>
      </c>
    </row>
    <row r="256" ht="16.5">
      <c r="F256" s="238">
        <v>2500</v>
      </c>
    </row>
    <row r="257" ht="16.5">
      <c r="F257" s="238">
        <v>10000</v>
      </c>
    </row>
    <row r="258" ht="16.5">
      <c r="F258" s="238">
        <f>SUM(F255:F257)</f>
        <v>13381</v>
      </c>
    </row>
    <row r="259" ht="16.5">
      <c r="F259" s="238">
        <v>19025</v>
      </c>
    </row>
    <row r="260" ht="16.5">
      <c r="F260" s="238">
        <f>SUM(F258:F259)</f>
        <v>32406</v>
      </c>
    </row>
    <row r="271" spans="2:5" ht="17.25">
      <c r="B271" s="284"/>
      <c r="C271" s="285"/>
      <c r="E271" s="5"/>
    </row>
    <row r="272" spans="2:5" ht="17.25">
      <c r="B272" s="284"/>
      <c r="C272" s="285"/>
      <c r="D272" s="286"/>
      <c r="E272" s="5"/>
    </row>
    <row r="273" spans="2:5" ht="17.25">
      <c r="B273" s="284"/>
      <c r="C273" s="285"/>
      <c r="D273" s="286"/>
      <c r="E273" s="5"/>
    </row>
    <row r="274" spans="2:5" ht="17.25">
      <c r="B274" s="284"/>
      <c r="C274" s="285"/>
      <c r="D274" s="286"/>
      <c r="E274" s="5"/>
    </row>
    <row r="275" spans="2:5" ht="17.25">
      <c r="B275" s="284"/>
      <c r="C275" s="285"/>
      <c r="D275" s="286"/>
      <c r="E275" s="5"/>
    </row>
    <row r="276" spans="2:5" ht="17.25">
      <c r="B276" s="266"/>
      <c r="C276" s="287"/>
      <c r="D276" s="286"/>
      <c r="E276" s="28"/>
    </row>
    <row r="277" spans="3:4" ht="16.5">
      <c r="C277" s="287"/>
      <c r="D277" s="288"/>
    </row>
    <row r="278" ht="16.5">
      <c r="C278" s="287"/>
    </row>
    <row r="279" ht="16.5">
      <c r="C279" s="287"/>
    </row>
    <row r="280" ht="16.5">
      <c r="C280" s="287"/>
    </row>
    <row r="281" ht="16.5">
      <c r="C281" s="287"/>
    </row>
    <row r="282" ht="16.5">
      <c r="C282" s="287"/>
    </row>
    <row r="283" ht="16.5">
      <c r="C283" s="287"/>
    </row>
    <row r="294" spans="2:5" ht="16.5">
      <c r="B294" s="289"/>
      <c r="C294" s="290"/>
      <c r="E294" s="28"/>
    </row>
    <row r="295" ht="16.5">
      <c r="D295" s="291"/>
    </row>
    <row r="344" spans="2:5" ht="16.5">
      <c r="B344" s="266"/>
      <c r="C344" s="287"/>
      <c r="E344" s="292"/>
    </row>
    <row r="345" spans="2:5" ht="16.5">
      <c r="B345" s="289"/>
      <c r="C345" s="290"/>
      <c r="D345" s="288"/>
      <c r="E345" s="28"/>
    </row>
    <row r="346" spans="2:5" ht="16.5">
      <c r="B346" s="266"/>
      <c r="C346" s="290"/>
      <c r="D346" s="291"/>
      <c r="E346" s="293"/>
    </row>
    <row r="347" spans="2:5" ht="16.5">
      <c r="B347" s="289"/>
      <c r="C347" s="290"/>
      <c r="D347" s="291"/>
      <c r="E347" s="28"/>
    </row>
    <row r="348" spans="2:5" ht="16.5">
      <c r="B348" s="266"/>
      <c r="C348" s="287"/>
      <c r="D348" s="291"/>
      <c r="E348" s="28"/>
    </row>
    <row r="349" spans="2:5" ht="17.25">
      <c r="B349" s="284"/>
      <c r="C349" s="285"/>
      <c r="D349" s="288"/>
      <c r="E349" s="28"/>
    </row>
    <row r="350" spans="2:5" ht="17.25">
      <c r="B350" s="266"/>
      <c r="C350" s="287"/>
      <c r="D350" s="286"/>
      <c r="E350" s="28"/>
    </row>
    <row r="351" spans="2:5" ht="17.25">
      <c r="B351" s="266"/>
      <c r="C351" s="277"/>
      <c r="D351" s="294"/>
      <c r="E351" s="28"/>
    </row>
    <row r="352" spans="2:5" ht="17.25">
      <c r="B352" s="266"/>
      <c r="C352" s="287"/>
      <c r="D352" s="295"/>
      <c r="E352" s="28"/>
    </row>
    <row r="353" ht="16.5">
      <c r="D353" s="288"/>
    </row>
    <row r="397" spans="2:5" ht="16.5">
      <c r="B397" s="266"/>
      <c r="C397" s="287"/>
      <c r="E397" s="292"/>
    </row>
    <row r="398" spans="2:5" ht="16.5">
      <c r="B398" s="289"/>
      <c r="C398" s="290"/>
      <c r="D398" s="288"/>
      <c r="E398" s="28"/>
    </row>
    <row r="399" spans="2:5" ht="16.5">
      <c r="B399" s="266"/>
      <c r="C399" s="290"/>
      <c r="D399" s="291"/>
      <c r="E399" s="293"/>
    </row>
    <row r="400" spans="2:5" ht="16.5">
      <c r="B400" s="289"/>
      <c r="C400" s="290"/>
      <c r="D400" s="291"/>
      <c r="E400" s="28"/>
    </row>
    <row r="401" spans="2:5" ht="16.5">
      <c r="B401" s="266"/>
      <c r="C401" s="287"/>
      <c r="D401" s="291"/>
      <c r="E401" s="28"/>
    </row>
    <row r="402" ht="16.5">
      <c r="D402" s="288"/>
    </row>
    <row r="417" ht="16.5">
      <c r="C417" s="287"/>
    </row>
    <row r="438" spans="2:5" ht="16.5">
      <c r="B438" s="266"/>
      <c r="C438" s="287"/>
      <c r="E438" s="28"/>
    </row>
    <row r="439" spans="2:5" ht="17.25">
      <c r="B439" s="266"/>
      <c r="C439" s="277"/>
      <c r="D439" s="288"/>
      <c r="E439" s="261"/>
    </row>
    <row r="440" spans="2:5" ht="17.25">
      <c r="B440" s="266"/>
      <c r="C440" s="277"/>
      <c r="D440" s="295"/>
      <c r="E440" s="261"/>
    </row>
    <row r="441" spans="2:5" ht="17.25">
      <c r="B441" s="266"/>
      <c r="C441" s="287"/>
      <c r="D441" s="295"/>
      <c r="E441" s="28"/>
    </row>
    <row r="442" spans="2:5" ht="17.25">
      <c r="B442" s="266"/>
      <c r="C442" s="277"/>
      <c r="D442" s="288"/>
      <c r="E442" s="28"/>
    </row>
    <row r="443" spans="2:5" ht="17.25">
      <c r="B443" s="266"/>
      <c r="C443" s="287"/>
      <c r="D443" s="295"/>
      <c r="E443" s="28"/>
    </row>
    <row r="444" spans="2:5" ht="16.5">
      <c r="B444" s="266"/>
      <c r="C444" s="287"/>
      <c r="D444" s="288"/>
      <c r="E444" s="28"/>
    </row>
    <row r="445" spans="2:5" ht="16.5">
      <c r="B445" s="266"/>
      <c r="C445" s="287"/>
      <c r="D445" s="288"/>
      <c r="E445" s="28"/>
    </row>
    <row r="446" spans="2:5" ht="16.5">
      <c r="B446" s="266"/>
      <c r="C446" s="287"/>
      <c r="D446" s="288"/>
      <c r="E446" s="28"/>
    </row>
    <row r="447" spans="2:5" ht="16.5">
      <c r="B447" s="266"/>
      <c r="C447" s="287"/>
      <c r="D447" s="288"/>
      <c r="E447" s="28"/>
    </row>
    <row r="448" spans="2:5" ht="17.25">
      <c r="B448" s="266"/>
      <c r="C448" s="277"/>
      <c r="D448" s="288"/>
      <c r="E448" s="261"/>
    </row>
    <row r="449" spans="2:5" ht="17.25">
      <c r="B449" s="266"/>
      <c r="C449" s="287"/>
      <c r="D449" s="295"/>
      <c r="E449" s="28"/>
    </row>
    <row r="450" spans="2:5" ht="16.5">
      <c r="B450" s="266"/>
      <c r="C450" s="287"/>
      <c r="D450" s="288"/>
      <c r="E450" s="28"/>
    </row>
    <row r="451" spans="2:5" ht="16.5">
      <c r="B451" s="266"/>
      <c r="C451" s="287"/>
      <c r="D451" s="288"/>
      <c r="E451" s="292"/>
    </row>
    <row r="452" spans="2:5" ht="16.5">
      <c r="B452" s="289"/>
      <c r="C452" s="290"/>
      <c r="D452" s="288"/>
      <c r="E452" s="28"/>
    </row>
    <row r="453" spans="2:5" ht="16.5">
      <c r="B453" s="266"/>
      <c r="C453" s="290"/>
      <c r="D453" s="291"/>
      <c r="E453" s="293"/>
    </row>
    <row r="454" spans="2:5" ht="16.5">
      <c r="B454" s="289"/>
      <c r="C454" s="290"/>
      <c r="D454" s="291"/>
      <c r="E454" s="28"/>
    </row>
    <row r="455" spans="2:5" ht="16.5">
      <c r="B455" s="266"/>
      <c r="C455" s="287"/>
      <c r="D455" s="291"/>
      <c r="E455" s="28"/>
    </row>
    <row r="456" spans="2:5" ht="17.25">
      <c r="B456" s="266"/>
      <c r="C456" s="277"/>
      <c r="D456" s="288"/>
      <c r="E456" s="28"/>
    </row>
    <row r="457" spans="2:5" ht="17.25">
      <c r="B457" s="266"/>
      <c r="C457" s="287"/>
      <c r="D457" s="295"/>
      <c r="E457" s="28"/>
    </row>
    <row r="458" spans="2:5" ht="16.5">
      <c r="B458" s="266"/>
      <c r="C458" s="287"/>
      <c r="D458" s="288"/>
      <c r="E458" s="28"/>
    </row>
    <row r="459" spans="2:5" ht="16.5">
      <c r="B459" s="266"/>
      <c r="C459" s="287"/>
      <c r="D459" s="288"/>
      <c r="E459" s="28"/>
    </row>
    <row r="460" spans="2:5" ht="16.5">
      <c r="B460" s="266"/>
      <c r="C460" s="287"/>
      <c r="D460" s="288"/>
      <c r="E460" s="28"/>
    </row>
    <row r="461" spans="2:5" ht="17.25">
      <c r="B461" s="266"/>
      <c r="C461" s="277"/>
      <c r="D461" s="288"/>
      <c r="E461" s="261"/>
    </row>
    <row r="462" spans="2:5" ht="17.25">
      <c r="B462" s="266"/>
      <c r="C462" s="287"/>
      <c r="D462" s="295"/>
      <c r="E462" s="28"/>
    </row>
    <row r="463" spans="2:5" ht="17.25">
      <c r="B463" s="266"/>
      <c r="C463" s="277"/>
      <c r="D463" s="288"/>
      <c r="E463" s="28"/>
    </row>
    <row r="464" spans="2:5" ht="17.25">
      <c r="B464" s="266"/>
      <c r="C464" s="287"/>
      <c r="D464" s="295"/>
      <c r="E464" s="28"/>
    </row>
    <row r="465" spans="2:5" ht="16.5">
      <c r="B465" s="266"/>
      <c r="C465" s="287"/>
      <c r="D465" s="288"/>
      <c r="E465" s="28"/>
    </row>
    <row r="466" spans="2:5" ht="16.5">
      <c r="B466" s="266"/>
      <c r="C466" s="287"/>
      <c r="D466" s="288"/>
      <c r="E466" s="28"/>
    </row>
    <row r="467" spans="2:5" ht="16.5">
      <c r="B467" s="266"/>
      <c r="C467" s="287"/>
      <c r="D467" s="288"/>
      <c r="E467" s="28"/>
    </row>
    <row r="468" spans="2:5" ht="16.5">
      <c r="B468" s="266"/>
      <c r="C468" s="287"/>
      <c r="D468" s="288"/>
      <c r="E468" s="28"/>
    </row>
    <row r="469" spans="2:5" ht="16.5">
      <c r="B469" s="266"/>
      <c r="C469" s="287"/>
      <c r="D469" s="288"/>
      <c r="E469" s="28"/>
    </row>
    <row r="470" spans="2:5" ht="16.5">
      <c r="B470" s="266"/>
      <c r="C470" s="287"/>
      <c r="D470" s="288"/>
      <c r="E470" s="28"/>
    </row>
    <row r="471" spans="2:5" ht="16.5">
      <c r="B471" s="266"/>
      <c r="C471" s="287"/>
      <c r="D471" s="288"/>
      <c r="E471" s="28"/>
    </row>
    <row r="472" spans="2:5" ht="16.5">
      <c r="B472" s="266"/>
      <c r="C472" s="287"/>
      <c r="D472" s="288"/>
      <c r="E472" s="28"/>
    </row>
    <row r="473" spans="2:5" ht="16.5">
      <c r="B473" s="266"/>
      <c r="C473" s="287"/>
      <c r="D473" s="288"/>
      <c r="E473" s="28"/>
    </row>
    <row r="474" spans="2:5" ht="16.5">
      <c r="B474" s="266"/>
      <c r="C474" s="287"/>
      <c r="D474" s="288"/>
      <c r="E474" s="28"/>
    </row>
    <row r="475" spans="2:5" ht="16.5">
      <c r="B475" s="266"/>
      <c r="C475" s="287"/>
      <c r="D475" s="288"/>
      <c r="E475" s="28"/>
    </row>
    <row r="476" spans="2:5" ht="16.5">
      <c r="B476" s="266"/>
      <c r="C476" s="287"/>
      <c r="D476" s="288"/>
      <c r="E476" s="28"/>
    </row>
    <row r="477" spans="2:5" ht="16.5">
      <c r="B477" s="266"/>
      <c r="C477" s="287"/>
      <c r="D477" s="288"/>
      <c r="E477" s="28"/>
    </row>
    <row r="478" spans="2:5" ht="17.25">
      <c r="B478" s="266"/>
      <c r="C478" s="277"/>
      <c r="D478" s="288"/>
      <c r="E478" s="261"/>
    </row>
    <row r="479" spans="2:5" ht="17.25">
      <c r="B479" s="266"/>
      <c r="C479" s="287"/>
      <c r="D479" s="295"/>
      <c r="E479" s="28"/>
    </row>
    <row r="480" spans="2:5" ht="17.25">
      <c r="B480" s="266"/>
      <c r="C480" s="277"/>
      <c r="D480" s="288"/>
      <c r="E480" s="28"/>
    </row>
    <row r="481" spans="2:5" ht="17.25">
      <c r="B481" s="266"/>
      <c r="C481" s="287"/>
      <c r="D481" s="295"/>
      <c r="E481" s="28"/>
    </row>
    <row r="482" spans="2:5" ht="16.5">
      <c r="B482" s="266"/>
      <c r="C482" s="287"/>
      <c r="D482" s="288"/>
      <c r="E482" s="28"/>
    </row>
    <row r="483" spans="2:5" ht="16.5">
      <c r="B483" s="266"/>
      <c r="C483" s="287"/>
      <c r="D483" s="288"/>
      <c r="E483" s="28"/>
    </row>
    <row r="484" spans="2:5" ht="16.5">
      <c r="B484" s="266"/>
      <c r="C484" s="287"/>
      <c r="D484" s="288"/>
      <c r="E484" s="28"/>
    </row>
    <row r="485" spans="2:5" ht="16.5">
      <c r="B485" s="266"/>
      <c r="C485" s="287"/>
      <c r="D485" s="288"/>
      <c r="E485" s="28"/>
    </row>
    <row r="486" spans="2:5" ht="16.5">
      <c r="B486" s="266"/>
      <c r="C486" s="287"/>
      <c r="D486" s="288"/>
      <c r="E486" s="28"/>
    </row>
    <row r="487" spans="2:5" ht="16.5">
      <c r="B487" s="266"/>
      <c r="C487" s="287"/>
      <c r="D487" s="288"/>
      <c r="E487" s="28"/>
    </row>
    <row r="488" spans="2:5" ht="16.5">
      <c r="B488" s="266"/>
      <c r="C488" s="287"/>
      <c r="D488" s="288"/>
      <c r="E488" s="28"/>
    </row>
    <row r="489" spans="2:5" ht="16.5">
      <c r="B489" s="266"/>
      <c r="C489" s="287"/>
      <c r="D489" s="288"/>
      <c r="E489" s="28"/>
    </row>
    <row r="490" spans="2:5" ht="16.5">
      <c r="B490" s="266"/>
      <c r="C490" s="287"/>
      <c r="D490" s="288"/>
      <c r="E490" s="28"/>
    </row>
    <row r="491" spans="2:5" ht="16.5">
      <c r="B491" s="266"/>
      <c r="C491" s="287"/>
      <c r="D491" s="288"/>
      <c r="E491" s="28"/>
    </row>
    <row r="492" spans="2:5" ht="16.5">
      <c r="B492" s="266"/>
      <c r="C492" s="287"/>
      <c r="D492" s="288"/>
      <c r="E492" s="28"/>
    </row>
    <row r="493" spans="2:5" ht="16.5">
      <c r="B493" s="266"/>
      <c r="C493" s="287"/>
      <c r="D493" s="288"/>
      <c r="E493" s="28"/>
    </row>
    <row r="494" spans="2:5" ht="16.5">
      <c r="B494" s="266"/>
      <c r="C494" s="287"/>
      <c r="D494" s="288"/>
      <c r="E494" s="28"/>
    </row>
    <row r="495" spans="2:5" ht="16.5">
      <c r="B495" s="266"/>
      <c r="C495" s="287"/>
      <c r="D495" s="288"/>
      <c r="E495" s="28"/>
    </row>
    <row r="496" spans="2:5" ht="16.5">
      <c r="B496" s="266"/>
      <c r="C496" s="287"/>
      <c r="D496" s="288"/>
      <c r="E496" s="28"/>
    </row>
    <row r="497" spans="2:5" ht="16.5">
      <c r="B497" s="266"/>
      <c r="C497" s="287"/>
      <c r="D497" s="288"/>
      <c r="E497" s="28"/>
    </row>
    <row r="498" spans="2:5" ht="16.5">
      <c r="B498" s="266"/>
      <c r="C498" s="287"/>
      <c r="D498" s="288"/>
      <c r="E498" s="28"/>
    </row>
    <row r="499" spans="2:5" ht="16.5">
      <c r="B499" s="266"/>
      <c r="C499" s="287"/>
      <c r="D499" s="288"/>
      <c r="E499" s="28"/>
    </row>
    <row r="500" spans="2:5" ht="16.5">
      <c r="B500" s="266"/>
      <c r="C500" s="287"/>
      <c r="D500" s="288"/>
      <c r="E500" s="28"/>
    </row>
    <row r="501" spans="2:5" ht="16.5">
      <c r="B501" s="266"/>
      <c r="C501" s="287"/>
      <c r="D501" s="288"/>
      <c r="E501" s="28"/>
    </row>
    <row r="502" spans="2:5" ht="16.5">
      <c r="B502" s="266"/>
      <c r="C502" s="287"/>
      <c r="D502" s="288"/>
      <c r="E502" s="28"/>
    </row>
    <row r="503" spans="2:5" ht="16.5">
      <c r="B503" s="266"/>
      <c r="C503" s="287"/>
      <c r="D503" s="288"/>
      <c r="E503" s="28"/>
    </row>
    <row r="504" spans="2:5" ht="16.5">
      <c r="B504" s="266"/>
      <c r="C504" s="287"/>
      <c r="D504" s="288"/>
      <c r="E504" s="28"/>
    </row>
    <row r="505" spans="2:5" ht="16.5">
      <c r="B505" s="266"/>
      <c r="C505" s="287"/>
      <c r="D505" s="288"/>
      <c r="E505" s="28"/>
    </row>
    <row r="506" spans="2:5" ht="16.5">
      <c r="B506" s="266"/>
      <c r="C506" s="287"/>
      <c r="D506" s="288"/>
      <c r="E506" s="28"/>
    </row>
    <row r="507" spans="2:5" ht="16.5">
      <c r="B507" s="266"/>
      <c r="C507" s="287"/>
      <c r="D507" s="288"/>
      <c r="E507" s="28"/>
    </row>
    <row r="508" spans="2:5" ht="16.5">
      <c r="B508" s="266"/>
      <c r="C508" s="287"/>
      <c r="D508" s="288"/>
      <c r="E508" s="28"/>
    </row>
    <row r="509" spans="2:5" ht="16.5">
      <c r="B509" s="266"/>
      <c r="C509" s="287"/>
      <c r="D509" s="288"/>
      <c r="E509" s="28"/>
    </row>
    <row r="510" spans="2:5" ht="16.5">
      <c r="B510" s="266"/>
      <c r="C510" s="287"/>
      <c r="D510" s="288"/>
      <c r="E510" s="296"/>
    </row>
    <row r="511" spans="2:5" ht="17.25">
      <c r="B511" s="266"/>
      <c r="C511" s="277"/>
      <c r="D511" s="288"/>
      <c r="E511" s="261"/>
    </row>
    <row r="512" spans="2:5" ht="17.25">
      <c r="B512" s="266"/>
      <c r="C512" s="287"/>
      <c r="D512" s="295"/>
      <c r="E512" s="28"/>
    </row>
    <row r="513" spans="2:5" ht="17.25">
      <c r="B513" s="266"/>
      <c r="C513" s="277"/>
      <c r="D513" s="288"/>
      <c r="E513" s="28"/>
    </row>
    <row r="514" spans="2:5" ht="17.25">
      <c r="B514" s="266"/>
      <c r="C514" s="287"/>
      <c r="D514" s="295"/>
      <c r="E514" s="28"/>
    </row>
    <row r="515" spans="2:5" ht="16.5">
      <c r="B515" s="266"/>
      <c r="C515" s="287"/>
      <c r="D515" s="294"/>
      <c r="E515" s="28"/>
    </row>
    <row r="516" spans="2:5" ht="16.5">
      <c r="B516" s="266"/>
      <c r="C516" s="287"/>
      <c r="D516" s="288"/>
      <c r="E516" s="28"/>
    </row>
    <row r="517" spans="2:5" ht="16.5">
      <c r="B517" s="266"/>
      <c r="C517" s="287"/>
      <c r="D517" s="288"/>
      <c r="E517" s="28"/>
    </row>
    <row r="518" spans="2:5" ht="16.5">
      <c r="B518" s="266"/>
      <c r="C518" s="287"/>
      <c r="D518" s="288"/>
      <c r="E518" s="28"/>
    </row>
    <row r="519" spans="2:5" ht="16.5">
      <c r="B519" s="266"/>
      <c r="C519" s="287"/>
      <c r="D519" s="288"/>
      <c r="E519" s="28"/>
    </row>
    <row r="520" spans="2:5" ht="16.5">
      <c r="B520" s="266"/>
      <c r="C520" s="287"/>
      <c r="D520" s="288"/>
      <c r="E520" s="28"/>
    </row>
    <row r="521" spans="2:5" ht="16.5">
      <c r="B521" s="266"/>
      <c r="C521" s="287"/>
      <c r="D521" s="288"/>
      <c r="E521" s="28"/>
    </row>
    <row r="522" spans="2:5" ht="16.5">
      <c r="B522" s="266"/>
      <c r="C522" s="287"/>
      <c r="D522" s="288"/>
      <c r="E522" s="28"/>
    </row>
    <row r="523" spans="2:5" ht="16.5">
      <c r="B523" s="266"/>
      <c r="C523" s="287"/>
      <c r="D523" s="288"/>
      <c r="E523" s="28"/>
    </row>
    <row r="524" spans="2:5" ht="16.5">
      <c r="B524" s="266"/>
      <c r="C524" s="287"/>
      <c r="D524" s="288"/>
      <c r="E524" s="28"/>
    </row>
    <row r="525" spans="2:5" ht="16.5">
      <c r="B525" s="266"/>
      <c r="C525" s="287"/>
      <c r="D525" s="288"/>
      <c r="E525" s="28"/>
    </row>
    <row r="526" spans="2:5" ht="16.5">
      <c r="B526" s="266"/>
      <c r="C526" s="287"/>
      <c r="D526" s="288"/>
      <c r="E526" s="28"/>
    </row>
    <row r="527" spans="2:5" ht="16.5">
      <c r="B527" s="266"/>
      <c r="C527" s="287"/>
      <c r="D527" s="288"/>
      <c r="E527" s="28"/>
    </row>
    <row r="528" spans="2:5" ht="16.5">
      <c r="B528" s="266"/>
      <c r="C528" s="287"/>
      <c r="D528" s="288"/>
      <c r="E528" s="28"/>
    </row>
    <row r="529" spans="2:5" ht="17.25">
      <c r="B529" s="266"/>
      <c r="C529" s="277"/>
      <c r="D529" s="288"/>
      <c r="E529" s="261"/>
    </row>
    <row r="530" spans="2:5" ht="17.25">
      <c r="B530" s="266"/>
      <c r="C530" s="287"/>
      <c r="D530" s="295"/>
      <c r="E530" s="28"/>
    </row>
    <row r="531" ht="16.5">
      <c r="D531" s="294"/>
    </row>
    <row r="537" ht="16.5">
      <c r="D537" s="265"/>
    </row>
    <row r="544" ht="16.5">
      <c r="E544" s="297"/>
    </row>
    <row r="550" spans="2:5" ht="16.5">
      <c r="B550" s="266"/>
      <c r="C550" s="287"/>
      <c r="E550" s="292"/>
    </row>
    <row r="551" spans="2:5" ht="16.5">
      <c r="B551" s="289"/>
      <c r="C551" s="290"/>
      <c r="D551" s="288"/>
      <c r="E551" s="28"/>
    </row>
    <row r="552" spans="2:5" ht="16.5">
      <c r="B552" s="266"/>
      <c r="C552" s="290"/>
      <c r="D552" s="291"/>
      <c r="E552" s="293"/>
    </row>
    <row r="553" spans="2:5" ht="16.5">
      <c r="B553" s="289"/>
      <c r="C553" s="290"/>
      <c r="D553" s="291"/>
      <c r="E553" s="28"/>
    </row>
    <row r="554" spans="2:5" ht="16.5">
      <c r="B554" s="266"/>
      <c r="C554" s="287"/>
      <c r="D554" s="291"/>
      <c r="E554" s="28"/>
    </row>
    <row r="555" ht="16.5">
      <c r="D555" s="288"/>
    </row>
    <row r="556" ht="16.5">
      <c r="D556" s="265"/>
    </row>
    <row r="564" ht="16.5">
      <c r="E564" s="297"/>
    </row>
    <row r="568" spans="2:5" ht="17.25">
      <c r="B568" s="266"/>
      <c r="C568" s="287"/>
      <c r="E568" s="261"/>
    </row>
    <row r="569" spans="2:5" ht="17.25">
      <c r="B569" s="266"/>
      <c r="C569" s="287"/>
      <c r="D569" s="295"/>
      <c r="E569" s="261"/>
    </row>
    <row r="570" spans="2:5" ht="17.25">
      <c r="B570" s="266"/>
      <c r="C570" s="287"/>
      <c r="D570" s="295"/>
      <c r="E570" s="28"/>
    </row>
    <row r="571" ht="16.5">
      <c r="D571" s="288"/>
    </row>
    <row r="587" ht="17.25">
      <c r="E587" s="257"/>
    </row>
    <row r="588" ht="17.25">
      <c r="D588" s="298"/>
    </row>
    <row r="589" ht="16.5">
      <c r="E589" s="28"/>
    </row>
    <row r="590" spans="4:5" ht="16.5">
      <c r="D590" s="294"/>
      <c r="E590" s="28"/>
    </row>
    <row r="591" spans="4:5" ht="16.5">
      <c r="D591" s="288"/>
      <c r="E591" s="28"/>
    </row>
    <row r="592" spans="4:5" ht="16.5">
      <c r="D592" s="288"/>
      <c r="E592" s="28"/>
    </row>
    <row r="593" spans="4:5" ht="16.5">
      <c r="D593" s="288"/>
      <c r="E593" s="28"/>
    </row>
    <row r="594" spans="4:5" ht="16.5">
      <c r="D594" s="288"/>
      <c r="E594" s="28"/>
    </row>
    <row r="595" spans="4:5" ht="16.5">
      <c r="D595" s="288"/>
      <c r="E595" s="28"/>
    </row>
    <row r="596" spans="4:5" ht="16.5">
      <c r="D596" s="288"/>
      <c r="E596" s="28"/>
    </row>
    <row r="597" spans="4:5" ht="16.5">
      <c r="D597" s="288"/>
      <c r="E597" s="28"/>
    </row>
    <row r="598" spans="4:5" ht="16.5">
      <c r="D598" s="288"/>
      <c r="E598" s="28"/>
    </row>
    <row r="599" spans="4:5" ht="16.5">
      <c r="D599" s="288"/>
      <c r="E599" s="28"/>
    </row>
    <row r="600" spans="4:5" ht="16.5">
      <c r="D600" s="288"/>
      <c r="E600" s="296"/>
    </row>
    <row r="601" spans="4:5" ht="16.5">
      <c r="D601" s="288"/>
      <c r="E601" s="28"/>
    </row>
    <row r="602" spans="4:5" ht="16.5">
      <c r="D602" s="288"/>
      <c r="E602" s="28"/>
    </row>
    <row r="603" spans="2:5" ht="16.5">
      <c r="B603" s="266"/>
      <c r="C603" s="287"/>
      <c r="D603" s="288"/>
      <c r="E603" s="292"/>
    </row>
    <row r="604" spans="2:5" ht="16.5">
      <c r="B604" s="289"/>
      <c r="C604" s="290"/>
      <c r="D604" s="288"/>
      <c r="E604" s="28"/>
    </row>
    <row r="605" spans="2:5" ht="16.5">
      <c r="B605" s="266"/>
      <c r="C605" s="290"/>
      <c r="D605" s="291"/>
      <c r="E605" s="293"/>
    </row>
    <row r="606" spans="2:5" ht="16.5">
      <c r="B606" s="289"/>
      <c r="C606" s="290"/>
      <c r="D606" s="291"/>
      <c r="E606" s="28"/>
    </row>
    <row r="607" spans="2:5" ht="16.5">
      <c r="B607" s="266"/>
      <c r="C607" s="287"/>
      <c r="D607" s="291"/>
      <c r="E607" s="28"/>
    </row>
    <row r="608" ht="16.5">
      <c r="D608" s="288"/>
    </row>
    <row r="609" ht="17.25">
      <c r="D609" s="298"/>
    </row>
    <row r="611" ht="16.5">
      <c r="D611" s="265"/>
    </row>
    <row r="657" spans="2:5" ht="16.5">
      <c r="B657" s="266"/>
      <c r="C657" s="287"/>
      <c r="E657" s="292"/>
    </row>
    <row r="658" spans="2:5" ht="16.5">
      <c r="B658" s="289"/>
      <c r="C658" s="290"/>
      <c r="D658" s="288"/>
      <c r="E658" s="28"/>
    </row>
    <row r="659" spans="2:5" ht="16.5">
      <c r="B659" s="266"/>
      <c r="C659" s="290"/>
      <c r="D659" s="291"/>
      <c r="E659" s="293"/>
    </row>
    <row r="660" spans="2:5" ht="16.5">
      <c r="B660" s="289"/>
      <c r="C660" s="290"/>
      <c r="D660" s="291"/>
      <c r="E660" s="28"/>
    </row>
    <row r="661" spans="2:5" ht="16.5">
      <c r="B661" s="266"/>
      <c r="C661" s="287"/>
      <c r="D661" s="291"/>
      <c r="E661" s="28"/>
    </row>
    <row r="662" spans="2:5" ht="16.5">
      <c r="B662" s="266"/>
      <c r="C662" s="287"/>
      <c r="D662" s="288"/>
      <c r="E662" s="296"/>
    </row>
    <row r="663" spans="4:5" ht="16.5">
      <c r="D663" s="288"/>
      <c r="E663" s="28"/>
    </row>
    <row r="664" spans="4:5" ht="16.5">
      <c r="D664" s="288"/>
      <c r="E664" s="28"/>
    </row>
    <row r="665" spans="4:5" ht="16.5">
      <c r="D665" s="288"/>
      <c r="E665" s="28"/>
    </row>
    <row r="666" spans="4:5" ht="16.5">
      <c r="D666" s="288"/>
      <c r="E666" s="28"/>
    </row>
    <row r="667" spans="4:5" ht="17.25">
      <c r="D667" s="288"/>
      <c r="E667" s="261"/>
    </row>
    <row r="668" spans="4:5" ht="17.25">
      <c r="D668" s="295"/>
      <c r="E668" s="28"/>
    </row>
    <row r="669" spans="4:5" ht="16.5">
      <c r="D669" s="288"/>
      <c r="E669" s="28"/>
    </row>
    <row r="670" spans="4:5" ht="16.5">
      <c r="D670" s="288"/>
      <c r="E670" s="28"/>
    </row>
    <row r="671" spans="4:5" ht="16.5">
      <c r="D671" s="294"/>
      <c r="E671" s="28"/>
    </row>
    <row r="672" spans="4:5" ht="16.5">
      <c r="D672" s="288"/>
      <c r="E672" s="28"/>
    </row>
    <row r="673" spans="4:5" ht="16.5">
      <c r="D673" s="288"/>
      <c r="E673" s="28"/>
    </row>
    <row r="674" spans="4:5" ht="16.5">
      <c r="D674" s="288"/>
      <c r="E674" s="28"/>
    </row>
    <row r="675" spans="4:5" ht="16.5">
      <c r="D675" s="288"/>
      <c r="E675" s="28"/>
    </row>
    <row r="676" spans="4:5" ht="16.5">
      <c r="D676" s="288"/>
      <c r="E676" s="28"/>
    </row>
    <row r="677" spans="4:5" ht="16.5">
      <c r="D677" s="288"/>
      <c r="E677" s="28"/>
    </row>
    <row r="678" spans="4:5" ht="16.5">
      <c r="D678" s="288"/>
      <c r="E678" s="28"/>
    </row>
    <row r="679" ht="16.5">
      <c r="D679" s="294"/>
    </row>
    <row r="694" ht="16.5">
      <c r="E694" s="28"/>
    </row>
    <row r="695" ht="16.5">
      <c r="D695" s="288"/>
    </row>
    <row r="697" spans="1:5" s="250" customFormat="1" ht="17.25">
      <c r="A697" s="1136"/>
      <c r="C697" s="251"/>
      <c r="D697" s="240"/>
      <c r="E697" s="299"/>
    </row>
    <row r="698" ht="17.25">
      <c r="D698" s="252"/>
    </row>
  </sheetData>
  <sheetProtection/>
  <mergeCells count="3">
    <mergeCell ref="B1:E1"/>
    <mergeCell ref="B2:E2"/>
    <mergeCell ref="B3:E3"/>
  </mergeCells>
  <printOptions horizont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80" r:id="rId1"/>
  <headerFooter alignWithMargins="0">
    <oddFooter>&amp;C&amp;P</oddFooter>
  </headerFooter>
  <rowBreaks count="1" manualBreakCount="1">
    <brk id="2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Normal="75" zoomScaleSheetLayoutView="100" zoomScalePageLayoutView="0" workbookViewId="0" topLeftCell="A1">
      <selection activeCell="A1" sqref="A1:B1"/>
    </sheetView>
  </sheetViews>
  <sheetFormatPr defaultColWidth="9.125" defaultRowHeight="12.75"/>
  <cols>
    <col min="1" max="1" width="5.75390625" style="1205" customWidth="1"/>
    <col min="2" max="2" width="62.625" style="638" bestFit="1" customWidth="1"/>
    <col min="3" max="4" width="12.75390625" style="371" customWidth="1"/>
    <col min="5" max="5" width="5.75390625" style="1205" customWidth="1"/>
    <col min="6" max="6" width="54.00390625" style="638" bestFit="1" customWidth="1"/>
    <col min="7" max="8" width="12.75390625" style="371" customWidth="1"/>
    <col min="9" max="16384" width="9.125" style="638" customWidth="1"/>
  </cols>
  <sheetData>
    <row r="1" spans="1:8" s="643" customFormat="1" ht="15">
      <c r="A1" s="1572" t="s">
        <v>1237</v>
      </c>
      <c r="B1" s="1572"/>
      <c r="C1" s="71"/>
      <c r="D1" s="71"/>
      <c r="E1" s="1137"/>
      <c r="G1" s="455"/>
      <c r="H1" s="71"/>
    </row>
    <row r="2" spans="1:8" s="643" customFormat="1" ht="26.25" customHeight="1">
      <c r="A2" s="1573" t="s">
        <v>630</v>
      </c>
      <c r="B2" s="1573"/>
      <c r="C2" s="1573"/>
      <c r="D2" s="1573"/>
      <c r="E2" s="1573"/>
      <c r="F2" s="1573"/>
      <c r="G2" s="1573"/>
      <c r="H2" s="1573"/>
    </row>
    <row r="3" spans="1:8" s="643" customFormat="1" ht="27.75" customHeight="1">
      <c r="A3" s="1573" t="s">
        <v>631</v>
      </c>
      <c r="B3" s="1573"/>
      <c r="C3" s="1573"/>
      <c r="D3" s="1573"/>
      <c r="E3" s="1573"/>
      <c r="F3" s="1573"/>
      <c r="G3" s="1573"/>
      <c r="H3" s="1573"/>
    </row>
    <row r="4" spans="1:8" s="643" customFormat="1" ht="15">
      <c r="A4" s="1138"/>
      <c r="B4" s="1138"/>
      <c r="C4" s="1138"/>
      <c r="D4" s="1138"/>
      <c r="E4" s="1138"/>
      <c r="F4" s="1138"/>
      <c r="G4" s="1574" t="s">
        <v>133</v>
      </c>
      <c r="H4" s="1574"/>
    </row>
    <row r="5" spans="1:8" s="643" customFormat="1" ht="33" customHeight="1">
      <c r="A5" s="1139"/>
      <c r="B5" s="1140" t="s">
        <v>632</v>
      </c>
      <c r="C5" s="1141" t="s">
        <v>394</v>
      </c>
      <c r="D5" s="1142" t="s">
        <v>1000</v>
      </c>
      <c r="E5" s="1143"/>
      <c r="F5" s="1144" t="s">
        <v>633</v>
      </c>
      <c r="G5" s="1141" t="s">
        <v>394</v>
      </c>
      <c r="H5" s="1141" t="s">
        <v>1000</v>
      </c>
    </row>
    <row r="6" spans="1:8" ht="15" customHeight="1">
      <c r="A6" s="1145" t="s">
        <v>744</v>
      </c>
      <c r="B6" s="638" t="s">
        <v>634</v>
      </c>
      <c r="C6" s="1146">
        <v>3622793</v>
      </c>
      <c r="D6" s="1147">
        <f>'1.Onbe'!M10+'1.Onbe'!M15+'1.Onbe'!M17</f>
        <v>4103752</v>
      </c>
      <c r="E6" s="1148" t="s">
        <v>744</v>
      </c>
      <c r="F6" s="638" t="s">
        <v>820</v>
      </c>
      <c r="G6" s="1146">
        <v>3073312</v>
      </c>
      <c r="H6" s="1146">
        <f>'5.Inki'!J396+'6.Önk.műk.'!J781</f>
        <v>3427731</v>
      </c>
    </row>
    <row r="7" spans="1:8" ht="15" customHeight="1">
      <c r="A7" s="1145" t="s">
        <v>745</v>
      </c>
      <c r="B7" s="638" t="s">
        <v>10</v>
      </c>
      <c r="C7" s="1146">
        <v>5485000</v>
      </c>
      <c r="D7" s="1147">
        <f>'1.Onbe'!M18</f>
        <v>5635000</v>
      </c>
      <c r="E7" s="1148" t="s">
        <v>745</v>
      </c>
      <c r="F7" s="638" t="s">
        <v>635</v>
      </c>
      <c r="G7" s="1146">
        <v>869842</v>
      </c>
      <c r="H7" s="1146">
        <f>'5.Inki'!K396+'6.Önk.műk.'!K781</f>
        <v>935743</v>
      </c>
    </row>
    <row r="8" spans="1:8" ht="15">
      <c r="A8" s="1145" t="s">
        <v>746</v>
      </c>
      <c r="B8" s="1149" t="s">
        <v>174</v>
      </c>
      <c r="C8" s="1146">
        <v>1325691</v>
      </c>
      <c r="D8" s="1147">
        <f>'1.Onbe'!M32+'1.Onbe'!M36</f>
        <v>1678567</v>
      </c>
      <c r="E8" s="1148" t="s">
        <v>746</v>
      </c>
      <c r="F8" s="638" t="s">
        <v>821</v>
      </c>
      <c r="G8" s="1146">
        <v>5160266</v>
      </c>
      <c r="H8" s="1146">
        <f>'5.Inki'!L396+'6.Önk.műk.'!L781</f>
        <v>5739513</v>
      </c>
    </row>
    <row r="9" spans="1:8" ht="15">
      <c r="A9" s="1145" t="s">
        <v>636</v>
      </c>
      <c r="B9" s="638" t="s">
        <v>190</v>
      </c>
      <c r="C9" s="1146">
        <v>80000</v>
      </c>
      <c r="D9" s="1147">
        <f>'1.Onbe'!M37+'1.Onbe'!M38</f>
        <v>107410</v>
      </c>
      <c r="E9" s="1150" t="s">
        <v>636</v>
      </c>
      <c r="F9" s="638" t="s">
        <v>637</v>
      </c>
      <c r="G9" s="1146">
        <v>276400</v>
      </c>
      <c r="H9" s="1146">
        <f>'5.Inki'!M396+'6.Önk.műk.'!M781</f>
        <v>203035</v>
      </c>
    </row>
    <row r="10" spans="1:8" ht="15">
      <c r="A10" s="1145"/>
      <c r="B10" s="1149"/>
      <c r="C10" s="1146"/>
      <c r="D10" s="1147"/>
      <c r="E10" s="1150" t="s">
        <v>638</v>
      </c>
      <c r="F10" s="639" t="s">
        <v>639</v>
      </c>
      <c r="G10" s="1151">
        <v>815969</v>
      </c>
      <c r="H10" s="1146">
        <f>'5.Inki'!N396+'6.Önk.műk.'!N781</f>
        <v>1417317</v>
      </c>
    </row>
    <row r="11" spans="1:8" ht="15">
      <c r="A11" s="1145"/>
      <c r="B11" s="1149"/>
      <c r="C11" s="1146"/>
      <c r="D11" s="1147"/>
      <c r="E11" s="1150" t="s">
        <v>640</v>
      </c>
      <c r="F11" s="639" t="s">
        <v>641</v>
      </c>
      <c r="G11" s="1151">
        <v>205000</v>
      </c>
      <c r="H11" s="1146">
        <f>'2.Onki'!M16+'2.Onki'!M25</f>
        <v>803806</v>
      </c>
    </row>
    <row r="12" spans="1:8" s="643" customFormat="1" ht="24.75" customHeight="1">
      <c r="A12" s="1152"/>
      <c r="B12" s="640" t="s">
        <v>642</v>
      </c>
      <c r="C12" s="1153">
        <f>SUM(C6:C10)</f>
        <v>10513484</v>
      </c>
      <c r="D12" s="1154">
        <f>SUM(D6:D9)</f>
        <v>11524729</v>
      </c>
      <c r="E12" s="1155"/>
      <c r="F12" s="640" t="s">
        <v>643</v>
      </c>
      <c r="G12" s="1156">
        <f>SUM(G6:G11)</f>
        <v>10400789</v>
      </c>
      <c r="H12" s="1156">
        <f>SUM(H6:H11)</f>
        <v>12527145</v>
      </c>
    </row>
    <row r="13" spans="1:8" ht="23.25" customHeight="1">
      <c r="A13" s="1157"/>
      <c r="B13" s="1158" t="s">
        <v>644</v>
      </c>
      <c r="C13" s="1159"/>
      <c r="D13" s="1160"/>
      <c r="E13" s="1161"/>
      <c r="F13" s="1158" t="s">
        <v>645</v>
      </c>
      <c r="G13" s="1162"/>
      <c r="H13" s="1163"/>
    </row>
    <row r="14" spans="1:8" ht="15">
      <c r="A14" s="1164" t="s">
        <v>744</v>
      </c>
      <c r="B14" s="1165" t="s">
        <v>646</v>
      </c>
      <c r="C14" s="1162">
        <v>5640156</v>
      </c>
      <c r="D14" s="1166">
        <f>'1.Onbe'!M40</f>
        <v>7521531</v>
      </c>
      <c r="E14" s="1167" t="s">
        <v>744</v>
      </c>
      <c r="F14" s="1165" t="s">
        <v>117</v>
      </c>
      <c r="G14" s="1162">
        <v>3111297</v>
      </c>
      <c r="H14" s="1162">
        <f>'2.Onki'!M27+'2.Onki'!M11</f>
        <v>6498274</v>
      </c>
    </row>
    <row r="15" spans="1:8" ht="15">
      <c r="A15" s="1164" t="s">
        <v>745</v>
      </c>
      <c r="B15" s="1165" t="s">
        <v>186</v>
      </c>
      <c r="C15" s="1162">
        <v>550000</v>
      </c>
      <c r="D15" s="1166">
        <f>'1.Onbe'!M46</f>
        <v>394370</v>
      </c>
      <c r="E15" s="1167" t="s">
        <v>745</v>
      </c>
      <c r="F15" s="1165" t="s">
        <v>50</v>
      </c>
      <c r="G15" s="1162">
        <v>223615</v>
      </c>
      <c r="H15" s="1162">
        <f>'2.Onki'!M12+'2.Onki'!M28</f>
        <v>653263</v>
      </c>
    </row>
    <row r="16" spans="1:8" ht="15">
      <c r="A16" s="1164" t="s">
        <v>746</v>
      </c>
      <c r="B16" s="638" t="s">
        <v>191</v>
      </c>
      <c r="C16" s="1162">
        <v>0</v>
      </c>
      <c r="D16" s="1166">
        <f>'1.Onbe'!M52</f>
        <v>9000</v>
      </c>
      <c r="E16" s="1167" t="s">
        <v>746</v>
      </c>
      <c r="F16" s="1165" t="s">
        <v>761</v>
      </c>
      <c r="G16" s="1162">
        <v>1418800</v>
      </c>
      <c r="H16" s="1162">
        <f>'2.Onki'!M29</f>
        <v>36923</v>
      </c>
    </row>
    <row r="17" spans="1:8" ht="15">
      <c r="A17" s="1164"/>
      <c r="C17" s="1162"/>
      <c r="D17" s="1166"/>
      <c r="E17" s="1167" t="s">
        <v>636</v>
      </c>
      <c r="F17" s="1165" t="s">
        <v>647</v>
      </c>
      <c r="G17" s="1162">
        <v>1153579</v>
      </c>
      <c r="H17" s="1162">
        <f>'2.Onki'!M21</f>
        <v>148229</v>
      </c>
    </row>
    <row r="18" spans="1:8" s="643" customFormat="1" ht="24.75" customHeight="1" thickBot="1">
      <c r="A18" s="1168"/>
      <c r="B18" s="641" t="s">
        <v>690</v>
      </c>
      <c r="C18" s="1169">
        <f>SUM(C14:C16)</f>
        <v>6190156</v>
      </c>
      <c r="D18" s="1170">
        <f>SUM(D14:D16)</f>
        <v>7924901</v>
      </c>
      <c r="E18" s="1171"/>
      <c r="F18" s="641" t="s">
        <v>691</v>
      </c>
      <c r="G18" s="1172">
        <f>SUM(G14:G17)</f>
        <v>5907291</v>
      </c>
      <c r="H18" s="1172">
        <f>SUM(H14:H17)</f>
        <v>7336689</v>
      </c>
    </row>
    <row r="19" spans="1:8" s="643" customFormat="1" ht="24.75" customHeight="1" thickBot="1" thickTop="1">
      <c r="A19" s="1173"/>
      <c r="B19" s="1174" t="s">
        <v>193</v>
      </c>
      <c r="C19" s="1175">
        <f>C12+C18</f>
        <v>16703640</v>
      </c>
      <c r="D19" s="1176">
        <f>SUM(D18+D12)</f>
        <v>19449630</v>
      </c>
      <c r="E19" s="1177"/>
      <c r="F19" s="1174" t="s">
        <v>418</v>
      </c>
      <c r="G19" s="1175">
        <f>G12+G18</f>
        <v>16308080</v>
      </c>
      <c r="H19" s="1175">
        <f>H12+H18</f>
        <v>19863834</v>
      </c>
    </row>
    <row r="20" spans="1:8" s="643" customFormat="1" ht="24.75" customHeight="1" thickTop="1">
      <c r="A20" s="1178"/>
      <c r="B20" s="1158" t="s">
        <v>692</v>
      </c>
      <c r="C20" s="1179"/>
      <c r="D20" s="1180"/>
      <c r="E20" s="642"/>
      <c r="F20" s="1158" t="s">
        <v>693</v>
      </c>
      <c r="G20" s="1179"/>
      <c r="H20" s="1179"/>
    </row>
    <row r="21" spans="1:8" s="643" customFormat="1" ht="15">
      <c r="A21" s="1181" t="s">
        <v>744</v>
      </c>
      <c r="B21" s="643" t="s">
        <v>694</v>
      </c>
      <c r="C21" s="1179">
        <v>0</v>
      </c>
      <c r="D21" s="1180">
        <v>0</v>
      </c>
      <c r="E21" s="642" t="s">
        <v>744</v>
      </c>
      <c r="F21" s="643" t="s">
        <v>695</v>
      </c>
      <c r="G21" s="1179">
        <v>0</v>
      </c>
      <c r="H21" s="1179">
        <v>0</v>
      </c>
    </row>
    <row r="22" spans="1:8" s="643" customFormat="1" ht="15">
      <c r="A22" s="1181" t="s">
        <v>745</v>
      </c>
      <c r="B22" s="643" t="s">
        <v>696</v>
      </c>
      <c r="C22" s="1179">
        <v>0</v>
      </c>
      <c r="D22" s="1180">
        <f>'1.Onbe'!M61</f>
        <v>1067026</v>
      </c>
      <c r="E22" s="642"/>
      <c r="G22" s="1179"/>
      <c r="H22" s="1179"/>
    </row>
    <row r="23" spans="1:8" s="643" customFormat="1" ht="24.75" customHeight="1">
      <c r="A23" s="1178"/>
      <c r="B23" s="1158" t="s">
        <v>697</v>
      </c>
      <c r="C23" s="1179"/>
      <c r="D23" s="1180"/>
      <c r="E23" s="642"/>
      <c r="F23" s="1158" t="s">
        <v>698</v>
      </c>
      <c r="G23" s="1179"/>
      <c r="H23" s="1179"/>
    </row>
    <row r="24" spans="1:8" s="643" customFormat="1" ht="15">
      <c r="A24" s="1181" t="s">
        <v>746</v>
      </c>
      <c r="B24" s="643" t="s">
        <v>699</v>
      </c>
      <c r="C24" s="1179">
        <v>1352433</v>
      </c>
      <c r="D24" s="1180">
        <f>'1.Onbe'!M71</f>
        <v>1087312</v>
      </c>
      <c r="E24" s="642" t="s">
        <v>745</v>
      </c>
      <c r="F24" s="643" t="s">
        <v>700</v>
      </c>
      <c r="G24" s="1179">
        <v>1747993</v>
      </c>
      <c r="H24" s="1179">
        <f>'2.Onki'!M38</f>
        <v>1740134</v>
      </c>
    </row>
    <row r="25" spans="1:8" s="643" customFormat="1" ht="15">
      <c r="A25" s="1181" t="s">
        <v>636</v>
      </c>
      <c r="B25" s="643" t="s">
        <v>694</v>
      </c>
      <c r="C25" s="1179">
        <v>0</v>
      </c>
      <c r="D25" s="1180">
        <v>0</v>
      </c>
      <c r="E25" s="642" t="s">
        <v>746</v>
      </c>
      <c r="F25" s="643" t="s">
        <v>695</v>
      </c>
      <c r="G25" s="1179">
        <v>0</v>
      </c>
      <c r="H25" s="1179">
        <v>0</v>
      </c>
    </row>
    <row r="26" spans="1:8" s="643" customFormat="1" ht="15">
      <c r="A26" s="1181" t="s">
        <v>638</v>
      </c>
      <c r="B26" s="643" t="s">
        <v>696</v>
      </c>
      <c r="C26" s="1179">
        <v>0</v>
      </c>
      <c r="D26" s="1180">
        <v>0</v>
      </c>
      <c r="E26" s="642"/>
      <c r="G26" s="1179"/>
      <c r="H26" s="1179"/>
    </row>
    <row r="27" spans="1:8" s="1186" customFormat="1" ht="15.75" thickBot="1">
      <c r="A27" s="1182"/>
      <c r="B27" s="1183" t="s">
        <v>701</v>
      </c>
      <c r="C27" s="1184">
        <f>SUM(C21:C26)</f>
        <v>1352433</v>
      </c>
      <c r="D27" s="1185">
        <f>SUM(D21:D26)</f>
        <v>2154338</v>
      </c>
      <c r="E27" s="644"/>
      <c r="F27" s="1183" t="s">
        <v>702</v>
      </c>
      <c r="G27" s="1184">
        <f>SUM(G20:G25)</f>
        <v>1747993</v>
      </c>
      <c r="H27" s="1184">
        <f>SUM(H20:H25)</f>
        <v>1740134</v>
      </c>
    </row>
    <row r="28" spans="1:8" s="643" customFormat="1" ht="30" customHeight="1" thickBot="1" thickTop="1">
      <c r="A28" s="1187"/>
      <c r="B28" s="1183" t="s">
        <v>703</v>
      </c>
      <c r="C28" s="1169">
        <f>SUM(C24:C25,C21:C21,C18,C12)</f>
        <v>18056073</v>
      </c>
      <c r="D28" s="1169">
        <f>SUM(D24:D25,D21:D21,D18,D12)+D22</f>
        <v>21603968</v>
      </c>
      <c r="E28" s="1188"/>
      <c r="F28" s="1183" t="s">
        <v>704</v>
      </c>
      <c r="G28" s="1169">
        <f>SUM(G24:G25,G18,G21:G21,G12)</f>
        <v>18056073</v>
      </c>
      <c r="H28" s="1169">
        <f>SUM(H24:H25,H18,H21:H21,H12)</f>
        <v>21603968</v>
      </c>
    </row>
    <row r="29" spans="1:8" s="643" customFormat="1" ht="15.75" thickTop="1">
      <c r="A29" s="1189"/>
      <c r="B29" s="645" t="s">
        <v>380</v>
      </c>
      <c r="C29" s="1190">
        <f>C19-G19</f>
        <v>395560</v>
      </c>
      <c r="D29" s="1190">
        <f>D19-H19</f>
        <v>-414204</v>
      </c>
      <c r="E29" s="1191"/>
      <c r="F29" s="646"/>
      <c r="G29" s="1192"/>
      <c r="H29" s="1179"/>
    </row>
    <row r="30" spans="1:8" s="643" customFormat="1" ht="15">
      <c r="A30" s="1193"/>
      <c r="B30" s="646" t="s">
        <v>705</v>
      </c>
      <c r="C30" s="1194">
        <f>C29-G27</f>
        <v>-1352433</v>
      </c>
      <c r="D30" s="1194">
        <f>D29-H27</f>
        <v>-2154338</v>
      </c>
      <c r="E30" s="1191"/>
      <c r="F30" s="646"/>
      <c r="G30" s="1192"/>
      <c r="H30" s="1179"/>
    </row>
    <row r="31" spans="1:8" ht="19.5" customHeight="1">
      <c r="A31" s="1195"/>
      <c r="B31" s="1196" t="s">
        <v>706</v>
      </c>
      <c r="C31" s="1197">
        <v>0.629</v>
      </c>
      <c r="D31" s="1198">
        <f>D12/D19</f>
        <v>0.5925423259979753</v>
      </c>
      <c r="E31" s="1199"/>
      <c r="F31" s="1196" t="s">
        <v>707</v>
      </c>
      <c r="G31" s="1197">
        <v>0.638</v>
      </c>
      <c r="H31" s="1197">
        <f>H12/H19</f>
        <v>0.6306509105946012</v>
      </c>
    </row>
    <row r="32" spans="1:8" ht="19.5" customHeight="1">
      <c r="A32" s="1200"/>
      <c r="B32" s="1201" t="s">
        <v>708</v>
      </c>
      <c r="C32" s="1202">
        <v>0.371</v>
      </c>
      <c r="D32" s="1203">
        <f>D18/D19</f>
        <v>0.4074576740020247</v>
      </c>
      <c r="E32" s="1204"/>
      <c r="F32" s="1201" t="s">
        <v>709</v>
      </c>
      <c r="G32" s="1202">
        <v>0.362</v>
      </c>
      <c r="H32" s="1202">
        <f>H18/H19</f>
        <v>0.3693490894053988</v>
      </c>
    </row>
    <row r="33" ht="15">
      <c r="F33" s="638" t="s">
        <v>710</v>
      </c>
    </row>
    <row r="34" ht="15">
      <c r="C34" s="371" t="s">
        <v>710</v>
      </c>
    </row>
  </sheetData>
  <sheetProtection/>
  <mergeCells count="4">
    <mergeCell ref="A1:B1"/>
    <mergeCell ref="A2:H2"/>
    <mergeCell ref="A3:H3"/>
    <mergeCell ref="G4:H4"/>
  </mergeCell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BreakPreview" zoomScaleSheetLayoutView="100" zoomScalePageLayoutView="0" workbookViewId="0" topLeftCell="A1">
      <selection activeCell="C2" sqref="C2:H2"/>
    </sheetView>
  </sheetViews>
  <sheetFormatPr defaultColWidth="31.25390625" defaultRowHeight="12.75"/>
  <cols>
    <col min="1" max="1" width="3.25390625" style="1220" bestFit="1" customWidth="1"/>
    <col min="2" max="2" width="3.25390625" style="1220" customWidth="1"/>
    <col min="3" max="3" width="50.75390625" style="932" customWidth="1"/>
    <col min="4" max="5" width="14.75390625" style="898" customWidth="1"/>
    <col min="6" max="6" width="9.75390625" style="898" bestFit="1" customWidth="1"/>
    <col min="7" max="7" width="14.75390625" style="898" customWidth="1"/>
    <col min="8" max="8" width="26.75390625" style="899" customWidth="1"/>
    <col min="9" max="9" width="12.125" style="6" customWidth="1"/>
    <col min="10" max="10" width="12.875" style="6" customWidth="1"/>
    <col min="11" max="16384" width="31.25390625" style="6" customWidth="1"/>
  </cols>
  <sheetData>
    <row r="1" spans="1:8" s="239" customFormat="1" ht="25.5" customHeight="1">
      <c r="A1" s="243"/>
      <c r="B1" s="243"/>
      <c r="C1" s="1575" t="s">
        <v>1238</v>
      </c>
      <c r="D1" s="1575"/>
      <c r="E1" s="1575"/>
      <c r="F1" s="1024"/>
      <c r="G1" s="1025"/>
      <c r="H1" s="1026"/>
    </row>
    <row r="2" spans="3:8" ht="36" customHeight="1">
      <c r="C2" s="1452" t="s">
        <v>892</v>
      </c>
      <c r="D2" s="1452"/>
      <c r="E2" s="1452"/>
      <c r="F2" s="1452"/>
      <c r="G2" s="1452"/>
      <c r="H2" s="1452"/>
    </row>
    <row r="3" spans="3:8" ht="36" customHeight="1">
      <c r="C3" s="1452" t="s">
        <v>893</v>
      </c>
      <c r="D3" s="1452"/>
      <c r="E3" s="1452"/>
      <c r="F3" s="1452"/>
      <c r="G3" s="1452"/>
      <c r="H3" s="1452"/>
    </row>
    <row r="4" spans="2:8" ht="25.5" customHeight="1" thickBot="1">
      <c r="B4" s="1220" t="s">
        <v>144</v>
      </c>
      <c r="C4" s="900" t="s">
        <v>145</v>
      </c>
      <c r="D4" s="901" t="s">
        <v>146</v>
      </c>
      <c r="E4" s="901" t="s">
        <v>147</v>
      </c>
      <c r="F4" s="901" t="s">
        <v>148</v>
      </c>
      <c r="G4" s="901" t="s">
        <v>149</v>
      </c>
      <c r="H4" s="899" t="s">
        <v>150</v>
      </c>
    </row>
    <row r="5" spans="2:8" ht="66.75" thickBot="1">
      <c r="B5" s="902" t="s">
        <v>743</v>
      </c>
      <c r="C5" s="903" t="s">
        <v>134</v>
      </c>
      <c r="D5" s="1017" t="s">
        <v>882</v>
      </c>
      <c r="E5" s="1018" t="s">
        <v>532</v>
      </c>
      <c r="F5" s="904" t="s">
        <v>824</v>
      </c>
      <c r="G5" s="904" t="s">
        <v>903</v>
      </c>
      <c r="H5" s="905" t="s">
        <v>894</v>
      </c>
    </row>
    <row r="6" spans="1:8" ht="21.75" customHeight="1" thickTop="1">
      <c r="A6" s="1220">
        <v>1</v>
      </c>
      <c r="B6" s="906">
        <v>1</v>
      </c>
      <c r="C6" s="907" t="s">
        <v>410</v>
      </c>
      <c r="D6" s="908">
        <v>37</v>
      </c>
      <c r="E6" s="1019">
        <v>37</v>
      </c>
      <c r="F6" s="908"/>
      <c r="G6" s="908">
        <f aca="true" t="shared" si="0" ref="G6:G33">SUM(E6:F6)</f>
        <v>37</v>
      </c>
      <c r="H6" s="909"/>
    </row>
    <row r="7" spans="1:8" ht="21.75" customHeight="1">
      <c r="A7" s="1220">
        <v>2</v>
      </c>
      <c r="B7" s="906"/>
      <c r="C7" s="910" t="s">
        <v>528</v>
      </c>
      <c r="D7" s="908">
        <v>2</v>
      </c>
      <c r="E7" s="1019">
        <v>0</v>
      </c>
      <c r="F7" s="908"/>
      <c r="G7" s="908">
        <f t="shared" si="0"/>
        <v>0</v>
      </c>
      <c r="H7" s="909"/>
    </row>
    <row r="8" spans="1:8" ht="21.75" customHeight="1">
      <c r="A8" s="1220">
        <v>3</v>
      </c>
      <c r="B8" s="906">
        <v>2</v>
      </c>
      <c r="C8" s="907" t="s">
        <v>411</v>
      </c>
      <c r="D8" s="908">
        <v>69</v>
      </c>
      <c r="E8" s="1019">
        <v>69</v>
      </c>
      <c r="F8" s="908"/>
      <c r="G8" s="908">
        <f t="shared" si="0"/>
        <v>69</v>
      </c>
      <c r="H8" s="909"/>
    </row>
    <row r="9" spans="1:8" ht="21.75" customHeight="1">
      <c r="A9" s="1220">
        <v>4</v>
      </c>
      <c r="B9" s="906"/>
      <c r="C9" s="910" t="s">
        <v>528</v>
      </c>
      <c r="D9" s="908">
        <v>3</v>
      </c>
      <c r="E9" s="1019">
        <v>0</v>
      </c>
      <c r="F9" s="908">
        <v>1</v>
      </c>
      <c r="G9" s="908">
        <f t="shared" si="0"/>
        <v>1</v>
      </c>
      <c r="H9" s="909" t="s">
        <v>1229</v>
      </c>
    </row>
    <row r="10" spans="1:8" s="7" customFormat="1" ht="21.75" customHeight="1">
      <c r="A10" s="1220">
        <v>5</v>
      </c>
      <c r="B10" s="906">
        <v>3</v>
      </c>
      <c r="C10" s="907" t="s">
        <v>412</v>
      </c>
      <c r="D10" s="908">
        <v>82.5</v>
      </c>
      <c r="E10" s="1019">
        <v>82.5</v>
      </c>
      <c r="F10" s="908"/>
      <c r="G10" s="908">
        <f t="shared" si="0"/>
        <v>82.5</v>
      </c>
      <c r="H10" s="909"/>
    </row>
    <row r="11" spans="1:8" s="7" customFormat="1" ht="21.75" customHeight="1">
      <c r="A11" s="1220">
        <v>6</v>
      </c>
      <c r="B11" s="906"/>
      <c r="C11" s="910" t="s">
        <v>528</v>
      </c>
      <c r="D11" s="908">
        <v>6</v>
      </c>
      <c r="E11" s="1019">
        <v>0</v>
      </c>
      <c r="F11" s="908"/>
      <c r="G11" s="908">
        <f t="shared" si="0"/>
        <v>0</v>
      </c>
      <c r="H11" s="909"/>
    </row>
    <row r="12" spans="1:8" ht="21.75" customHeight="1">
      <c r="A12" s="1220">
        <v>7</v>
      </c>
      <c r="B12" s="906">
        <v>4</v>
      </c>
      <c r="C12" s="907" t="s">
        <v>413</v>
      </c>
      <c r="D12" s="908">
        <v>59</v>
      </c>
      <c r="E12" s="1019">
        <v>59</v>
      </c>
      <c r="F12" s="908"/>
      <c r="G12" s="908">
        <f t="shared" si="0"/>
        <v>59</v>
      </c>
      <c r="H12" s="909"/>
    </row>
    <row r="13" spans="1:8" ht="21.75" customHeight="1">
      <c r="A13" s="1220">
        <v>8</v>
      </c>
      <c r="B13" s="906"/>
      <c r="C13" s="910" t="s">
        <v>528</v>
      </c>
      <c r="D13" s="908">
        <v>4</v>
      </c>
      <c r="E13" s="1019">
        <v>0</v>
      </c>
      <c r="F13" s="908"/>
      <c r="G13" s="908">
        <f t="shared" si="0"/>
        <v>0</v>
      </c>
      <c r="H13" s="909"/>
    </row>
    <row r="14" spans="1:8" ht="21.75" customHeight="1">
      <c r="A14" s="1220">
        <v>9</v>
      </c>
      <c r="B14" s="906">
        <v>5</v>
      </c>
      <c r="C14" s="907" t="s">
        <v>416</v>
      </c>
      <c r="D14" s="908">
        <v>60.5</v>
      </c>
      <c r="E14" s="1019">
        <v>60.5</v>
      </c>
      <c r="F14" s="908"/>
      <c r="G14" s="908">
        <f t="shared" si="0"/>
        <v>60.5</v>
      </c>
      <c r="H14" s="909"/>
    </row>
    <row r="15" spans="1:8" ht="21.75" customHeight="1">
      <c r="A15" s="1220">
        <v>10</v>
      </c>
      <c r="B15" s="906"/>
      <c r="C15" s="910" t="s">
        <v>528</v>
      </c>
      <c r="D15" s="908">
        <v>2</v>
      </c>
      <c r="E15" s="1019">
        <v>0</v>
      </c>
      <c r="F15" s="908"/>
      <c r="G15" s="908">
        <f t="shared" si="0"/>
        <v>0</v>
      </c>
      <c r="H15" s="909"/>
    </row>
    <row r="16" spans="1:8" s="7" customFormat="1" ht="21.75" customHeight="1">
      <c r="A16" s="1220">
        <v>11</v>
      </c>
      <c r="B16" s="906">
        <v>6</v>
      </c>
      <c r="C16" s="907" t="s">
        <v>417</v>
      </c>
      <c r="D16" s="908">
        <v>30</v>
      </c>
      <c r="E16" s="1019">
        <v>30</v>
      </c>
      <c r="F16" s="908"/>
      <c r="G16" s="908">
        <f t="shared" si="0"/>
        <v>30</v>
      </c>
      <c r="H16" s="909"/>
    </row>
    <row r="17" spans="1:8" s="7" customFormat="1" ht="32.25" customHeight="1">
      <c r="A17" s="1220">
        <v>12</v>
      </c>
      <c r="B17" s="906"/>
      <c r="C17" s="910" t="s">
        <v>527</v>
      </c>
      <c r="D17" s="908">
        <v>1</v>
      </c>
      <c r="E17" s="1019">
        <v>2</v>
      </c>
      <c r="F17" s="908"/>
      <c r="G17" s="908">
        <f t="shared" si="0"/>
        <v>2</v>
      </c>
      <c r="H17" s="912"/>
    </row>
    <row r="18" spans="1:8" ht="21.75" customHeight="1">
      <c r="A18" s="1220">
        <v>13</v>
      </c>
      <c r="B18" s="906">
        <v>7</v>
      </c>
      <c r="C18" s="911" t="s">
        <v>786</v>
      </c>
      <c r="D18" s="908">
        <v>59</v>
      </c>
      <c r="E18" s="1019">
        <v>46</v>
      </c>
      <c r="F18" s="908"/>
      <c r="G18" s="908">
        <f t="shared" si="0"/>
        <v>46</v>
      </c>
      <c r="H18" s="912"/>
    </row>
    <row r="19" spans="1:8" ht="21.75" customHeight="1">
      <c r="A19" s="1220">
        <v>14</v>
      </c>
      <c r="B19" s="906">
        <v>8</v>
      </c>
      <c r="C19" s="911" t="s">
        <v>787</v>
      </c>
      <c r="D19" s="908">
        <v>170</v>
      </c>
      <c r="E19" s="1019">
        <v>170</v>
      </c>
      <c r="F19" s="908"/>
      <c r="G19" s="908">
        <f t="shared" si="0"/>
        <v>170</v>
      </c>
      <c r="H19" s="909"/>
    </row>
    <row r="20" spans="1:8" s="7" customFormat="1" ht="21.75" customHeight="1">
      <c r="A20" s="1220">
        <v>15</v>
      </c>
      <c r="B20" s="906"/>
      <c r="C20" s="910" t="s">
        <v>528</v>
      </c>
      <c r="D20" s="908">
        <v>5</v>
      </c>
      <c r="E20" s="1019">
        <v>0</v>
      </c>
      <c r="F20" s="908"/>
      <c r="G20" s="908">
        <f t="shared" si="0"/>
        <v>0</v>
      </c>
      <c r="H20" s="909"/>
    </row>
    <row r="21" spans="1:8" ht="36" customHeight="1">
      <c r="A21" s="1220">
        <v>16</v>
      </c>
      <c r="B21" s="906">
        <v>9</v>
      </c>
      <c r="C21" s="911" t="s">
        <v>805</v>
      </c>
      <c r="D21" s="908">
        <v>12.25</v>
      </c>
      <c r="E21" s="1019">
        <v>12.25</v>
      </c>
      <c r="F21" s="908"/>
      <c r="G21" s="908">
        <f t="shared" si="0"/>
        <v>12.25</v>
      </c>
      <c r="H21" s="909"/>
    </row>
    <row r="22" spans="1:8" ht="29.25" customHeight="1">
      <c r="A22" s="1220">
        <v>17</v>
      </c>
      <c r="B22" s="906"/>
      <c r="C22" s="910" t="s">
        <v>979</v>
      </c>
      <c r="D22" s="908"/>
      <c r="E22" s="1019">
        <v>1</v>
      </c>
      <c r="F22" s="908"/>
      <c r="G22" s="908">
        <f t="shared" si="0"/>
        <v>1</v>
      </c>
      <c r="H22" s="909"/>
    </row>
    <row r="23" spans="1:8" ht="21.75" customHeight="1">
      <c r="A23" s="1220">
        <v>18</v>
      </c>
      <c r="B23" s="906">
        <v>10</v>
      </c>
      <c r="C23" s="911" t="s">
        <v>895</v>
      </c>
      <c r="D23" s="908">
        <v>24.25</v>
      </c>
      <c r="E23" s="1019">
        <v>24.25</v>
      </c>
      <c r="F23" s="908"/>
      <c r="G23" s="908">
        <f t="shared" si="0"/>
        <v>24.25</v>
      </c>
      <c r="H23" s="909"/>
    </row>
    <row r="24" spans="1:8" ht="21.75" customHeight="1">
      <c r="A24" s="1220">
        <v>19</v>
      </c>
      <c r="B24" s="906">
        <v>11</v>
      </c>
      <c r="C24" s="911" t="s">
        <v>179</v>
      </c>
      <c r="D24" s="908">
        <v>20</v>
      </c>
      <c r="E24" s="1019">
        <v>20</v>
      </c>
      <c r="F24" s="908"/>
      <c r="G24" s="908">
        <f t="shared" si="0"/>
        <v>20</v>
      </c>
      <c r="H24" s="909"/>
    </row>
    <row r="25" spans="1:8" ht="21.75" customHeight="1">
      <c r="A25" s="1220">
        <v>20</v>
      </c>
      <c r="B25" s="906">
        <v>12</v>
      </c>
      <c r="C25" s="911" t="s">
        <v>803</v>
      </c>
      <c r="D25" s="908">
        <v>50</v>
      </c>
      <c r="E25" s="1019">
        <v>50</v>
      </c>
      <c r="F25" s="908"/>
      <c r="G25" s="908">
        <f t="shared" si="0"/>
        <v>50</v>
      </c>
      <c r="H25" s="909"/>
    </row>
    <row r="26" spans="1:8" ht="21.75" customHeight="1">
      <c r="A26" s="1220">
        <v>21</v>
      </c>
      <c r="B26" s="906"/>
      <c r="C26" s="910" t="s">
        <v>979</v>
      </c>
      <c r="D26" s="908">
        <v>9</v>
      </c>
      <c r="E26" s="1019">
        <v>6</v>
      </c>
      <c r="F26" s="908"/>
      <c r="G26" s="908">
        <f t="shared" si="0"/>
        <v>6</v>
      </c>
      <c r="H26" s="909"/>
    </row>
    <row r="27" spans="1:8" ht="21.75" customHeight="1">
      <c r="A27" s="1220">
        <v>22</v>
      </c>
      <c r="B27" s="906">
        <v>13</v>
      </c>
      <c r="C27" s="911" t="s">
        <v>804</v>
      </c>
      <c r="D27" s="908">
        <v>47.6</v>
      </c>
      <c r="E27" s="1019">
        <v>50.85</v>
      </c>
      <c r="F27" s="908"/>
      <c r="G27" s="908">
        <f t="shared" si="0"/>
        <v>50.85</v>
      </c>
      <c r="H27" s="909"/>
    </row>
    <row r="28" spans="1:8" ht="17.25">
      <c r="A28" s="1220">
        <v>23</v>
      </c>
      <c r="B28" s="906"/>
      <c r="C28" s="910" t="s">
        <v>979</v>
      </c>
      <c r="D28" s="908">
        <v>29.67</v>
      </c>
      <c r="E28" s="1019">
        <v>27.5</v>
      </c>
      <c r="F28" s="908"/>
      <c r="G28" s="908">
        <f t="shared" si="0"/>
        <v>27.5</v>
      </c>
      <c r="H28" s="912"/>
    </row>
    <row r="29" spans="1:8" ht="36" customHeight="1">
      <c r="A29" s="1220">
        <v>24</v>
      </c>
      <c r="B29" s="906">
        <v>14</v>
      </c>
      <c r="C29" s="911" t="s">
        <v>180</v>
      </c>
      <c r="D29" s="908">
        <v>20</v>
      </c>
      <c r="E29" s="1019">
        <v>20</v>
      </c>
      <c r="F29" s="908"/>
      <c r="G29" s="908">
        <f t="shared" si="0"/>
        <v>20</v>
      </c>
      <c r="H29" s="912"/>
    </row>
    <row r="30" spans="1:8" ht="28.5" customHeight="1">
      <c r="A30" s="1220">
        <v>25</v>
      </c>
      <c r="B30" s="906"/>
      <c r="C30" s="910" t="s">
        <v>528</v>
      </c>
      <c r="D30" s="908">
        <v>3</v>
      </c>
      <c r="E30" s="1019">
        <v>2</v>
      </c>
      <c r="F30" s="908"/>
      <c r="G30" s="908">
        <f t="shared" si="0"/>
        <v>2</v>
      </c>
      <c r="H30" s="912"/>
    </row>
    <row r="31" spans="1:8" ht="21.75" customHeight="1">
      <c r="A31" s="1220">
        <v>26</v>
      </c>
      <c r="B31" s="906">
        <v>15</v>
      </c>
      <c r="C31" s="911" t="s">
        <v>825</v>
      </c>
      <c r="D31" s="908">
        <v>102</v>
      </c>
      <c r="E31" s="1019">
        <v>102</v>
      </c>
      <c r="F31" s="908"/>
      <c r="G31" s="908">
        <f t="shared" si="0"/>
        <v>102</v>
      </c>
      <c r="H31" s="909"/>
    </row>
    <row r="32" spans="1:8" ht="21.75" customHeight="1">
      <c r="A32" s="1220">
        <v>27</v>
      </c>
      <c r="B32" s="906"/>
      <c r="C32" s="910" t="s">
        <v>528</v>
      </c>
      <c r="D32" s="908">
        <v>3</v>
      </c>
      <c r="E32" s="1019">
        <v>3</v>
      </c>
      <c r="F32" s="908"/>
      <c r="G32" s="908">
        <f t="shared" si="0"/>
        <v>3</v>
      </c>
      <c r="H32" s="909"/>
    </row>
    <row r="33" spans="1:8" ht="21.75" customHeight="1" thickBot="1">
      <c r="A33" s="1220">
        <v>28</v>
      </c>
      <c r="B33" s="913">
        <v>16</v>
      </c>
      <c r="C33" s="914" t="s">
        <v>802</v>
      </c>
      <c r="D33" s="915">
        <v>134</v>
      </c>
      <c r="E33" s="1020">
        <v>134</v>
      </c>
      <c r="F33" s="915"/>
      <c r="G33" s="915">
        <f t="shared" si="0"/>
        <v>134</v>
      </c>
      <c r="H33" s="916"/>
    </row>
    <row r="34" spans="1:8" ht="30" customHeight="1" thickBot="1" thickTop="1">
      <c r="A34" s="1220">
        <v>29</v>
      </c>
      <c r="B34" s="917"/>
      <c r="C34" s="918" t="s">
        <v>819</v>
      </c>
      <c r="D34" s="919">
        <f>SUM(D6:D33)</f>
        <v>1044.77</v>
      </c>
      <c r="E34" s="1021">
        <f>SUM(E6:E33)</f>
        <v>1008.85</v>
      </c>
      <c r="F34" s="919">
        <f>SUM(F6:F33)</f>
        <v>1</v>
      </c>
      <c r="G34" s="919">
        <f>SUM(G6:G33)</f>
        <v>1009.85</v>
      </c>
      <c r="H34" s="920"/>
    </row>
    <row r="35" spans="1:8" ht="21.75" customHeight="1">
      <c r="A35" s="1220">
        <v>30</v>
      </c>
      <c r="B35" s="906">
        <v>17</v>
      </c>
      <c r="C35" s="911" t="s">
        <v>361</v>
      </c>
      <c r="D35" s="908">
        <v>201</v>
      </c>
      <c r="E35" s="1019">
        <v>197</v>
      </c>
      <c r="F35" s="908"/>
      <c r="G35" s="908">
        <f>SUM(E35:F35)</f>
        <v>197</v>
      </c>
      <c r="H35" s="909"/>
    </row>
    <row r="36" spans="1:8" ht="16.5">
      <c r="A36" s="1220">
        <v>31</v>
      </c>
      <c r="B36" s="906">
        <v>18</v>
      </c>
      <c r="C36" s="911" t="s">
        <v>862</v>
      </c>
      <c r="D36" s="209"/>
      <c r="E36" s="1022"/>
      <c r="F36" s="209"/>
      <c r="G36" s="908"/>
      <c r="H36" s="912"/>
    </row>
    <row r="37" spans="1:8" ht="17.25">
      <c r="A37" s="1220">
        <v>32</v>
      </c>
      <c r="B37" s="906"/>
      <c r="C37" s="910" t="s">
        <v>529</v>
      </c>
      <c r="D37" s="921">
        <v>8.67</v>
      </c>
      <c r="E37" s="1023">
        <v>12</v>
      </c>
      <c r="F37" s="908"/>
      <c r="G37" s="908">
        <f>SUM(E37:F37)</f>
        <v>12</v>
      </c>
      <c r="H37" s="912"/>
    </row>
    <row r="38" spans="1:8" ht="18" thickBot="1">
      <c r="A38" s="1220">
        <v>33</v>
      </c>
      <c r="B38" s="913"/>
      <c r="C38" s="922" t="s">
        <v>528</v>
      </c>
      <c r="D38" s="915">
        <v>166</v>
      </c>
      <c r="E38" s="1020">
        <v>0</v>
      </c>
      <c r="F38" s="915"/>
      <c r="G38" s="915">
        <f>SUM(E38:F38)</f>
        <v>0</v>
      </c>
      <c r="H38" s="923"/>
    </row>
    <row r="39" spans="1:8" ht="30" customHeight="1" thickBot="1" thickTop="1">
      <c r="A39" s="1220">
        <v>34</v>
      </c>
      <c r="B39" s="917"/>
      <c r="C39" s="918" t="s">
        <v>422</v>
      </c>
      <c r="D39" s="919">
        <f>SUM(D34:D38)</f>
        <v>1420.44</v>
      </c>
      <c r="E39" s="1021">
        <f>SUM(E34:E38)</f>
        <v>1217.85</v>
      </c>
      <c r="F39" s="919">
        <f>SUM(F34:F38)</f>
        <v>1</v>
      </c>
      <c r="G39" s="919">
        <f>SUM(G34:G38)</f>
        <v>1218.85</v>
      </c>
      <c r="H39" s="920"/>
    </row>
    <row r="43" spans="3:8" ht="16.5">
      <c r="C43" s="924"/>
      <c r="D43" s="908"/>
      <c r="E43" s="908"/>
      <c r="F43" s="908"/>
      <c r="G43" s="908"/>
      <c r="H43" s="925"/>
    </row>
    <row r="44" spans="3:8" ht="16.5">
      <c r="C44" s="926"/>
      <c r="D44" s="927"/>
      <c r="E44" s="927"/>
      <c r="F44" s="927"/>
      <c r="G44" s="927"/>
      <c r="H44" s="925"/>
    </row>
    <row r="45" spans="3:8" ht="16.5">
      <c r="C45" s="926"/>
      <c r="D45" s="927"/>
      <c r="E45" s="927"/>
      <c r="F45" s="927"/>
      <c r="G45" s="927"/>
      <c r="H45" s="925"/>
    </row>
    <row r="46" spans="3:8" ht="16.5">
      <c r="C46" s="926"/>
      <c r="D46" s="927"/>
      <c r="E46" s="927"/>
      <c r="F46" s="927"/>
      <c r="G46" s="927"/>
      <c r="H46" s="925"/>
    </row>
    <row r="47" spans="3:8" ht="16.5">
      <c r="C47" s="924"/>
      <c r="D47" s="908"/>
      <c r="E47" s="908"/>
      <c r="F47" s="908"/>
      <c r="G47" s="908"/>
      <c r="H47" s="925"/>
    </row>
    <row r="48" spans="3:8" ht="16.5">
      <c r="C48" s="924"/>
      <c r="D48" s="908"/>
      <c r="E48" s="908"/>
      <c r="F48" s="908"/>
      <c r="G48" s="908"/>
      <c r="H48" s="925"/>
    </row>
    <row r="49" spans="3:8" ht="16.5">
      <c r="C49" s="924"/>
      <c r="D49" s="908"/>
      <c r="E49" s="908"/>
      <c r="F49" s="908"/>
      <c r="G49" s="908"/>
      <c r="H49" s="925"/>
    </row>
    <row r="52" spans="1:8" s="7" customFormat="1" ht="17.25">
      <c r="A52" s="1219"/>
      <c r="B52" s="1219"/>
      <c r="C52" s="928"/>
      <c r="D52" s="929"/>
      <c r="E52" s="929"/>
      <c r="F52" s="929"/>
      <c r="G52" s="929"/>
      <c r="H52" s="930"/>
    </row>
    <row r="54" spans="1:8" s="7" customFormat="1" ht="17.25">
      <c r="A54" s="1219"/>
      <c r="B54" s="1219"/>
      <c r="C54" s="928"/>
      <c r="D54" s="929"/>
      <c r="E54" s="929"/>
      <c r="F54" s="929"/>
      <c r="G54" s="929"/>
      <c r="H54" s="930"/>
    </row>
    <row r="57" spans="1:8" s="7" customFormat="1" ht="17.25">
      <c r="A57" s="1219"/>
      <c r="B57" s="1219"/>
      <c r="C57" s="928"/>
      <c r="D57" s="929"/>
      <c r="E57" s="929"/>
      <c r="F57" s="929"/>
      <c r="G57" s="929"/>
      <c r="H57" s="930"/>
    </row>
    <row r="75" spans="1:8" s="7" customFormat="1" ht="17.25">
      <c r="A75" s="1219"/>
      <c r="B75" s="1219"/>
      <c r="C75" s="928"/>
      <c r="D75" s="929"/>
      <c r="E75" s="929"/>
      <c r="F75" s="929"/>
      <c r="G75" s="929"/>
      <c r="H75" s="930"/>
    </row>
    <row r="84" spans="4:5" ht="16.5">
      <c r="D84" s="931"/>
      <c r="E84" s="931"/>
    </row>
    <row r="85" spans="4:5" ht="16.5">
      <c r="D85" s="931"/>
      <c r="E85" s="931"/>
    </row>
    <row r="86" spans="4:5" ht="16.5">
      <c r="D86" s="931"/>
      <c r="E86" s="931"/>
    </row>
    <row r="87" spans="4:5" ht="16.5">
      <c r="D87" s="931"/>
      <c r="E87" s="931"/>
    </row>
    <row r="88" spans="4:5" ht="16.5">
      <c r="D88" s="931"/>
      <c r="E88" s="931"/>
    </row>
    <row r="89" spans="4:5" ht="16.5">
      <c r="D89" s="931"/>
      <c r="E89" s="931"/>
    </row>
    <row r="90" spans="4:5" ht="16.5">
      <c r="D90" s="931"/>
      <c r="E90" s="931"/>
    </row>
    <row r="91" spans="4:5" ht="16.5">
      <c r="D91" s="931"/>
      <c r="E91" s="931"/>
    </row>
  </sheetData>
  <sheetProtection/>
  <mergeCells count="3">
    <mergeCell ref="C1:E1"/>
    <mergeCell ref="C2:H2"/>
    <mergeCell ref="C3:H3"/>
  </mergeCells>
  <printOptions horizontalCentered="1"/>
  <pageMargins left="0.1968503937007874" right="0.1968503937007874" top="1.1811023622047245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5"/>
  <sheetViews>
    <sheetView tabSelected="1" view="pageBreakPreview" zoomScale="80" zoomScaleSheetLayoutView="80" zoomScalePageLayoutView="0" workbookViewId="0" topLeftCell="A1">
      <selection activeCell="B1" sqref="B1:J1"/>
    </sheetView>
  </sheetViews>
  <sheetFormatPr defaultColWidth="9.125" defaultRowHeight="12.75"/>
  <cols>
    <col min="1" max="1" width="3.75390625" style="2" customWidth="1"/>
    <col min="2" max="2" width="7.00390625" style="12" bestFit="1" customWidth="1"/>
    <col min="3" max="5" width="5.75390625" style="12" customWidth="1"/>
    <col min="6" max="6" width="56.875" style="13" customWidth="1"/>
    <col min="7" max="8" width="12.75390625" style="337" customWidth="1"/>
    <col min="9" max="9" width="12.75390625" style="39" customWidth="1"/>
    <col min="10" max="10" width="14.75390625" style="752" customWidth="1"/>
    <col min="11" max="11" width="12.75390625" style="411" customWidth="1"/>
    <col min="12" max="12" width="12.625" style="865" customWidth="1"/>
    <col min="13" max="13" width="13.00390625" style="630" bestFit="1" customWidth="1"/>
    <col min="14" max="16384" width="9.125" style="13" customWidth="1"/>
  </cols>
  <sheetData>
    <row r="1" spans="2:11" ht="19.5">
      <c r="B1" s="1454" t="s">
        <v>1231</v>
      </c>
      <c r="C1" s="1454"/>
      <c r="D1" s="1454"/>
      <c r="E1" s="1454"/>
      <c r="F1" s="1454"/>
      <c r="G1" s="1454"/>
      <c r="H1" s="1454"/>
      <c r="I1" s="1454"/>
      <c r="J1" s="1454"/>
      <c r="K1" s="651"/>
    </row>
    <row r="2" spans="1:13" s="14" customFormat="1" ht="18" customHeight="1">
      <c r="A2" s="2"/>
      <c r="B2" s="1455" t="s">
        <v>742</v>
      </c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455"/>
    </row>
    <row r="3" spans="1:13" s="14" customFormat="1" ht="18" customHeight="1">
      <c r="A3" s="2"/>
      <c r="B3" s="1456" t="s">
        <v>392</v>
      </c>
      <c r="C3" s="1456"/>
      <c r="D3" s="1456"/>
      <c r="E3" s="1456"/>
      <c r="F3" s="1456"/>
      <c r="G3" s="1456"/>
      <c r="H3" s="1456"/>
      <c r="I3" s="1456"/>
      <c r="J3" s="1456"/>
      <c r="K3" s="1456"/>
      <c r="L3" s="1456"/>
      <c r="M3" s="1456"/>
    </row>
    <row r="4" spans="1:13" s="14" customFormat="1" ht="18" customHeight="1">
      <c r="A4" s="2"/>
      <c r="B4" s="1458" t="s">
        <v>1028</v>
      </c>
      <c r="C4" s="1458"/>
      <c r="D4" s="1458"/>
      <c r="E4" s="1458"/>
      <c r="F4" s="1458"/>
      <c r="G4" s="1458"/>
      <c r="H4" s="1458"/>
      <c r="I4" s="1458"/>
      <c r="J4" s="1458"/>
      <c r="K4" s="1458"/>
      <c r="L4" s="1458"/>
      <c r="M4" s="1458"/>
    </row>
    <row r="5" spans="2:13" ht="16.5">
      <c r="B5" s="15"/>
      <c r="C5" s="15"/>
      <c r="D5" s="15"/>
      <c r="E5" s="15"/>
      <c r="F5" s="15"/>
      <c r="G5" s="338"/>
      <c r="H5" s="338"/>
      <c r="I5" s="238"/>
      <c r="J5" s="733"/>
      <c r="K5" s="415"/>
      <c r="L5" s="1457" t="s">
        <v>133</v>
      </c>
      <c r="M5" s="1457"/>
    </row>
    <row r="6" spans="2:13" ht="20.25" thickBot="1">
      <c r="B6" s="16" t="s">
        <v>144</v>
      </c>
      <c r="C6" s="16" t="s">
        <v>145</v>
      </c>
      <c r="D6" s="16" t="s">
        <v>146</v>
      </c>
      <c r="E6" s="16" t="s">
        <v>147</v>
      </c>
      <c r="F6" s="16" t="s">
        <v>148</v>
      </c>
      <c r="G6" s="339" t="s">
        <v>149</v>
      </c>
      <c r="H6" s="339" t="s">
        <v>150</v>
      </c>
      <c r="I6" s="553" t="s">
        <v>860</v>
      </c>
      <c r="J6" s="734" t="s">
        <v>861</v>
      </c>
      <c r="K6" s="401" t="s">
        <v>809</v>
      </c>
      <c r="L6" s="866" t="s">
        <v>810</v>
      </c>
      <c r="M6" s="401" t="s">
        <v>811</v>
      </c>
    </row>
    <row r="7" spans="1:24" s="18" customFormat="1" ht="57.75" thickBot="1">
      <c r="A7" s="104"/>
      <c r="B7" s="69" t="s">
        <v>743</v>
      </c>
      <c r="C7" s="70" t="s">
        <v>409</v>
      </c>
      <c r="D7" s="11" t="s">
        <v>8</v>
      </c>
      <c r="E7" s="11" t="s">
        <v>9</v>
      </c>
      <c r="F7" s="340" t="s">
        <v>134</v>
      </c>
      <c r="G7" s="105" t="s">
        <v>194</v>
      </c>
      <c r="H7" s="105" t="s">
        <v>195</v>
      </c>
      <c r="I7" s="554" t="s">
        <v>37</v>
      </c>
      <c r="J7" s="735" t="s">
        <v>272</v>
      </c>
      <c r="K7" s="656" t="s">
        <v>999</v>
      </c>
      <c r="L7" s="402" t="s">
        <v>824</v>
      </c>
      <c r="M7" s="403" t="s">
        <v>1033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20" customFormat="1" ht="25.5" customHeight="1">
      <c r="A8" s="1">
        <v>1</v>
      </c>
      <c r="B8" s="229"/>
      <c r="C8" s="99"/>
      <c r="D8" s="100">
        <v>1</v>
      </c>
      <c r="E8" s="100"/>
      <c r="F8" s="101" t="s">
        <v>844</v>
      </c>
      <c r="G8" s="166">
        <f aca="true" t="shared" si="0" ref="G8:M8">SUM(G9,G18,G32,G37,G38,G17,G36)</f>
        <v>14952917</v>
      </c>
      <c r="H8" s="166">
        <f t="shared" si="0"/>
        <v>10346289</v>
      </c>
      <c r="I8" s="555">
        <f t="shared" si="0"/>
        <v>11976121</v>
      </c>
      <c r="J8" s="736">
        <f t="shared" si="0"/>
        <v>10513484</v>
      </c>
      <c r="K8" s="166">
        <f t="shared" si="0"/>
        <v>11451492</v>
      </c>
      <c r="L8" s="867">
        <f t="shared" si="0"/>
        <v>73237</v>
      </c>
      <c r="M8" s="647">
        <f t="shared" si="0"/>
        <v>11524729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0" customFormat="1" ht="36" customHeight="1">
      <c r="A9" s="1">
        <v>2</v>
      </c>
      <c r="B9" s="230">
        <v>18</v>
      </c>
      <c r="C9" s="98"/>
      <c r="D9" s="102"/>
      <c r="E9" s="102">
        <v>1</v>
      </c>
      <c r="F9" s="98" t="s">
        <v>849</v>
      </c>
      <c r="G9" s="103">
        <f aca="true" t="shared" si="1" ref="G9:M9">SUM(G10,G14:G15)</f>
        <v>6651983</v>
      </c>
      <c r="H9" s="103">
        <f t="shared" si="1"/>
        <v>3165117</v>
      </c>
      <c r="I9" s="556">
        <f t="shared" si="1"/>
        <v>4667298</v>
      </c>
      <c r="J9" s="737">
        <f>SUM(J10,J14:J15)</f>
        <v>3507784</v>
      </c>
      <c r="K9" s="404">
        <f>SUM(K10,K14:K15)</f>
        <v>3859896</v>
      </c>
      <c r="L9" s="868">
        <f>SUM(L10,L14:L15)</f>
        <v>11729</v>
      </c>
      <c r="M9" s="405">
        <f t="shared" si="1"/>
        <v>3871625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13" s="24" customFormat="1" ht="25.5" customHeight="1">
      <c r="A10" s="1">
        <v>3</v>
      </c>
      <c r="B10" s="21"/>
      <c r="C10" s="22"/>
      <c r="D10" s="15"/>
      <c r="E10" s="15"/>
      <c r="F10" s="197" t="s">
        <v>765</v>
      </c>
      <c r="G10" s="23">
        <f aca="true" t="shared" si="2" ref="G10:M10">SUM(G11:G13)</f>
        <v>6259231</v>
      </c>
      <c r="H10" s="23">
        <f t="shared" si="2"/>
        <v>2162435</v>
      </c>
      <c r="I10" s="5">
        <f t="shared" si="2"/>
        <v>4361695</v>
      </c>
      <c r="J10" s="738">
        <f t="shared" si="2"/>
        <v>3009851</v>
      </c>
      <c r="K10" s="406">
        <f>SUM(K11:K13)</f>
        <v>3339685</v>
      </c>
      <c r="L10" s="869">
        <f t="shared" si="2"/>
        <v>3259</v>
      </c>
      <c r="M10" s="407">
        <f t="shared" si="2"/>
        <v>3342944</v>
      </c>
    </row>
    <row r="11" spans="1:13" ht="34.5">
      <c r="A11" s="104">
        <v>4</v>
      </c>
      <c r="B11" s="25"/>
      <c r="C11" s="26"/>
      <c r="D11" s="26"/>
      <c r="E11" s="26"/>
      <c r="F11" s="33" t="s">
        <v>19</v>
      </c>
      <c r="G11" s="336">
        <v>3946911</v>
      </c>
      <c r="H11" s="336">
        <v>2162435</v>
      </c>
      <c r="I11" s="28">
        <v>2618843</v>
      </c>
      <c r="J11" s="739">
        <v>2963093</v>
      </c>
      <c r="K11" s="410">
        <v>3101183</v>
      </c>
      <c r="L11" s="870">
        <v>11</v>
      </c>
      <c r="M11" s="408">
        <f aca="true" t="shared" si="3" ref="M11:M17">SUM(K11:L11)</f>
        <v>3101194</v>
      </c>
    </row>
    <row r="12" spans="1:13" ht="19.5">
      <c r="A12" s="104">
        <v>5</v>
      </c>
      <c r="B12" s="27"/>
      <c r="C12" s="26"/>
      <c r="D12" s="26"/>
      <c r="E12" s="26"/>
      <c r="F12" s="33" t="s">
        <v>757</v>
      </c>
      <c r="G12" s="336">
        <v>562320</v>
      </c>
      <c r="H12" s="336">
        <v>0</v>
      </c>
      <c r="I12" s="28">
        <v>242852</v>
      </c>
      <c r="J12" s="739">
        <v>46758</v>
      </c>
      <c r="K12" s="410">
        <v>238502</v>
      </c>
      <c r="L12" s="870">
        <v>3248</v>
      </c>
      <c r="M12" s="408">
        <f t="shared" si="3"/>
        <v>241750</v>
      </c>
    </row>
    <row r="13" spans="1:13" ht="19.5">
      <c r="A13" s="104">
        <v>6</v>
      </c>
      <c r="B13" s="27"/>
      <c r="C13" s="26"/>
      <c r="D13" s="26"/>
      <c r="E13" s="26"/>
      <c r="F13" s="33" t="s">
        <v>762</v>
      </c>
      <c r="G13" s="336">
        <v>1750000</v>
      </c>
      <c r="H13" s="336"/>
      <c r="I13" s="28">
        <v>1500000</v>
      </c>
      <c r="J13" s="739"/>
      <c r="K13" s="410">
        <v>0</v>
      </c>
      <c r="L13" s="870"/>
      <c r="M13" s="408">
        <f t="shared" si="3"/>
        <v>0</v>
      </c>
    </row>
    <row r="14" spans="1:13" s="24" customFormat="1" ht="34.5">
      <c r="A14" s="104">
        <v>7</v>
      </c>
      <c r="B14" s="21"/>
      <c r="C14" s="29"/>
      <c r="D14" s="26"/>
      <c r="E14" s="26"/>
      <c r="F14" s="198" t="s">
        <v>763</v>
      </c>
      <c r="G14" s="28">
        <v>3684</v>
      </c>
      <c r="H14" s="5"/>
      <c r="I14" s="5"/>
      <c r="J14" s="740"/>
      <c r="K14" s="167">
        <v>0</v>
      </c>
      <c r="L14" s="869"/>
      <c r="M14" s="408">
        <f t="shared" si="3"/>
        <v>0</v>
      </c>
    </row>
    <row r="15" spans="1:13" s="24" customFormat="1" ht="25.5" customHeight="1">
      <c r="A15" s="1">
        <v>8</v>
      </c>
      <c r="B15" s="21"/>
      <c r="C15" s="29"/>
      <c r="D15" s="26"/>
      <c r="E15" s="26"/>
      <c r="F15" s="198" t="s">
        <v>764</v>
      </c>
      <c r="G15" s="23">
        <f>225761+163307</f>
        <v>389068</v>
      </c>
      <c r="H15" s="23">
        <f>839566+163116</f>
        <v>1002682</v>
      </c>
      <c r="I15" s="5">
        <v>305603</v>
      </c>
      <c r="J15" s="740">
        <v>497933</v>
      </c>
      <c r="K15" s="167">
        <v>520211</v>
      </c>
      <c r="L15" s="869">
        <v>8470</v>
      </c>
      <c r="M15" s="407">
        <f t="shared" si="3"/>
        <v>528681</v>
      </c>
    </row>
    <row r="16" spans="1:13" ht="19.5">
      <c r="A16" s="104">
        <v>9</v>
      </c>
      <c r="B16" s="27"/>
      <c r="C16" s="26"/>
      <c r="D16" s="26"/>
      <c r="E16" s="26"/>
      <c r="F16" s="33" t="s">
        <v>171</v>
      </c>
      <c r="G16" s="336">
        <v>163307</v>
      </c>
      <c r="H16" s="336">
        <v>163116</v>
      </c>
      <c r="I16" s="28">
        <v>180166</v>
      </c>
      <c r="J16" s="739">
        <v>143683</v>
      </c>
      <c r="K16" s="410">
        <v>143683</v>
      </c>
      <c r="L16" s="870">
        <v>8481</v>
      </c>
      <c r="M16" s="408">
        <f t="shared" si="3"/>
        <v>152164</v>
      </c>
    </row>
    <row r="17" spans="1:13" ht="42" customHeight="1">
      <c r="A17" s="83">
        <v>10</v>
      </c>
      <c r="B17" s="232" t="s">
        <v>453</v>
      </c>
      <c r="C17" s="26"/>
      <c r="D17" s="26"/>
      <c r="E17" s="67">
        <v>2</v>
      </c>
      <c r="F17" s="98" t="s">
        <v>121</v>
      </c>
      <c r="G17" s="167">
        <v>133698</v>
      </c>
      <c r="H17" s="167">
        <v>186114</v>
      </c>
      <c r="I17" s="167">
        <v>164408</v>
      </c>
      <c r="J17" s="740">
        <v>115009</v>
      </c>
      <c r="K17" s="167">
        <v>197030</v>
      </c>
      <c r="L17" s="870">
        <v>35097</v>
      </c>
      <c r="M17" s="407">
        <f t="shared" si="3"/>
        <v>232127</v>
      </c>
    </row>
    <row r="18" spans="1:13" s="82" customFormat="1" ht="36" customHeight="1">
      <c r="A18" s="1">
        <v>11</v>
      </c>
      <c r="B18" s="27">
        <v>18</v>
      </c>
      <c r="C18" s="22"/>
      <c r="D18" s="15"/>
      <c r="E18" s="15">
        <v>3</v>
      </c>
      <c r="F18" s="80" t="s">
        <v>10</v>
      </c>
      <c r="G18" s="168">
        <f aca="true" t="shared" si="4" ref="G18:M18">SUM(G19,G27:G31)</f>
        <v>6672810</v>
      </c>
      <c r="H18" s="168">
        <f t="shared" si="4"/>
        <v>5527500</v>
      </c>
      <c r="I18" s="169">
        <f t="shared" si="4"/>
        <v>5488153</v>
      </c>
      <c r="J18" s="741">
        <f t="shared" si="4"/>
        <v>5485000</v>
      </c>
      <c r="K18" s="168">
        <f>SUM(K19,K27:K31)</f>
        <v>5635000</v>
      </c>
      <c r="L18" s="871">
        <f t="shared" si="4"/>
        <v>0</v>
      </c>
      <c r="M18" s="170">
        <f t="shared" si="4"/>
        <v>5635000</v>
      </c>
    </row>
    <row r="19" spans="1:13" s="24" customFormat="1" ht="18">
      <c r="A19" s="104">
        <v>12</v>
      </c>
      <c r="B19" s="21"/>
      <c r="C19" s="22"/>
      <c r="D19" s="15"/>
      <c r="E19" s="15"/>
      <c r="F19" s="198" t="s">
        <v>851</v>
      </c>
      <c r="G19" s="23">
        <f aca="true" t="shared" si="5" ref="G19:M19">SUM(G20:G26)</f>
        <v>5489609</v>
      </c>
      <c r="H19" s="23">
        <f t="shared" si="5"/>
        <v>5470000</v>
      </c>
      <c r="I19" s="5">
        <f t="shared" si="5"/>
        <v>5470662</v>
      </c>
      <c r="J19" s="738">
        <f t="shared" si="5"/>
        <v>5465000</v>
      </c>
      <c r="K19" s="406">
        <f>SUM(K20:K26)</f>
        <v>5615000</v>
      </c>
      <c r="L19" s="869">
        <f t="shared" si="5"/>
        <v>0</v>
      </c>
      <c r="M19" s="407">
        <f t="shared" si="5"/>
        <v>5615000</v>
      </c>
    </row>
    <row r="20" spans="1:13" ht="19.5">
      <c r="A20" s="104">
        <v>13</v>
      </c>
      <c r="B20" s="27"/>
      <c r="C20" s="15"/>
      <c r="D20" s="15"/>
      <c r="E20" s="15"/>
      <c r="F20" s="33" t="s">
        <v>20</v>
      </c>
      <c r="G20" s="336">
        <v>1100922</v>
      </c>
      <c r="H20" s="336">
        <v>1100000</v>
      </c>
      <c r="I20" s="28">
        <v>1127194</v>
      </c>
      <c r="J20" s="739">
        <v>1130000</v>
      </c>
      <c r="K20" s="410">
        <v>1130000</v>
      </c>
      <c r="L20" s="870"/>
      <c r="M20" s="408">
        <f>SUM(K20:L20)</f>
        <v>1130000</v>
      </c>
    </row>
    <row r="21" spans="1:13" ht="19.5">
      <c r="A21" s="104">
        <v>14</v>
      </c>
      <c r="B21" s="27"/>
      <c r="C21" s="15"/>
      <c r="D21" s="15"/>
      <c r="E21" s="15"/>
      <c r="F21" s="33" t="s">
        <v>21</v>
      </c>
      <c r="G21" s="336">
        <v>30835</v>
      </c>
      <c r="H21" s="336">
        <v>30000</v>
      </c>
      <c r="I21" s="28">
        <v>32272</v>
      </c>
      <c r="J21" s="739">
        <v>35000</v>
      </c>
      <c r="K21" s="410">
        <v>35000</v>
      </c>
      <c r="L21" s="870"/>
      <c r="M21" s="408">
        <f aca="true" t="shared" si="6" ref="M21:M26">SUM(K21:L21)</f>
        <v>35000</v>
      </c>
    </row>
    <row r="22" spans="1:13" ht="19.5">
      <c r="A22" s="104">
        <v>15</v>
      </c>
      <c r="B22" s="27"/>
      <c r="C22" s="15"/>
      <c r="D22" s="15"/>
      <c r="E22" s="15"/>
      <c r="F22" s="33" t="s">
        <v>22</v>
      </c>
      <c r="G22" s="336">
        <v>139082</v>
      </c>
      <c r="H22" s="336">
        <v>140000</v>
      </c>
      <c r="I22" s="28">
        <v>142370</v>
      </c>
      <c r="J22" s="739">
        <v>140000</v>
      </c>
      <c r="K22" s="410">
        <v>140000</v>
      </c>
      <c r="L22" s="870"/>
      <c r="M22" s="408">
        <f t="shared" si="6"/>
        <v>140000</v>
      </c>
    </row>
    <row r="23" spans="1:13" ht="19.5">
      <c r="A23" s="104">
        <v>16</v>
      </c>
      <c r="B23" s="27"/>
      <c r="C23" s="15"/>
      <c r="D23" s="15"/>
      <c r="E23" s="15"/>
      <c r="F23" s="33" t="s">
        <v>23</v>
      </c>
      <c r="G23" s="336">
        <v>128451</v>
      </c>
      <c r="H23" s="336">
        <v>150000</v>
      </c>
      <c r="I23" s="28">
        <v>137270</v>
      </c>
      <c r="J23" s="739">
        <v>135000</v>
      </c>
      <c r="K23" s="410">
        <v>135000</v>
      </c>
      <c r="L23" s="870"/>
      <c r="M23" s="408">
        <f t="shared" si="6"/>
        <v>135000</v>
      </c>
    </row>
    <row r="24" spans="1:13" ht="19.5">
      <c r="A24" s="104">
        <v>17</v>
      </c>
      <c r="B24" s="27"/>
      <c r="C24" s="15"/>
      <c r="D24" s="15"/>
      <c r="E24" s="15"/>
      <c r="F24" s="33" t="s">
        <v>14</v>
      </c>
      <c r="G24" s="336">
        <v>3575700</v>
      </c>
      <c r="H24" s="336">
        <v>3800000</v>
      </c>
      <c r="I24" s="28">
        <v>3789124</v>
      </c>
      <c r="J24" s="739">
        <v>3800000</v>
      </c>
      <c r="K24" s="410">
        <v>3950000</v>
      </c>
      <c r="L24" s="870"/>
      <c r="M24" s="408">
        <f t="shared" si="6"/>
        <v>3950000</v>
      </c>
    </row>
    <row r="25" spans="1:13" ht="19.5">
      <c r="A25" s="104">
        <v>18</v>
      </c>
      <c r="B25" s="27"/>
      <c r="C25" s="15"/>
      <c r="D25" s="15"/>
      <c r="E25" s="15"/>
      <c r="F25" s="33" t="s">
        <v>747</v>
      </c>
      <c r="G25" s="336">
        <v>476400</v>
      </c>
      <c r="H25" s="336">
        <v>210000</v>
      </c>
      <c r="I25" s="28">
        <v>188896</v>
      </c>
      <c r="J25" s="739">
        <v>190000</v>
      </c>
      <c r="K25" s="410">
        <v>190000</v>
      </c>
      <c r="L25" s="870"/>
      <c r="M25" s="408">
        <f t="shared" si="6"/>
        <v>190000</v>
      </c>
    </row>
    <row r="26" spans="1:13" ht="19.5">
      <c r="A26" s="104">
        <v>19</v>
      </c>
      <c r="B26" s="27"/>
      <c r="C26" s="15"/>
      <c r="D26" s="15"/>
      <c r="E26" s="15"/>
      <c r="F26" s="33" t="s">
        <v>24</v>
      </c>
      <c r="G26" s="336">
        <v>38219</v>
      </c>
      <c r="H26" s="336">
        <v>40000</v>
      </c>
      <c r="I26" s="28">
        <v>53536</v>
      </c>
      <c r="J26" s="739">
        <v>35000</v>
      </c>
      <c r="K26" s="410">
        <v>35000</v>
      </c>
      <c r="L26" s="870"/>
      <c r="M26" s="408">
        <f t="shared" si="6"/>
        <v>35000</v>
      </c>
    </row>
    <row r="27" spans="1:13" s="24" customFormat="1" ht="18">
      <c r="A27" s="104">
        <v>20</v>
      </c>
      <c r="B27" s="21"/>
      <c r="C27" s="22"/>
      <c r="D27" s="15"/>
      <c r="E27" s="15"/>
      <c r="F27" s="198" t="s">
        <v>748</v>
      </c>
      <c r="G27" s="23">
        <v>227911</v>
      </c>
      <c r="H27" s="23">
        <v>0</v>
      </c>
      <c r="I27" s="5">
        <v>0</v>
      </c>
      <c r="J27" s="740"/>
      <c r="K27" s="167"/>
      <c r="L27" s="869"/>
      <c r="M27" s="407">
        <f aca="true" t="shared" si="7" ref="M27:M38">SUM(K27:L27)</f>
        <v>0</v>
      </c>
    </row>
    <row r="28" spans="1:17" s="24" customFormat="1" ht="34.5">
      <c r="A28" s="104">
        <v>21</v>
      </c>
      <c r="B28" s="21"/>
      <c r="C28" s="22"/>
      <c r="D28" s="15"/>
      <c r="E28" s="15"/>
      <c r="F28" s="198" t="s">
        <v>128</v>
      </c>
      <c r="G28" s="23">
        <v>42134</v>
      </c>
      <c r="H28" s="23">
        <v>30000</v>
      </c>
      <c r="I28" s="5">
        <v>17491</v>
      </c>
      <c r="J28" s="740">
        <v>20000</v>
      </c>
      <c r="K28" s="167">
        <v>20000</v>
      </c>
      <c r="L28" s="869"/>
      <c r="M28" s="407">
        <f t="shared" si="7"/>
        <v>20000</v>
      </c>
      <c r="Q28" s="250"/>
    </row>
    <row r="29" spans="1:13" ht="19.5">
      <c r="A29" s="104">
        <v>22</v>
      </c>
      <c r="B29" s="27"/>
      <c r="C29" s="15"/>
      <c r="D29" s="15"/>
      <c r="E29" s="15"/>
      <c r="F29" s="33" t="s">
        <v>25</v>
      </c>
      <c r="G29" s="336">
        <v>885768</v>
      </c>
      <c r="H29" s="336"/>
      <c r="I29" s="28"/>
      <c r="J29" s="739"/>
      <c r="K29" s="410"/>
      <c r="L29" s="870"/>
      <c r="M29" s="408">
        <f t="shared" si="7"/>
        <v>0</v>
      </c>
    </row>
    <row r="30" spans="1:13" ht="19.5">
      <c r="A30" s="104">
        <v>23</v>
      </c>
      <c r="B30" s="27"/>
      <c r="C30" s="15"/>
      <c r="D30" s="15"/>
      <c r="E30" s="15"/>
      <c r="F30" s="33" t="s">
        <v>26</v>
      </c>
      <c r="G30" s="336">
        <v>27353</v>
      </c>
      <c r="H30" s="336">
        <v>27500</v>
      </c>
      <c r="I30" s="28"/>
      <c r="J30" s="739"/>
      <c r="K30" s="410"/>
      <c r="L30" s="870"/>
      <c r="M30" s="408">
        <f t="shared" si="7"/>
        <v>0</v>
      </c>
    </row>
    <row r="31" spans="1:13" ht="19.5">
      <c r="A31" s="104">
        <v>24</v>
      </c>
      <c r="B31" s="27"/>
      <c r="C31" s="15"/>
      <c r="D31" s="15"/>
      <c r="E31" s="15"/>
      <c r="F31" s="33" t="s">
        <v>122</v>
      </c>
      <c r="G31" s="336">
        <v>35</v>
      </c>
      <c r="H31" s="336"/>
      <c r="I31" s="28"/>
      <c r="J31" s="739"/>
      <c r="K31" s="410"/>
      <c r="L31" s="870"/>
      <c r="M31" s="408">
        <f t="shared" si="7"/>
        <v>0</v>
      </c>
    </row>
    <row r="32" spans="1:13" s="82" customFormat="1" ht="36" customHeight="1">
      <c r="A32" s="1">
        <v>25</v>
      </c>
      <c r="B32" s="27">
        <v>18</v>
      </c>
      <c r="C32" s="22"/>
      <c r="D32" s="15"/>
      <c r="E32" s="15">
        <v>4</v>
      </c>
      <c r="F32" s="80" t="s">
        <v>174</v>
      </c>
      <c r="G32" s="168">
        <v>294439</v>
      </c>
      <c r="H32" s="168">
        <v>671800</v>
      </c>
      <c r="I32" s="169">
        <v>506309</v>
      </c>
      <c r="J32" s="741">
        <v>426096</v>
      </c>
      <c r="K32" s="168">
        <v>520717</v>
      </c>
      <c r="L32" s="871">
        <v>17752</v>
      </c>
      <c r="M32" s="170">
        <f t="shared" si="7"/>
        <v>538469</v>
      </c>
    </row>
    <row r="33" spans="1:13" ht="19.5">
      <c r="A33" s="104">
        <v>26</v>
      </c>
      <c r="B33" s="27"/>
      <c r="C33" s="15"/>
      <c r="D33" s="15"/>
      <c r="E33" s="15"/>
      <c r="F33" s="33" t="s">
        <v>130</v>
      </c>
      <c r="G33" s="336">
        <v>160553</v>
      </c>
      <c r="H33" s="336">
        <v>436000</v>
      </c>
      <c r="I33" s="28">
        <v>354114</v>
      </c>
      <c r="J33" s="739">
        <v>251050</v>
      </c>
      <c r="K33" s="410">
        <v>223627</v>
      </c>
      <c r="L33" s="870">
        <v>17168</v>
      </c>
      <c r="M33" s="408">
        <f t="shared" si="7"/>
        <v>240795</v>
      </c>
    </row>
    <row r="34" spans="1:13" ht="19.5">
      <c r="A34" s="104">
        <v>27</v>
      </c>
      <c r="B34" s="27"/>
      <c r="C34" s="15"/>
      <c r="D34" s="15"/>
      <c r="E34" s="15"/>
      <c r="F34" s="33" t="s">
        <v>131</v>
      </c>
      <c r="G34" s="336">
        <v>28630</v>
      </c>
      <c r="H34" s="336">
        <v>40000</v>
      </c>
      <c r="I34" s="28">
        <v>25037</v>
      </c>
      <c r="J34" s="739">
        <v>35000</v>
      </c>
      <c r="K34" s="410">
        <v>154008</v>
      </c>
      <c r="L34" s="870"/>
      <c r="M34" s="408">
        <f t="shared" si="7"/>
        <v>154008</v>
      </c>
    </row>
    <row r="35" spans="1:13" ht="19.5">
      <c r="A35" s="104">
        <v>28</v>
      </c>
      <c r="B35" s="27"/>
      <c r="C35" s="15"/>
      <c r="D35" s="15"/>
      <c r="E35" s="15"/>
      <c r="F35" s="33" t="s">
        <v>485</v>
      </c>
      <c r="G35" s="336">
        <v>99512</v>
      </c>
      <c r="H35" s="336">
        <v>195800</v>
      </c>
      <c r="I35" s="28">
        <v>123672</v>
      </c>
      <c r="J35" s="739">
        <v>67500</v>
      </c>
      <c r="K35" s="410">
        <v>122492</v>
      </c>
      <c r="L35" s="870"/>
      <c r="M35" s="408">
        <f t="shared" si="7"/>
        <v>122492</v>
      </c>
    </row>
    <row r="36" spans="1:13" s="82" customFormat="1" ht="36" customHeight="1">
      <c r="A36" s="1">
        <v>29</v>
      </c>
      <c r="B36" s="31" t="s">
        <v>453</v>
      </c>
      <c r="C36" s="22"/>
      <c r="D36" s="15"/>
      <c r="E36" s="15">
        <v>5</v>
      </c>
      <c r="F36" s="80" t="s">
        <v>123</v>
      </c>
      <c r="G36" s="168">
        <v>1048783</v>
      </c>
      <c r="H36" s="168">
        <v>795758</v>
      </c>
      <c r="I36" s="169">
        <v>1033576</v>
      </c>
      <c r="J36" s="741">
        <v>899595</v>
      </c>
      <c r="K36" s="168">
        <v>1142201</v>
      </c>
      <c r="L36" s="871">
        <v>-2103</v>
      </c>
      <c r="M36" s="407">
        <f t="shared" si="7"/>
        <v>1140098</v>
      </c>
    </row>
    <row r="37" spans="1:13" s="82" customFormat="1" ht="36" customHeight="1">
      <c r="A37" s="1">
        <v>30</v>
      </c>
      <c r="B37" s="27">
        <v>18</v>
      </c>
      <c r="C37" s="22"/>
      <c r="D37" s="15"/>
      <c r="E37" s="15">
        <v>6</v>
      </c>
      <c r="F37" s="80" t="s">
        <v>190</v>
      </c>
      <c r="G37" s="168">
        <v>4145</v>
      </c>
      <c r="H37" s="168"/>
      <c r="I37" s="169">
        <v>2914</v>
      </c>
      <c r="J37" s="741">
        <v>0</v>
      </c>
      <c r="K37" s="168">
        <v>89</v>
      </c>
      <c r="L37" s="871">
        <v>512</v>
      </c>
      <c r="M37" s="407">
        <f t="shared" si="7"/>
        <v>601</v>
      </c>
    </row>
    <row r="38" spans="1:13" s="24" customFormat="1" ht="34.5">
      <c r="A38" s="104">
        <v>31</v>
      </c>
      <c r="B38" s="234" t="s">
        <v>453</v>
      </c>
      <c r="C38" s="205"/>
      <c r="D38" s="205"/>
      <c r="E38" s="206">
        <v>7</v>
      </c>
      <c r="F38" s="207" t="s">
        <v>127</v>
      </c>
      <c r="G38" s="208">
        <v>147059</v>
      </c>
      <c r="H38" s="208"/>
      <c r="I38" s="208">
        <v>113463</v>
      </c>
      <c r="J38" s="742">
        <v>80000</v>
      </c>
      <c r="K38" s="208">
        <v>96559</v>
      </c>
      <c r="L38" s="872">
        <v>10250</v>
      </c>
      <c r="M38" s="407">
        <f t="shared" si="7"/>
        <v>106809</v>
      </c>
    </row>
    <row r="39" spans="1:24" s="20" customFormat="1" ht="36" customHeight="1">
      <c r="A39" s="1">
        <v>32</v>
      </c>
      <c r="B39" s="231"/>
      <c r="C39" s="202"/>
      <c r="D39" s="203">
        <v>2</v>
      </c>
      <c r="E39" s="203"/>
      <c r="F39" s="171" t="s">
        <v>845</v>
      </c>
      <c r="G39" s="204">
        <f aca="true" t="shared" si="8" ref="G39:M39">SUM(G40,G46,G52:G53)</f>
        <v>1277415</v>
      </c>
      <c r="H39" s="204">
        <f t="shared" si="8"/>
        <v>1610752</v>
      </c>
      <c r="I39" s="557">
        <f t="shared" si="8"/>
        <v>1861642</v>
      </c>
      <c r="J39" s="743">
        <f t="shared" si="8"/>
        <v>6190156</v>
      </c>
      <c r="K39" s="654">
        <f t="shared" si="8"/>
        <v>7105053</v>
      </c>
      <c r="L39" s="873">
        <f t="shared" si="8"/>
        <v>819848</v>
      </c>
      <c r="M39" s="655">
        <f t="shared" si="8"/>
        <v>7924901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13" s="82" customFormat="1" ht="36" customHeight="1">
      <c r="A40" s="1">
        <v>33</v>
      </c>
      <c r="B40" s="27"/>
      <c r="C40" s="22"/>
      <c r="D40" s="15"/>
      <c r="E40" s="15">
        <v>1</v>
      </c>
      <c r="F40" s="80" t="s">
        <v>850</v>
      </c>
      <c r="G40" s="168">
        <f aca="true" t="shared" si="9" ref="G40:M40">SUM(G41,G44:G45)</f>
        <v>513139</v>
      </c>
      <c r="H40" s="168">
        <f t="shared" si="9"/>
        <v>1008752</v>
      </c>
      <c r="I40" s="169">
        <f t="shared" si="9"/>
        <v>1732283</v>
      </c>
      <c r="J40" s="744">
        <f t="shared" si="9"/>
        <v>5640156</v>
      </c>
      <c r="K40" s="169">
        <f>SUM(K41,K44:K45)</f>
        <v>6711053</v>
      </c>
      <c r="L40" s="874">
        <f>SUM(L41,L44:L45)</f>
        <v>810478</v>
      </c>
      <c r="M40" s="179">
        <f t="shared" si="9"/>
        <v>7521531</v>
      </c>
    </row>
    <row r="41" spans="1:13" s="24" customFormat="1" ht="18">
      <c r="A41" s="104">
        <v>34</v>
      </c>
      <c r="B41" s="27">
        <v>18</v>
      </c>
      <c r="C41" s="22"/>
      <c r="D41" s="15"/>
      <c r="E41" s="15"/>
      <c r="F41" s="198" t="s">
        <v>766</v>
      </c>
      <c r="G41" s="23">
        <f aca="true" t="shared" si="10" ref="G41:M41">SUM(G42:G43)</f>
        <v>1692</v>
      </c>
      <c r="H41" s="23">
        <f t="shared" si="10"/>
        <v>0</v>
      </c>
      <c r="I41" s="5">
        <f t="shared" si="10"/>
        <v>341018</v>
      </c>
      <c r="J41" s="738">
        <f t="shared" si="10"/>
        <v>1733964</v>
      </c>
      <c r="K41" s="406">
        <f>SUM(K42:K43)</f>
        <v>3114759</v>
      </c>
      <c r="L41" s="869">
        <f>SUM(L42:L43)</f>
        <v>810478</v>
      </c>
      <c r="M41" s="407">
        <f t="shared" si="10"/>
        <v>3925237</v>
      </c>
    </row>
    <row r="42" spans="1:13" ht="19.5">
      <c r="A42" s="104">
        <v>35</v>
      </c>
      <c r="B42" s="27"/>
      <c r="C42" s="26"/>
      <c r="D42" s="26"/>
      <c r="E42" s="26"/>
      <c r="F42" s="33" t="s">
        <v>983</v>
      </c>
      <c r="G42" s="28">
        <v>1692</v>
      </c>
      <c r="H42" s="28">
        <v>0</v>
      </c>
      <c r="I42" s="28">
        <v>7800</v>
      </c>
      <c r="J42" s="739"/>
      <c r="K42" s="410">
        <v>1373123</v>
      </c>
      <c r="L42" s="870">
        <v>810478</v>
      </c>
      <c r="M42" s="408">
        <f>SUM(K42:L42)</f>
        <v>2183601</v>
      </c>
    </row>
    <row r="43" spans="1:13" ht="34.5">
      <c r="A43" s="104">
        <v>36</v>
      </c>
      <c r="B43" s="27"/>
      <c r="C43" s="26"/>
      <c r="D43" s="26"/>
      <c r="E43" s="26"/>
      <c r="F43" s="33" t="s">
        <v>116</v>
      </c>
      <c r="G43" s="28"/>
      <c r="H43" s="28"/>
      <c r="I43" s="28">
        <v>333218</v>
      </c>
      <c r="J43" s="739">
        <v>1733964</v>
      </c>
      <c r="K43" s="410">
        <v>1741636</v>
      </c>
      <c r="L43" s="870"/>
      <c r="M43" s="408">
        <f>SUM(K43:L43)</f>
        <v>1741636</v>
      </c>
    </row>
    <row r="44" spans="1:13" s="24" customFormat="1" ht="25.5" customHeight="1">
      <c r="A44" s="1">
        <v>37</v>
      </c>
      <c r="B44" s="27">
        <v>18</v>
      </c>
      <c r="C44" s="29"/>
      <c r="D44" s="26"/>
      <c r="E44" s="26"/>
      <c r="F44" s="198" t="s">
        <v>767</v>
      </c>
      <c r="G44" s="5">
        <v>511447</v>
      </c>
      <c r="H44" s="5">
        <v>994752</v>
      </c>
      <c r="I44" s="5">
        <v>1376765</v>
      </c>
      <c r="J44" s="740">
        <v>3906192</v>
      </c>
      <c r="K44" s="167">
        <v>3596294</v>
      </c>
      <c r="L44" s="869"/>
      <c r="M44" s="407">
        <f>SUM(K44:L44)</f>
        <v>3596294</v>
      </c>
    </row>
    <row r="45" spans="1:13" s="24" customFormat="1" ht="34.5">
      <c r="A45" s="104">
        <v>38</v>
      </c>
      <c r="B45" s="234" t="s">
        <v>453</v>
      </c>
      <c r="C45" s="29"/>
      <c r="D45" s="29"/>
      <c r="E45" s="26"/>
      <c r="F45" s="198" t="s">
        <v>126</v>
      </c>
      <c r="G45" s="5"/>
      <c r="H45" s="5">
        <v>14000</v>
      </c>
      <c r="I45" s="5">
        <v>14500</v>
      </c>
      <c r="J45" s="740"/>
      <c r="K45" s="167"/>
      <c r="L45" s="869"/>
      <c r="M45" s="408">
        <f>SUM(J45:L45)</f>
        <v>0</v>
      </c>
    </row>
    <row r="46" spans="1:13" s="82" customFormat="1" ht="36" customHeight="1">
      <c r="A46" s="1">
        <v>39</v>
      </c>
      <c r="B46" s="27">
        <v>18</v>
      </c>
      <c r="C46" s="22"/>
      <c r="D46" s="15"/>
      <c r="E46" s="15">
        <v>2</v>
      </c>
      <c r="F46" s="80" t="s">
        <v>186</v>
      </c>
      <c r="G46" s="168">
        <f aca="true" t="shared" si="11" ref="G46:M46">SUM(G47:G51)</f>
        <v>736660</v>
      </c>
      <c r="H46" s="168">
        <f t="shared" si="11"/>
        <v>602000</v>
      </c>
      <c r="I46" s="169">
        <f t="shared" si="11"/>
        <v>99046</v>
      </c>
      <c r="J46" s="741">
        <f t="shared" si="11"/>
        <v>550000</v>
      </c>
      <c r="K46" s="168">
        <f t="shared" si="11"/>
        <v>385000</v>
      </c>
      <c r="L46" s="871">
        <f t="shared" si="11"/>
        <v>9370</v>
      </c>
      <c r="M46" s="170">
        <f t="shared" si="11"/>
        <v>394370</v>
      </c>
    </row>
    <row r="47" spans="1:13" ht="19.5">
      <c r="A47" s="104">
        <v>40</v>
      </c>
      <c r="B47" s="27"/>
      <c r="C47" s="15"/>
      <c r="D47" s="15"/>
      <c r="E47" s="15"/>
      <c r="F47" s="33" t="s">
        <v>120</v>
      </c>
      <c r="G47" s="336">
        <v>667683</v>
      </c>
      <c r="H47" s="336">
        <v>550000</v>
      </c>
      <c r="I47" s="28">
        <v>94021</v>
      </c>
      <c r="J47" s="739">
        <v>550000</v>
      </c>
      <c r="K47" s="410">
        <v>385000</v>
      </c>
      <c r="L47" s="870">
        <v>9310</v>
      </c>
      <c r="M47" s="408">
        <f>SUM(K47:L47)</f>
        <v>394310</v>
      </c>
    </row>
    <row r="48" spans="1:13" ht="19.5">
      <c r="A48" s="104">
        <v>41</v>
      </c>
      <c r="B48" s="27"/>
      <c r="C48" s="15"/>
      <c r="D48" s="15"/>
      <c r="E48" s="15"/>
      <c r="F48" s="33" t="s">
        <v>187</v>
      </c>
      <c r="G48" s="336">
        <v>18100</v>
      </c>
      <c r="H48" s="336"/>
      <c r="I48" s="28"/>
      <c r="J48" s="739"/>
      <c r="K48" s="410"/>
      <c r="L48" s="870"/>
      <c r="M48" s="408">
        <f aca="true" t="shared" si="12" ref="M48:M53">SUM(K48:L48)</f>
        <v>0</v>
      </c>
    </row>
    <row r="49" spans="1:13" ht="19.5">
      <c r="A49" s="104">
        <v>42</v>
      </c>
      <c r="B49" s="27"/>
      <c r="C49" s="15"/>
      <c r="D49" s="15"/>
      <c r="E49" s="15"/>
      <c r="F49" s="33" t="s">
        <v>188</v>
      </c>
      <c r="G49" s="336">
        <v>115</v>
      </c>
      <c r="H49" s="336"/>
      <c r="I49" s="28"/>
      <c r="J49" s="739"/>
      <c r="K49" s="410"/>
      <c r="L49" s="870"/>
      <c r="M49" s="408">
        <f t="shared" si="12"/>
        <v>0</v>
      </c>
    </row>
    <row r="50" spans="1:13" ht="19.5">
      <c r="A50" s="104">
        <v>43</v>
      </c>
      <c r="B50" s="27"/>
      <c r="C50" s="15"/>
      <c r="D50" s="15"/>
      <c r="E50" s="15"/>
      <c r="F50" s="33" t="s">
        <v>189</v>
      </c>
      <c r="G50" s="336">
        <v>42019</v>
      </c>
      <c r="H50" s="336">
        <v>52000</v>
      </c>
      <c r="I50" s="28"/>
      <c r="J50" s="739"/>
      <c r="K50" s="410"/>
      <c r="L50" s="870"/>
      <c r="M50" s="408">
        <f t="shared" si="12"/>
        <v>0</v>
      </c>
    </row>
    <row r="51" spans="1:13" ht="19.5">
      <c r="A51" s="104">
        <v>44</v>
      </c>
      <c r="B51" s="27"/>
      <c r="C51" s="15"/>
      <c r="D51" s="15"/>
      <c r="E51" s="15"/>
      <c r="F51" s="33" t="s">
        <v>125</v>
      </c>
      <c r="G51" s="28">
        <v>8743</v>
      </c>
      <c r="H51" s="336"/>
      <c r="I51" s="28">
        <v>5025</v>
      </c>
      <c r="J51" s="739"/>
      <c r="K51" s="410"/>
      <c r="L51" s="870">
        <v>60</v>
      </c>
      <c r="M51" s="408">
        <f t="shared" si="12"/>
        <v>60</v>
      </c>
    </row>
    <row r="52" spans="1:13" s="82" customFormat="1" ht="30" customHeight="1">
      <c r="A52" s="1">
        <v>45</v>
      </c>
      <c r="B52" s="27">
        <v>18</v>
      </c>
      <c r="C52" s="22"/>
      <c r="D52" s="15"/>
      <c r="E52" s="15">
        <v>3</v>
      </c>
      <c r="F52" s="80" t="s">
        <v>191</v>
      </c>
      <c r="G52" s="81">
        <v>27466</v>
      </c>
      <c r="H52" s="81"/>
      <c r="I52" s="164">
        <f>28273+2040</f>
        <v>30313</v>
      </c>
      <c r="J52" s="741"/>
      <c r="K52" s="168">
        <v>9000</v>
      </c>
      <c r="L52" s="871"/>
      <c r="M52" s="408">
        <f t="shared" si="12"/>
        <v>9000</v>
      </c>
    </row>
    <row r="53" spans="1:13" s="24" customFormat="1" ht="42" customHeight="1">
      <c r="A53" s="83">
        <v>46</v>
      </c>
      <c r="B53" s="232" t="s">
        <v>453</v>
      </c>
      <c r="C53" s="205"/>
      <c r="D53" s="205"/>
      <c r="E53" s="412">
        <v>4</v>
      </c>
      <c r="F53" s="207" t="s">
        <v>124</v>
      </c>
      <c r="G53" s="413">
        <v>150</v>
      </c>
      <c r="H53" s="414"/>
      <c r="I53" s="413"/>
      <c r="J53" s="742"/>
      <c r="K53" s="208"/>
      <c r="L53" s="872"/>
      <c r="M53" s="408">
        <f t="shared" si="12"/>
        <v>0</v>
      </c>
    </row>
    <row r="54" spans="1:13" s="38" customFormat="1" ht="36" customHeight="1">
      <c r="A54" s="83">
        <v>47</v>
      </c>
      <c r="B54" s="233">
        <v>18</v>
      </c>
      <c r="C54" s="85"/>
      <c r="D54" s="86"/>
      <c r="E54" s="86"/>
      <c r="F54" s="87" t="s">
        <v>136</v>
      </c>
      <c r="G54" s="341">
        <f aca="true" t="shared" si="13" ref="G54:M54">SUM(G55:G56)</f>
        <v>2022</v>
      </c>
      <c r="H54" s="341">
        <f t="shared" si="13"/>
        <v>0</v>
      </c>
      <c r="I54" s="558">
        <f t="shared" si="13"/>
        <v>1149</v>
      </c>
      <c r="J54" s="745">
        <f t="shared" si="13"/>
        <v>0</v>
      </c>
      <c r="K54" s="175">
        <v>0</v>
      </c>
      <c r="L54" s="875">
        <f t="shared" si="13"/>
        <v>0</v>
      </c>
      <c r="M54" s="176">
        <f t="shared" si="13"/>
        <v>0</v>
      </c>
    </row>
    <row r="55" spans="1:13" ht="19.5">
      <c r="A55" s="104">
        <v>48</v>
      </c>
      <c r="B55" s="27"/>
      <c r="C55" s="15"/>
      <c r="D55" s="15"/>
      <c r="E55" s="15"/>
      <c r="F55" s="30" t="s">
        <v>16</v>
      </c>
      <c r="G55" s="336">
        <v>679</v>
      </c>
      <c r="H55" s="336"/>
      <c r="I55" s="28">
        <v>1149</v>
      </c>
      <c r="J55" s="739"/>
      <c r="K55" s="410"/>
      <c r="L55" s="870"/>
      <c r="M55" s="408"/>
    </row>
    <row r="56" spans="1:13" ht="19.5">
      <c r="A56" s="104">
        <v>49</v>
      </c>
      <c r="B56" s="27"/>
      <c r="C56" s="15"/>
      <c r="D56" s="15"/>
      <c r="E56" s="15"/>
      <c r="F56" s="30" t="s">
        <v>186</v>
      </c>
      <c r="G56" s="336">
        <v>1343</v>
      </c>
      <c r="H56" s="336"/>
      <c r="I56" s="28"/>
      <c r="J56" s="739"/>
      <c r="K56" s="410"/>
      <c r="L56" s="870"/>
      <c r="M56" s="408"/>
    </row>
    <row r="57" spans="1:13" s="38" customFormat="1" ht="36" customHeight="1" thickBot="1">
      <c r="A57" s="83">
        <v>50</v>
      </c>
      <c r="B57" s="90"/>
      <c r="C57" s="91"/>
      <c r="D57" s="92"/>
      <c r="E57" s="92"/>
      <c r="F57" s="93" t="s">
        <v>193</v>
      </c>
      <c r="G57" s="172">
        <f aca="true" t="shared" si="14" ref="G57:M57">SUM(G8,G39,G54)</f>
        <v>16232354</v>
      </c>
      <c r="H57" s="172">
        <f t="shared" si="14"/>
        <v>11957041</v>
      </c>
      <c r="I57" s="559">
        <f t="shared" si="14"/>
        <v>13838912</v>
      </c>
      <c r="J57" s="746">
        <f t="shared" si="14"/>
        <v>16703640</v>
      </c>
      <c r="K57" s="172">
        <f t="shared" si="14"/>
        <v>18556545</v>
      </c>
      <c r="L57" s="876">
        <f t="shared" si="14"/>
        <v>893085</v>
      </c>
      <c r="M57" s="648">
        <f t="shared" si="14"/>
        <v>19449630</v>
      </c>
    </row>
    <row r="58" spans="1:13" s="38" customFormat="1" ht="36" customHeight="1" thickBot="1" thickTop="1">
      <c r="A58" s="83">
        <v>51</v>
      </c>
      <c r="B58" s="94"/>
      <c r="C58" s="95"/>
      <c r="D58" s="96"/>
      <c r="E58" s="96"/>
      <c r="F58" s="97" t="s">
        <v>344</v>
      </c>
      <c r="G58" s="342">
        <f>+G57+G60-'[1]3.Onki'!G32</f>
        <v>1285033</v>
      </c>
      <c r="H58" s="342">
        <f>+H57+H60-'[1]3.Onki'!H32</f>
        <v>-1260883</v>
      </c>
      <c r="I58" s="560">
        <f>+I57+I60-'[1]3.Onki'!I32</f>
        <v>-2125695</v>
      </c>
      <c r="J58" s="747">
        <f>+J57+J60-'[1]3.Onki'!J32</f>
        <v>395560</v>
      </c>
      <c r="K58" s="652">
        <v>-414204</v>
      </c>
      <c r="L58" s="877"/>
      <c r="M58" s="632">
        <v>-414204</v>
      </c>
    </row>
    <row r="59" spans="1:13" s="38" customFormat="1" ht="30" customHeight="1">
      <c r="A59" s="83">
        <v>52</v>
      </c>
      <c r="B59" s="88"/>
      <c r="C59" s="938"/>
      <c r="D59" s="939"/>
      <c r="E59" s="939"/>
      <c r="F59" s="89" t="s">
        <v>345</v>
      </c>
      <c r="G59" s="343">
        <f aca="true" t="shared" si="15" ref="G59:M59">SUM(G60,G71)</f>
        <v>3458185</v>
      </c>
      <c r="H59" s="343">
        <f t="shared" si="15"/>
        <v>2038624</v>
      </c>
      <c r="I59" s="173">
        <f t="shared" si="15"/>
        <v>1012025</v>
      </c>
      <c r="J59" s="748">
        <f t="shared" si="15"/>
        <v>1352433</v>
      </c>
      <c r="K59" s="173">
        <f>SUM(K60,K71)</f>
        <v>2154338</v>
      </c>
      <c r="L59" s="878">
        <f t="shared" si="15"/>
        <v>0</v>
      </c>
      <c r="M59" s="174">
        <f t="shared" si="15"/>
        <v>2154338</v>
      </c>
    </row>
    <row r="60" spans="1:13" s="38" customFormat="1" ht="30" customHeight="1">
      <c r="A60" s="83">
        <v>53</v>
      </c>
      <c r="B60" s="84"/>
      <c r="C60" s="85"/>
      <c r="D60" s="86"/>
      <c r="E60" s="86"/>
      <c r="F60" s="87" t="s">
        <v>768</v>
      </c>
      <c r="G60" s="344">
        <f aca="true" t="shared" si="16" ref="G60:M60">SUM(G61,G68)</f>
        <v>490867</v>
      </c>
      <c r="H60" s="344">
        <f t="shared" si="16"/>
        <v>280886</v>
      </c>
      <c r="I60" s="175">
        <f t="shared" si="16"/>
        <v>260256</v>
      </c>
      <c r="J60" s="745">
        <f t="shared" si="16"/>
        <v>0</v>
      </c>
      <c r="K60" s="175">
        <f>SUM(K61,K68)</f>
        <v>1067026</v>
      </c>
      <c r="L60" s="875">
        <f t="shared" si="16"/>
        <v>0</v>
      </c>
      <c r="M60" s="176">
        <f t="shared" si="16"/>
        <v>1067026</v>
      </c>
    </row>
    <row r="61" spans="1:13" s="82" customFormat="1" ht="30" customHeight="1">
      <c r="A61" s="1">
        <v>54</v>
      </c>
      <c r="B61" s="21"/>
      <c r="C61" s="22"/>
      <c r="D61" s="15"/>
      <c r="E61" s="15"/>
      <c r="F61" s="80" t="s">
        <v>346</v>
      </c>
      <c r="G61" s="81">
        <f aca="true" t="shared" si="17" ref="G61:M61">SUM(G62:G67)</f>
        <v>444960</v>
      </c>
      <c r="H61" s="81">
        <f t="shared" si="17"/>
        <v>280886</v>
      </c>
      <c r="I61" s="164">
        <f t="shared" si="17"/>
        <v>255986</v>
      </c>
      <c r="J61" s="741">
        <f t="shared" si="17"/>
        <v>0</v>
      </c>
      <c r="K61" s="168">
        <f>SUM(K62:K67)</f>
        <v>1067026</v>
      </c>
      <c r="L61" s="871">
        <f t="shared" si="17"/>
        <v>0</v>
      </c>
      <c r="M61" s="170">
        <f t="shared" si="17"/>
        <v>1067026</v>
      </c>
    </row>
    <row r="62" spans="1:13" ht="19.5">
      <c r="A62" s="104">
        <v>55</v>
      </c>
      <c r="B62" s="232" t="s">
        <v>453</v>
      </c>
      <c r="C62" s="15"/>
      <c r="D62" s="15"/>
      <c r="E62" s="15"/>
      <c r="F62" s="33" t="s">
        <v>347</v>
      </c>
      <c r="G62" s="336">
        <v>323552</v>
      </c>
      <c r="H62" s="336">
        <v>34459</v>
      </c>
      <c r="I62" s="28">
        <v>39832</v>
      </c>
      <c r="J62" s="739"/>
      <c r="K62" s="410">
        <v>142701</v>
      </c>
      <c r="L62" s="870"/>
      <c r="M62" s="408">
        <f>SUM(K62:L62)</f>
        <v>142701</v>
      </c>
    </row>
    <row r="63" spans="1:13" ht="19.5">
      <c r="A63" s="104">
        <v>56</v>
      </c>
      <c r="B63" s="31" t="s">
        <v>454</v>
      </c>
      <c r="C63" s="15"/>
      <c r="D63" s="15"/>
      <c r="E63" s="15"/>
      <c r="F63" s="33" t="s">
        <v>372</v>
      </c>
      <c r="G63" s="336">
        <v>92911</v>
      </c>
      <c r="H63" s="336"/>
      <c r="I63" s="28"/>
      <c r="J63" s="739"/>
      <c r="K63" s="410">
        <v>0</v>
      </c>
      <c r="L63" s="870"/>
      <c r="M63" s="408">
        <f aca="true" t="shared" si="18" ref="M63:M70">SUM(K63:L63)</f>
        <v>0</v>
      </c>
    </row>
    <row r="64" spans="1:13" ht="19.5">
      <c r="A64" s="104">
        <v>57</v>
      </c>
      <c r="B64" s="27">
        <v>17</v>
      </c>
      <c r="C64" s="15"/>
      <c r="D64" s="15"/>
      <c r="E64" s="15"/>
      <c r="F64" s="33" t="s">
        <v>354</v>
      </c>
      <c r="G64" s="336"/>
      <c r="H64" s="336">
        <v>131843</v>
      </c>
      <c r="I64" s="28">
        <v>140469</v>
      </c>
      <c r="J64" s="739"/>
      <c r="K64" s="410">
        <v>171583</v>
      </c>
      <c r="L64" s="870"/>
      <c r="M64" s="408">
        <f t="shared" si="18"/>
        <v>171583</v>
      </c>
    </row>
    <row r="65" spans="1:13" ht="19.5">
      <c r="A65" s="104">
        <v>58</v>
      </c>
      <c r="B65" s="27">
        <v>18</v>
      </c>
      <c r="C65" s="15"/>
      <c r="D65" s="15"/>
      <c r="E65" s="15"/>
      <c r="F65" s="33" t="s">
        <v>862</v>
      </c>
      <c r="G65" s="336"/>
      <c r="H65" s="336">
        <v>114584</v>
      </c>
      <c r="I65" s="28">
        <v>66256</v>
      </c>
      <c r="J65" s="739"/>
      <c r="K65" s="410">
        <v>752742</v>
      </c>
      <c r="L65" s="870"/>
      <c r="M65" s="408">
        <f t="shared" si="18"/>
        <v>752742</v>
      </c>
    </row>
    <row r="66" spans="1:13" ht="19.5">
      <c r="A66" s="104">
        <v>59</v>
      </c>
      <c r="B66" s="27">
        <v>18</v>
      </c>
      <c r="C66" s="34"/>
      <c r="D66" s="15"/>
      <c r="E66" s="15"/>
      <c r="F66" s="33" t="s">
        <v>17</v>
      </c>
      <c r="G66" s="336">
        <v>28455</v>
      </c>
      <c r="H66" s="336"/>
      <c r="I66" s="28">
        <v>8112</v>
      </c>
      <c r="J66" s="739"/>
      <c r="K66" s="410">
        <v>0</v>
      </c>
      <c r="L66" s="870"/>
      <c r="M66" s="408">
        <f t="shared" si="18"/>
        <v>0</v>
      </c>
    </row>
    <row r="67" spans="1:13" ht="19.5">
      <c r="A67" s="104">
        <v>60</v>
      </c>
      <c r="B67" s="27">
        <v>18</v>
      </c>
      <c r="C67" s="15"/>
      <c r="D67" s="15"/>
      <c r="E67" s="15"/>
      <c r="F67" s="33" t="s">
        <v>136</v>
      </c>
      <c r="G67" s="336">
        <v>42</v>
      </c>
      <c r="H67" s="336"/>
      <c r="I67" s="28">
        <v>1317</v>
      </c>
      <c r="J67" s="739"/>
      <c r="K67" s="410">
        <v>0</v>
      </c>
      <c r="L67" s="870"/>
      <c r="M67" s="408">
        <f t="shared" si="18"/>
        <v>0</v>
      </c>
    </row>
    <row r="68" spans="1:13" s="82" customFormat="1" ht="30" customHeight="1">
      <c r="A68" s="1">
        <v>61</v>
      </c>
      <c r="B68" s="21"/>
      <c r="C68" s="22"/>
      <c r="D68" s="15"/>
      <c r="E68" s="15"/>
      <c r="F68" s="80" t="s">
        <v>348</v>
      </c>
      <c r="G68" s="81">
        <f>SUM(G69:G70)</f>
        <v>45907</v>
      </c>
      <c r="H68" s="81">
        <f>SUM(H69:H70)</f>
        <v>0</v>
      </c>
      <c r="I68" s="164">
        <f>SUM(I69:I70)</f>
        <v>4270</v>
      </c>
      <c r="J68" s="741"/>
      <c r="K68" s="168">
        <v>0</v>
      </c>
      <c r="L68" s="871"/>
      <c r="M68" s="407">
        <f t="shared" si="18"/>
        <v>0</v>
      </c>
    </row>
    <row r="69" spans="1:13" s="24" customFormat="1" ht="18">
      <c r="A69" s="104">
        <v>62</v>
      </c>
      <c r="B69" s="31" t="s">
        <v>453</v>
      </c>
      <c r="C69" s="15"/>
      <c r="D69" s="15"/>
      <c r="E69" s="15"/>
      <c r="F69" s="32" t="s">
        <v>347</v>
      </c>
      <c r="G69" s="336">
        <v>27540</v>
      </c>
      <c r="H69" s="336"/>
      <c r="I69" s="28">
        <v>4270</v>
      </c>
      <c r="J69" s="739"/>
      <c r="K69" s="410">
        <v>0</v>
      </c>
      <c r="L69" s="869"/>
      <c r="M69" s="408">
        <f t="shared" si="18"/>
        <v>0</v>
      </c>
    </row>
    <row r="70" spans="1:13" s="24" customFormat="1" ht="18">
      <c r="A70" s="104">
        <v>63</v>
      </c>
      <c r="B70" s="27">
        <v>18</v>
      </c>
      <c r="C70" s="15"/>
      <c r="D70" s="15"/>
      <c r="E70" s="15"/>
      <c r="F70" s="32" t="s">
        <v>17</v>
      </c>
      <c r="G70" s="336">
        <v>18367</v>
      </c>
      <c r="H70" s="336"/>
      <c r="I70" s="28"/>
      <c r="J70" s="739"/>
      <c r="K70" s="410">
        <v>0</v>
      </c>
      <c r="L70" s="869"/>
      <c r="M70" s="408">
        <f t="shared" si="18"/>
        <v>0</v>
      </c>
    </row>
    <row r="71" spans="1:13" s="38" customFormat="1" ht="36" customHeight="1">
      <c r="A71" s="83">
        <v>64</v>
      </c>
      <c r="B71" s="84"/>
      <c r="C71" s="85"/>
      <c r="D71" s="86"/>
      <c r="E71" s="86"/>
      <c r="F71" s="87" t="s">
        <v>769</v>
      </c>
      <c r="G71" s="344">
        <f aca="true" t="shared" si="19" ref="G71:M71">SUM(G72:G77)</f>
        <v>2967318</v>
      </c>
      <c r="H71" s="344">
        <f t="shared" si="19"/>
        <v>1757738</v>
      </c>
      <c r="I71" s="175">
        <f t="shared" si="19"/>
        <v>751769</v>
      </c>
      <c r="J71" s="745">
        <f t="shared" si="19"/>
        <v>1352433</v>
      </c>
      <c r="K71" s="175">
        <f t="shared" si="19"/>
        <v>1087312</v>
      </c>
      <c r="L71" s="875">
        <f t="shared" si="19"/>
        <v>0</v>
      </c>
      <c r="M71" s="176">
        <f t="shared" si="19"/>
        <v>1087312</v>
      </c>
    </row>
    <row r="72" spans="1:13" s="82" customFormat="1" ht="30" customHeight="1">
      <c r="A72" s="1">
        <v>65</v>
      </c>
      <c r="B72" s="21">
        <v>18</v>
      </c>
      <c r="C72" s="22"/>
      <c r="D72" s="15"/>
      <c r="E72" s="15"/>
      <c r="F72" s="80" t="s">
        <v>770</v>
      </c>
      <c r="G72" s="81"/>
      <c r="H72" s="81"/>
      <c r="I72" s="164"/>
      <c r="J72" s="741"/>
      <c r="K72" s="168"/>
      <c r="L72" s="871"/>
      <c r="M72" s="170"/>
    </row>
    <row r="73" spans="1:13" ht="19.5">
      <c r="A73" s="104">
        <v>66</v>
      </c>
      <c r="B73" s="27"/>
      <c r="C73" s="15"/>
      <c r="D73" s="15"/>
      <c r="E73" s="15"/>
      <c r="F73" s="33" t="s">
        <v>349</v>
      </c>
      <c r="G73" s="336"/>
      <c r="H73" s="336"/>
      <c r="I73" s="28"/>
      <c r="J73" s="739"/>
      <c r="K73" s="410">
        <v>0</v>
      </c>
      <c r="L73" s="870"/>
      <c r="M73" s="408">
        <f>SUM(K73:L73)</f>
        <v>0</v>
      </c>
    </row>
    <row r="74" spans="1:13" ht="19.5">
      <c r="A74" s="104">
        <v>67</v>
      </c>
      <c r="B74" s="27"/>
      <c r="C74" s="15"/>
      <c r="D74" s="15"/>
      <c r="E74" s="15"/>
      <c r="F74" s="33" t="s">
        <v>18</v>
      </c>
      <c r="G74" s="336">
        <v>2065358</v>
      </c>
      <c r="H74" s="336"/>
      <c r="I74" s="28"/>
      <c r="J74" s="739"/>
      <c r="K74" s="410">
        <v>0</v>
      </c>
      <c r="L74" s="870"/>
      <c r="M74" s="408">
        <f>SUM(K74:L74)</f>
        <v>0</v>
      </c>
    </row>
    <row r="75" spans="1:13" s="82" customFormat="1" ht="30" customHeight="1">
      <c r="A75" s="1">
        <v>68</v>
      </c>
      <c r="B75" s="21">
        <v>18</v>
      </c>
      <c r="C75" s="22"/>
      <c r="D75" s="15"/>
      <c r="E75" s="15"/>
      <c r="F75" s="80" t="s">
        <v>350</v>
      </c>
      <c r="G75" s="81"/>
      <c r="H75" s="81"/>
      <c r="I75" s="164"/>
      <c r="J75" s="741"/>
      <c r="K75" s="168"/>
      <c r="L75" s="871"/>
      <c r="M75" s="408">
        <f>SUM(K75:L75)</f>
        <v>0</v>
      </c>
    </row>
    <row r="76" spans="1:13" ht="19.5">
      <c r="A76" s="104">
        <v>69</v>
      </c>
      <c r="B76" s="27"/>
      <c r="C76" s="15"/>
      <c r="D76" s="15"/>
      <c r="E76" s="15"/>
      <c r="F76" s="33" t="s">
        <v>350</v>
      </c>
      <c r="G76" s="336"/>
      <c r="H76" s="336">
        <v>850000</v>
      </c>
      <c r="I76" s="28">
        <v>751769</v>
      </c>
      <c r="J76" s="739">
        <v>500000</v>
      </c>
      <c r="K76" s="410">
        <v>362350</v>
      </c>
      <c r="L76" s="870"/>
      <c r="M76" s="408">
        <f>SUM(K76:L76)</f>
        <v>362350</v>
      </c>
    </row>
    <row r="77" spans="1:13" ht="19.5">
      <c r="A77" s="104">
        <v>70</v>
      </c>
      <c r="B77" s="27"/>
      <c r="C77" s="15"/>
      <c r="D77" s="15"/>
      <c r="E77" s="15"/>
      <c r="F77" s="199" t="s">
        <v>351</v>
      </c>
      <c r="G77" s="345">
        <v>901960</v>
      </c>
      <c r="H77" s="345">
        <v>907738</v>
      </c>
      <c r="I77" s="165"/>
      <c r="J77" s="749">
        <v>852433</v>
      </c>
      <c r="K77" s="653">
        <v>724962</v>
      </c>
      <c r="L77" s="879"/>
      <c r="M77" s="409">
        <f>SUM(K77:L77)</f>
        <v>724962</v>
      </c>
    </row>
    <row r="78" spans="1:13" s="82" customFormat="1" ht="30" customHeight="1">
      <c r="A78" s="1">
        <v>71</v>
      </c>
      <c r="B78" s="21"/>
      <c r="C78" s="22"/>
      <c r="D78" s="15"/>
      <c r="E78" s="15"/>
      <c r="F78" s="80" t="s">
        <v>352</v>
      </c>
      <c r="G78" s="81"/>
      <c r="H78" s="81"/>
      <c r="I78" s="164"/>
      <c r="J78" s="741"/>
      <c r="K78" s="168"/>
      <c r="L78" s="871"/>
      <c r="M78" s="408"/>
    </row>
    <row r="79" spans="1:13" s="24" customFormat="1" ht="18">
      <c r="A79" s="104">
        <v>72</v>
      </c>
      <c r="B79" s="31" t="s">
        <v>453</v>
      </c>
      <c r="C79" s="22"/>
      <c r="D79" s="15"/>
      <c r="E79" s="15"/>
      <c r="F79" s="200" t="s">
        <v>137</v>
      </c>
      <c r="G79" s="336">
        <v>57475</v>
      </c>
      <c r="H79" s="23"/>
      <c r="I79" s="5">
        <f>-43840-31162</f>
        <v>-75002</v>
      </c>
      <c r="J79" s="740"/>
      <c r="K79" s="167">
        <v>0</v>
      </c>
      <c r="L79" s="869"/>
      <c r="M79" s="408">
        <f>SUM(J79:L79)</f>
        <v>0</v>
      </c>
    </row>
    <row r="80" spans="1:13" ht="19.5">
      <c r="A80" s="104">
        <v>73</v>
      </c>
      <c r="B80" s="27">
        <v>18</v>
      </c>
      <c r="C80" s="15"/>
      <c r="D80" s="15"/>
      <c r="E80" s="15"/>
      <c r="F80" s="201" t="s">
        <v>365</v>
      </c>
      <c r="G80" s="336">
        <v>5388</v>
      </c>
      <c r="H80" s="336"/>
      <c r="I80" s="28">
        <v>-4457</v>
      </c>
      <c r="J80" s="739"/>
      <c r="K80" s="410">
        <v>0</v>
      </c>
      <c r="L80" s="870"/>
      <c r="M80" s="408">
        <f>SUM(J80:L80)</f>
        <v>0</v>
      </c>
    </row>
    <row r="81" spans="1:13" s="38" customFormat="1" ht="36" customHeight="1" thickBot="1">
      <c r="A81" s="83">
        <v>74</v>
      </c>
      <c r="B81" s="35"/>
      <c r="C81" s="36"/>
      <c r="D81" s="68"/>
      <c r="E81" s="68"/>
      <c r="F81" s="37" t="s">
        <v>353</v>
      </c>
      <c r="G81" s="346">
        <f aca="true" t="shared" si="20" ref="G81:M81">SUM(G57,G59,G78:G80)</f>
        <v>19753402</v>
      </c>
      <c r="H81" s="346">
        <f t="shared" si="20"/>
        <v>13995665</v>
      </c>
      <c r="I81" s="177">
        <f t="shared" si="20"/>
        <v>14771478</v>
      </c>
      <c r="J81" s="750">
        <f t="shared" si="20"/>
        <v>18056073</v>
      </c>
      <c r="K81" s="177">
        <f t="shared" si="20"/>
        <v>20710883</v>
      </c>
      <c r="L81" s="880">
        <f t="shared" si="20"/>
        <v>893085</v>
      </c>
      <c r="M81" s="649">
        <f t="shared" si="20"/>
        <v>21603968</v>
      </c>
    </row>
    <row r="82" spans="10:13" ht="19.5">
      <c r="J82" s="751"/>
      <c r="K82" s="410"/>
      <c r="L82" s="870"/>
      <c r="M82" s="631"/>
    </row>
    <row r="83" spans="10:13" ht="19.5">
      <c r="J83" s="751"/>
      <c r="K83" s="410"/>
      <c r="L83" s="870"/>
      <c r="M83" s="631"/>
    </row>
    <row r="84" spans="10:13" ht="19.5">
      <c r="J84" s="751"/>
      <c r="K84" s="410"/>
      <c r="L84" s="870"/>
      <c r="M84" s="631"/>
    </row>
    <row r="85" spans="10:13" ht="19.5">
      <c r="J85" s="751"/>
      <c r="K85" s="410"/>
      <c r="L85" s="870"/>
      <c r="M85" s="631"/>
    </row>
    <row r="86" spans="10:13" ht="19.5">
      <c r="J86" s="751"/>
      <c r="K86" s="410"/>
      <c r="L86" s="870"/>
      <c r="M86" s="631"/>
    </row>
    <row r="87" spans="10:13" ht="19.5">
      <c r="J87" s="751"/>
      <c r="K87" s="410"/>
      <c r="L87" s="870"/>
      <c r="M87" s="631"/>
    </row>
    <row r="88" spans="10:13" ht="19.5">
      <c r="J88" s="751"/>
      <c r="K88" s="410"/>
      <c r="L88" s="870"/>
      <c r="M88" s="631"/>
    </row>
    <row r="89" spans="10:13" ht="19.5">
      <c r="J89" s="751"/>
      <c r="K89" s="410"/>
      <c r="L89" s="870"/>
      <c r="M89" s="631"/>
    </row>
    <row r="90" spans="10:13" ht="19.5">
      <c r="J90" s="751"/>
      <c r="K90" s="410"/>
      <c r="L90" s="870"/>
      <c r="M90" s="631"/>
    </row>
    <row r="91" spans="10:13" ht="19.5">
      <c r="J91" s="751"/>
      <c r="K91" s="410"/>
      <c r="L91" s="870"/>
      <c r="M91" s="631"/>
    </row>
    <row r="92" spans="10:13" ht="19.5">
      <c r="J92" s="751"/>
      <c r="K92" s="410"/>
      <c r="L92" s="870"/>
      <c r="M92" s="631"/>
    </row>
    <row r="93" spans="10:13" ht="19.5">
      <c r="J93" s="751"/>
      <c r="K93" s="410"/>
      <c r="L93" s="870"/>
      <c r="M93" s="631"/>
    </row>
    <row r="94" spans="10:13" ht="19.5">
      <c r="J94" s="751"/>
      <c r="K94" s="410"/>
      <c r="L94" s="870"/>
      <c r="M94" s="631"/>
    </row>
    <row r="95" spans="10:13" ht="19.5">
      <c r="J95" s="751"/>
      <c r="K95" s="410"/>
      <c r="L95" s="870"/>
      <c r="M95" s="631"/>
    </row>
    <row r="96" spans="10:13" ht="19.5">
      <c r="J96" s="751"/>
      <c r="K96" s="410"/>
      <c r="L96" s="870"/>
      <c r="M96" s="631"/>
    </row>
    <row r="97" spans="10:13" ht="19.5">
      <c r="J97" s="751"/>
      <c r="K97" s="410"/>
      <c r="L97" s="870"/>
      <c r="M97" s="631"/>
    </row>
    <row r="98" spans="10:13" ht="19.5">
      <c r="J98" s="751"/>
      <c r="K98" s="410"/>
      <c r="L98" s="870"/>
      <c r="M98" s="631"/>
    </row>
    <row r="99" spans="10:13" ht="19.5">
      <c r="J99" s="751"/>
      <c r="K99" s="410"/>
      <c r="L99" s="870"/>
      <c r="M99" s="631"/>
    </row>
    <row r="100" spans="10:13" ht="19.5">
      <c r="J100" s="751"/>
      <c r="K100" s="410"/>
      <c r="L100" s="870"/>
      <c r="M100" s="631"/>
    </row>
    <row r="101" spans="10:13" ht="19.5">
      <c r="J101" s="751"/>
      <c r="K101" s="410"/>
      <c r="L101" s="870"/>
      <c r="M101" s="631"/>
    </row>
    <row r="102" spans="10:13" ht="19.5">
      <c r="J102" s="751"/>
      <c r="K102" s="410"/>
      <c r="L102" s="870"/>
      <c r="M102" s="631"/>
    </row>
    <row r="103" spans="10:13" ht="19.5">
      <c r="J103" s="751"/>
      <c r="K103" s="410"/>
      <c r="L103" s="870"/>
      <c r="M103" s="631"/>
    </row>
    <row r="104" spans="10:13" ht="19.5">
      <c r="J104" s="751"/>
      <c r="K104" s="410"/>
      <c r="L104" s="870"/>
      <c r="M104" s="631"/>
    </row>
    <row r="105" spans="10:13" ht="19.5">
      <c r="J105" s="751"/>
      <c r="K105" s="410"/>
      <c r="L105" s="870"/>
      <c r="M105" s="631"/>
    </row>
    <row r="106" spans="10:13" ht="19.5">
      <c r="J106" s="751"/>
      <c r="K106" s="410"/>
      <c r="L106" s="870"/>
      <c r="M106" s="631"/>
    </row>
    <row r="107" spans="10:13" ht="19.5">
      <c r="J107" s="751"/>
      <c r="K107" s="410"/>
      <c r="L107" s="870"/>
      <c r="M107" s="631"/>
    </row>
    <row r="108" spans="10:13" ht="19.5">
      <c r="J108" s="751"/>
      <c r="K108" s="410"/>
      <c r="L108" s="870"/>
      <c r="M108" s="631"/>
    </row>
    <row r="109" spans="10:13" ht="19.5">
      <c r="J109" s="751"/>
      <c r="K109" s="410"/>
      <c r="L109" s="870"/>
      <c r="M109" s="631"/>
    </row>
    <row r="338" spans="1:13" s="238" customFormat="1" ht="19.5">
      <c r="A338" s="457"/>
      <c r="B338" s="242"/>
      <c r="C338" s="242"/>
      <c r="D338" s="242"/>
      <c r="E338" s="242"/>
      <c r="G338" s="39"/>
      <c r="H338" s="39"/>
      <c r="I338" s="39"/>
      <c r="J338" s="752"/>
      <c r="K338" s="411"/>
      <c r="L338" s="881"/>
      <c r="M338" s="411"/>
    </row>
    <row r="339" spans="1:13" s="238" customFormat="1" ht="19.5">
      <c r="A339" s="457"/>
      <c r="B339" s="242"/>
      <c r="C339" s="242"/>
      <c r="D339" s="242"/>
      <c r="E339" s="242"/>
      <c r="G339" s="39"/>
      <c r="H339" s="39"/>
      <c r="I339" s="39"/>
      <c r="J339" s="752"/>
      <c r="K339" s="411"/>
      <c r="L339" s="881"/>
      <c r="M339" s="411"/>
    </row>
    <row r="371" spans="1:13" s="464" customFormat="1" ht="19.5">
      <c r="A371" s="462"/>
      <c r="B371" s="463"/>
      <c r="C371" s="463"/>
      <c r="D371" s="463"/>
      <c r="E371" s="463"/>
      <c r="G371" s="465"/>
      <c r="H371" s="465"/>
      <c r="I371" s="39"/>
      <c r="J371" s="753"/>
      <c r="K371" s="466"/>
      <c r="L371" s="882"/>
      <c r="M371" s="466"/>
    </row>
    <row r="372" spans="1:13" s="464" customFormat="1" ht="19.5">
      <c r="A372" s="462"/>
      <c r="B372" s="463"/>
      <c r="C372" s="463"/>
      <c r="D372" s="463"/>
      <c r="E372" s="463"/>
      <c r="G372" s="465"/>
      <c r="H372" s="465"/>
      <c r="I372" s="39"/>
      <c r="J372" s="753"/>
      <c r="K372" s="466"/>
      <c r="L372" s="882"/>
      <c r="M372" s="466"/>
    </row>
    <row r="373" spans="1:13" s="464" customFormat="1" ht="19.5">
      <c r="A373" s="462"/>
      <c r="B373" s="463"/>
      <c r="C373" s="463"/>
      <c r="D373" s="463"/>
      <c r="E373" s="463"/>
      <c r="G373" s="465"/>
      <c r="H373" s="465"/>
      <c r="I373" s="39"/>
      <c r="J373" s="753"/>
      <c r="K373" s="466"/>
      <c r="L373" s="882"/>
      <c r="M373" s="466"/>
    </row>
    <row r="374" spans="1:13" s="464" customFormat="1" ht="19.5">
      <c r="A374" s="462"/>
      <c r="B374" s="463"/>
      <c r="C374" s="463"/>
      <c r="D374" s="463"/>
      <c r="E374" s="463"/>
      <c r="G374" s="465"/>
      <c r="H374" s="465"/>
      <c r="I374" s="39"/>
      <c r="J374" s="753"/>
      <c r="K374" s="466"/>
      <c r="L374" s="882"/>
      <c r="M374" s="466"/>
    </row>
    <row r="375" spans="1:18" s="464" customFormat="1" ht="17.25">
      <c r="A375" s="462"/>
      <c r="B375" s="463"/>
      <c r="C375" s="463"/>
      <c r="D375" s="463"/>
      <c r="E375" s="463"/>
      <c r="G375" s="465"/>
      <c r="H375" s="465"/>
      <c r="I375" s="39">
        <f aca="true" t="shared" si="21" ref="I375:R375">SUM(I373:I374)</f>
        <v>0</v>
      </c>
      <c r="J375" s="754">
        <f t="shared" si="21"/>
        <v>0</v>
      </c>
      <c r="K375" s="465"/>
      <c r="L375" s="883">
        <f t="shared" si="21"/>
        <v>0</v>
      </c>
      <c r="M375" s="465">
        <f t="shared" si="21"/>
        <v>0</v>
      </c>
      <c r="N375" s="465">
        <f t="shared" si="21"/>
        <v>0</v>
      </c>
      <c r="O375" s="465">
        <f t="shared" si="21"/>
        <v>0</v>
      </c>
      <c r="P375" s="465">
        <f t="shared" si="21"/>
        <v>0</v>
      </c>
      <c r="Q375" s="465">
        <f t="shared" si="21"/>
        <v>0</v>
      </c>
      <c r="R375" s="465">
        <f t="shared" si="21"/>
        <v>0</v>
      </c>
    </row>
    <row r="376" spans="1:13" s="464" customFormat="1" ht="19.5">
      <c r="A376" s="462"/>
      <c r="B376" s="463"/>
      <c r="C376" s="463"/>
      <c r="D376" s="463"/>
      <c r="E376" s="463"/>
      <c r="G376" s="465"/>
      <c r="H376" s="465"/>
      <c r="I376" s="39"/>
      <c r="J376" s="753"/>
      <c r="K376" s="466"/>
      <c r="L376" s="882"/>
      <c r="M376" s="466"/>
    </row>
    <row r="377" spans="1:13" s="464" customFormat="1" ht="19.5">
      <c r="A377" s="462"/>
      <c r="B377" s="463"/>
      <c r="C377" s="463"/>
      <c r="D377" s="463"/>
      <c r="E377" s="463"/>
      <c r="G377" s="465"/>
      <c r="H377" s="465"/>
      <c r="I377" s="39"/>
      <c r="J377" s="753"/>
      <c r="K377" s="466"/>
      <c r="L377" s="882"/>
      <c r="M377" s="466"/>
    </row>
    <row r="378" spans="1:13" s="464" customFormat="1" ht="19.5">
      <c r="A378" s="462"/>
      <c r="B378" s="463"/>
      <c r="C378" s="463"/>
      <c r="D378" s="463"/>
      <c r="E378" s="463"/>
      <c r="G378" s="465"/>
      <c r="H378" s="465"/>
      <c r="I378" s="39"/>
      <c r="J378" s="753"/>
      <c r="K378" s="466"/>
      <c r="L378" s="882"/>
      <c r="M378" s="466"/>
    </row>
    <row r="379" spans="1:13" s="464" customFormat="1" ht="19.5">
      <c r="A379" s="462"/>
      <c r="B379" s="463"/>
      <c r="C379" s="463"/>
      <c r="D379" s="463"/>
      <c r="E379" s="463"/>
      <c r="G379" s="465"/>
      <c r="H379" s="465"/>
      <c r="I379" s="39"/>
      <c r="J379" s="753"/>
      <c r="K379" s="466"/>
      <c r="L379" s="882"/>
      <c r="M379" s="466"/>
    </row>
    <row r="380" spans="1:18" s="464" customFormat="1" ht="17.25">
      <c r="A380" s="462"/>
      <c r="B380" s="463"/>
      <c r="C380" s="463"/>
      <c r="D380" s="463"/>
      <c r="E380" s="463"/>
      <c r="G380" s="465"/>
      <c r="H380" s="465"/>
      <c r="I380" s="39">
        <f aca="true" t="shared" si="22" ref="I380:R380">SUM(I378:I379)</f>
        <v>0</v>
      </c>
      <c r="J380" s="754">
        <f t="shared" si="22"/>
        <v>0</v>
      </c>
      <c r="K380" s="465"/>
      <c r="L380" s="883">
        <f t="shared" si="22"/>
        <v>0</v>
      </c>
      <c r="M380" s="465">
        <f t="shared" si="22"/>
        <v>0</v>
      </c>
      <c r="N380" s="465">
        <f t="shared" si="22"/>
        <v>0</v>
      </c>
      <c r="O380" s="465">
        <f t="shared" si="22"/>
        <v>0</v>
      </c>
      <c r="P380" s="465">
        <f t="shared" si="22"/>
        <v>0</v>
      </c>
      <c r="Q380" s="465">
        <f t="shared" si="22"/>
        <v>0</v>
      </c>
      <c r="R380" s="465">
        <f t="shared" si="22"/>
        <v>0</v>
      </c>
    </row>
    <row r="381" spans="1:13" s="464" customFormat="1" ht="19.5">
      <c r="A381" s="462"/>
      <c r="B381" s="463"/>
      <c r="C381" s="463"/>
      <c r="D381" s="463"/>
      <c r="E381" s="463"/>
      <c r="G381" s="465"/>
      <c r="H381" s="465"/>
      <c r="I381" s="39"/>
      <c r="J381" s="753"/>
      <c r="K381" s="466"/>
      <c r="L381" s="882"/>
      <c r="M381" s="466"/>
    </row>
    <row r="382" spans="1:13" s="464" customFormat="1" ht="19.5">
      <c r="A382" s="462"/>
      <c r="B382" s="463"/>
      <c r="C382" s="463"/>
      <c r="D382" s="463"/>
      <c r="E382" s="463"/>
      <c r="G382" s="465"/>
      <c r="H382" s="465"/>
      <c r="I382" s="39"/>
      <c r="J382" s="753"/>
      <c r="K382" s="466"/>
      <c r="L382" s="882"/>
      <c r="M382" s="466"/>
    </row>
    <row r="383" spans="1:13" s="464" customFormat="1" ht="19.5">
      <c r="A383" s="462"/>
      <c r="B383" s="463"/>
      <c r="C383" s="463"/>
      <c r="D383" s="463"/>
      <c r="E383" s="463"/>
      <c r="G383" s="465"/>
      <c r="H383" s="465"/>
      <c r="I383" s="39"/>
      <c r="J383" s="753"/>
      <c r="K383" s="466"/>
      <c r="L383" s="882"/>
      <c r="M383" s="466"/>
    </row>
    <row r="384" spans="1:13" s="464" customFormat="1" ht="19.5">
      <c r="A384" s="462"/>
      <c r="B384" s="463"/>
      <c r="C384" s="463"/>
      <c r="D384" s="463"/>
      <c r="E384" s="463"/>
      <c r="G384" s="465"/>
      <c r="H384" s="465"/>
      <c r="I384" s="39"/>
      <c r="J384" s="753"/>
      <c r="K384" s="466"/>
      <c r="L384" s="882"/>
      <c r="M384" s="466"/>
    </row>
    <row r="385" spans="1:18" s="464" customFormat="1" ht="17.25">
      <c r="A385" s="462"/>
      <c r="B385" s="463"/>
      <c r="C385" s="463"/>
      <c r="D385" s="463"/>
      <c r="E385" s="463"/>
      <c r="G385" s="465"/>
      <c r="H385" s="465"/>
      <c r="I385" s="39">
        <f aca="true" t="shared" si="23" ref="I385:R385">SUM(I383:I384)</f>
        <v>0</v>
      </c>
      <c r="J385" s="754">
        <f t="shared" si="23"/>
        <v>0</v>
      </c>
      <c r="K385" s="465"/>
      <c r="L385" s="883">
        <f t="shared" si="23"/>
        <v>0</v>
      </c>
      <c r="M385" s="465">
        <f t="shared" si="23"/>
        <v>0</v>
      </c>
      <c r="N385" s="465">
        <f t="shared" si="23"/>
        <v>0</v>
      </c>
      <c r="O385" s="465">
        <f t="shared" si="23"/>
        <v>0</v>
      </c>
      <c r="P385" s="465">
        <f t="shared" si="23"/>
        <v>0</v>
      </c>
      <c r="Q385" s="465">
        <f t="shared" si="23"/>
        <v>0</v>
      </c>
      <c r="R385" s="465">
        <f t="shared" si="23"/>
        <v>0</v>
      </c>
    </row>
  </sheetData>
  <sheetProtection/>
  <mergeCells count="5">
    <mergeCell ref="B1:J1"/>
    <mergeCell ref="B2:M2"/>
    <mergeCell ref="B3:M3"/>
    <mergeCell ref="L5:M5"/>
    <mergeCell ref="B4:M4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57" r:id="rId1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view="pageBreakPreview" zoomScale="80" zoomScaleSheetLayoutView="80" zoomScalePageLayoutView="0" workbookViewId="0" topLeftCell="A1">
      <selection activeCell="B1" sqref="B1:F1"/>
    </sheetView>
  </sheetViews>
  <sheetFormatPr defaultColWidth="9.125" defaultRowHeight="12.75"/>
  <cols>
    <col min="1" max="1" width="3.75390625" style="10" customWidth="1"/>
    <col min="2" max="2" width="5.75390625" style="43" customWidth="1"/>
    <col min="3" max="5" width="5.75390625" style="42" customWidth="1"/>
    <col min="6" max="6" width="55.75390625" style="40" customWidth="1"/>
    <col min="7" max="9" width="12.75390625" style="40" customWidth="1"/>
    <col min="10" max="10" width="14.75390625" style="769" customWidth="1"/>
    <col min="11" max="11" width="12.75390625" style="40" customWidth="1"/>
    <col min="12" max="12" width="12.75390625" style="189" customWidth="1"/>
    <col min="13" max="13" width="12.75390625" style="40" customWidth="1"/>
    <col min="14" max="16384" width="9.125" style="40" customWidth="1"/>
  </cols>
  <sheetData>
    <row r="1" spans="1:12" s="114" customFormat="1" ht="31.5" customHeight="1">
      <c r="A1" s="120"/>
      <c r="B1" s="1459" t="s">
        <v>1232</v>
      </c>
      <c r="C1" s="1459"/>
      <c r="D1" s="1459"/>
      <c r="E1" s="1459"/>
      <c r="F1" s="1459"/>
      <c r="H1" s="417"/>
      <c r="J1" s="755"/>
      <c r="L1" s="884"/>
    </row>
    <row r="2" spans="1:13" s="114" customFormat="1" ht="24.75" customHeight="1">
      <c r="A2" s="120"/>
      <c r="B2" s="1455" t="s">
        <v>742</v>
      </c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455"/>
    </row>
    <row r="3" spans="1:13" s="114" customFormat="1" ht="24.75" customHeight="1">
      <c r="A3" s="120"/>
      <c r="B3" s="1455" t="s">
        <v>393</v>
      </c>
      <c r="C3" s="1455"/>
      <c r="D3" s="1455"/>
      <c r="E3" s="1455"/>
      <c r="F3" s="1455"/>
      <c r="G3" s="1455"/>
      <c r="H3" s="1455"/>
      <c r="I3" s="1455"/>
      <c r="J3" s="1455"/>
      <c r="K3" s="1455"/>
      <c r="L3" s="1455"/>
      <c r="M3" s="1455"/>
    </row>
    <row r="4" spans="1:13" s="114" customFormat="1" ht="24.75" customHeight="1">
      <c r="A4" s="120"/>
      <c r="B4" s="1461" t="s">
        <v>1028</v>
      </c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</row>
    <row r="5" spans="1:13" s="184" customFormat="1" ht="14.25">
      <c r="A5" s="10"/>
      <c r="B5" s="180"/>
      <c r="C5" s="182"/>
      <c r="D5" s="10"/>
      <c r="E5" s="182"/>
      <c r="F5" s="183"/>
      <c r="G5" s="183"/>
      <c r="H5" s="347"/>
      <c r="J5" s="756"/>
      <c r="K5" s="416"/>
      <c r="L5" s="1460" t="s">
        <v>133</v>
      </c>
      <c r="M5" s="1460"/>
    </row>
    <row r="6" spans="2:13" s="10" customFormat="1" ht="15" thickBot="1">
      <c r="B6" s="180" t="s">
        <v>144</v>
      </c>
      <c r="C6" s="10" t="s">
        <v>145</v>
      </c>
      <c r="D6" s="10" t="s">
        <v>146</v>
      </c>
      <c r="E6" s="10" t="s">
        <v>147</v>
      </c>
      <c r="F6" s="10" t="s">
        <v>148</v>
      </c>
      <c r="G6" s="10" t="s">
        <v>149</v>
      </c>
      <c r="H6" s="10" t="s">
        <v>150</v>
      </c>
      <c r="I6" s="181" t="s">
        <v>860</v>
      </c>
      <c r="J6" s="757" t="s">
        <v>861</v>
      </c>
      <c r="K6" s="377" t="s">
        <v>809</v>
      </c>
      <c r="L6" s="885" t="s">
        <v>810</v>
      </c>
      <c r="M6" s="10" t="s">
        <v>811</v>
      </c>
    </row>
    <row r="7" spans="1:13" s="117" customFormat="1" ht="57.75" thickBot="1">
      <c r="A7" s="120"/>
      <c r="B7" s="348" t="s">
        <v>138</v>
      </c>
      <c r="C7" s="349" t="s">
        <v>409</v>
      </c>
      <c r="D7" s="350" t="s">
        <v>8</v>
      </c>
      <c r="E7" s="350" t="s">
        <v>9</v>
      </c>
      <c r="F7" s="351" t="s">
        <v>134</v>
      </c>
      <c r="G7" s="109" t="s">
        <v>196</v>
      </c>
      <c r="H7" s="109" t="s">
        <v>195</v>
      </c>
      <c r="I7" s="554" t="s">
        <v>37</v>
      </c>
      <c r="J7" s="758" t="s">
        <v>272</v>
      </c>
      <c r="K7" s="657" t="s">
        <v>999</v>
      </c>
      <c r="L7" s="402" t="s">
        <v>824</v>
      </c>
      <c r="M7" s="403" t="s">
        <v>1033</v>
      </c>
    </row>
    <row r="8" spans="1:13" s="65" customFormat="1" ht="30" customHeight="1">
      <c r="A8" s="10">
        <v>1</v>
      </c>
      <c r="B8" s="235" t="s">
        <v>453</v>
      </c>
      <c r="C8" s="44"/>
      <c r="D8" s="45"/>
      <c r="E8" s="44"/>
      <c r="F8" s="185" t="s">
        <v>488</v>
      </c>
      <c r="G8" s="46">
        <f aca="true" t="shared" si="0" ref="G8:M8">SUM(G9:G12)</f>
        <v>10590218</v>
      </c>
      <c r="H8" s="46">
        <f t="shared" si="0"/>
        <v>5709332</v>
      </c>
      <c r="I8" s="46">
        <f t="shared" si="0"/>
        <v>6047359</v>
      </c>
      <c r="J8" s="759">
        <f t="shared" si="0"/>
        <v>6127521</v>
      </c>
      <c r="K8" s="46">
        <f t="shared" si="0"/>
        <v>7005598</v>
      </c>
      <c r="L8" s="886">
        <f t="shared" si="0"/>
        <v>54919</v>
      </c>
      <c r="M8" s="47">
        <f t="shared" si="0"/>
        <v>7060517</v>
      </c>
    </row>
    <row r="9" spans="1:13" ht="25.5" customHeight="1">
      <c r="A9" s="10">
        <v>2</v>
      </c>
      <c r="B9" s="48"/>
      <c r="C9" s="49"/>
      <c r="D9" s="49">
        <v>1</v>
      </c>
      <c r="E9" s="49"/>
      <c r="F9" s="50" t="s">
        <v>839</v>
      </c>
      <c r="G9" s="50">
        <f>9013971+1473034</f>
        <v>10487005</v>
      </c>
      <c r="H9" s="50">
        <f>4269068+1426264</f>
        <v>5695332</v>
      </c>
      <c r="I9" s="50">
        <f>4696272+1244999</f>
        <v>5941271</v>
      </c>
      <c r="J9" s="760">
        <v>6014645</v>
      </c>
      <c r="K9" s="50">
        <v>6813481</v>
      </c>
      <c r="L9" s="178">
        <v>45083</v>
      </c>
      <c r="M9" s="54">
        <f>SUM(K9:L9)</f>
        <v>6858564</v>
      </c>
    </row>
    <row r="10" spans="1:13" ht="19.5" customHeight="1">
      <c r="A10" s="10">
        <v>3</v>
      </c>
      <c r="B10" s="48"/>
      <c r="C10" s="49"/>
      <c r="D10" s="49">
        <v>2</v>
      </c>
      <c r="E10" s="49"/>
      <c r="F10" s="50" t="s">
        <v>840</v>
      </c>
      <c r="G10" s="50"/>
      <c r="H10" s="50"/>
      <c r="I10" s="50"/>
      <c r="J10" s="760"/>
      <c r="K10" s="50"/>
      <c r="L10" s="178"/>
      <c r="M10" s="54"/>
    </row>
    <row r="11" spans="1:13" ht="19.5" customHeight="1">
      <c r="A11" s="10">
        <v>4</v>
      </c>
      <c r="B11" s="48"/>
      <c r="C11" s="49"/>
      <c r="D11" s="49"/>
      <c r="E11" s="49">
        <v>1</v>
      </c>
      <c r="F11" s="50" t="s">
        <v>366</v>
      </c>
      <c r="G11" s="50">
        <v>76072</v>
      </c>
      <c r="H11" s="50">
        <v>14000</v>
      </c>
      <c r="I11" s="50">
        <f>88060+17347</f>
        <v>105407</v>
      </c>
      <c r="J11" s="760">
        <v>94211</v>
      </c>
      <c r="K11" s="50">
        <v>162468</v>
      </c>
      <c r="L11" s="178">
        <v>11031</v>
      </c>
      <c r="M11" s="54">
        <f>SUM(K11:L11)</f>
        <v>173499</v>
      </c>
    </row>
    <row r="12" spans="1:13" ht="19.5" customHeight="1">
      <c r="A12" s="10">
        <v>5</v>
      </c>
      <c r="B12" s="48"/>
      <c r="C12" s="49"/>
      <c r="D12" s="49"/>
      <c r="E12" s="49">
        <v>2</v>
      </c>
      <c r="F12" s="50" t="s">
        <v>355</v>
      </c>
      <c r="G12" s="50">
        <v>27141</v>
      </c>
      <c r="H12" s="50"/>
      <c r="I12" s="50">
        <v>681</v>
      </c>
      <c r="J12" s="760">
        <f>18240+425</f>
        <v>18665</v>
      </c>
      <c r="K12" s="50">
        <v>29649</v>
      </c>
      <c r="L12" s="178">
        <v>-1195</v>
      </c>
      <c r="M12" s="54">
        <f>SUM(K12:L12)</f>
        <v>28454</v>
      </c>
    </row>
    <row r="13" spans="1:13" s="65" customFormat="1" ht="30" customHeight="1">
      <c r="A13" s="10">
        <v>6</v>
      </c>
      <c r="B13" s="48" t="s">
        <v>455</v>
      </c>
      <c r="C13" s="51"/>
      <c r="D13" s="49"/>
      <c r="E13" s="49"/>
      <c r="F13" s="52" t="s">
        <v>862</v>
      </c>
      <c r="G13" s="52">
        <f aca="true" t="shared" si="1" ref="G13:M13">SUM(G14:G15,G25,G26)</f>
        <v>4822768</v>
      </c>
      <c r="H13" s="52">
        <f t="shared" si="1"/>
        <v>7778846</v>
      </c>
      <c r="I13" s="52">
        <f t="shared" si="1"/>
        <v>6973981</v>
      </c>
      <c r="J13" s="761">
        <f>SUM(J14:J15,J25,J26)</f>
        <v>10180559</v>
      </c>
      <c r="K13" s="52">
        <f>SUM(K14:K15,K25,K26)</f>
        <v>11965151</v>
      </c>
      <c r="L13" s="887">
        <f>SUM(L14:L15,L25,L26)</f>
        <v>838166</v>
      </c>
      <c r="M13" s="53">
        <f t="shared" si="1"/>
        <v>12803317</v>
      </c>
    </row>
    <row r="14" spans="1:13" s="65" customFormat="1" ht="19.5" customHeight="1">
      <c r="A14" s="10">
        <v>7</v>
      </c>
      <c r="B14" s="48"/>
      <c r="C14" s="51"/>
      <c r="D14" s="51">
        <v>1</v>
      </c>
      <c r="E14" s="51"/>
      <c r="F14" s="52" t="s">
        <v>839</v>
      </c>
      <c r="G14" s="52">
        <f>2533406+568965</f>
        <v>3102371</v>
      </c>
      <c r="H14" s="52">
        <f>3686640+281589</f>
        <v>3968229</v>
      </c>
      <c r="I14" s="52">
        <f>3560146+263651</f>
        <v>3823797</v>
      </c>
      <c r="J14" s="761">
        <f>4093644+87500</f>
        <v>4181144</v>
      </c>
      <c r="K14" s="52">
        <v>4815555</v>
      </c>
      <c r="L14" s="887">
        <v>49220</v>
      </c>
      <c r="M14" s="53">
        <f>SUM(K14:L14)</f>
        <v>4864775</v>
      </c>
    </row>
    <row r="15" spans="1:13" ht="19.5" customHeight="1">
      <c r="A15" s="10">
        <v>8</v>
      </c>
      <c r="B15" s="48"/>
      <c r="C15" s="51"/>
      <c r="D15" s="51"/>
      <c r="E15" s="51"/>
      <c r="F15" s="52" t="s">
        <v>846</v>
      </c>
      <c r="G15" s="52">
        <f>SUM(G16,G21)</f>
        <v>0</v>
      </c>
      <c r="H15" s="52">
        <f>SUM(H16,H21)</f>
        <v>1447041</v>
      </c>
      <c r="I15" s="52">
        <f>SUM(I16,I21)</f>
        <v>0</v>
      </c>
      <c r="J15" s="761">
        <f>SUM(J16,J21)</f>
        <v>1273579</v>
      </c>
      <c r="K15" s="52">
        <v>152941</v>
      </c>
      <c r="L15" s="52">
        <f>SUM(L16,L21)</f>
        <v>-906</v>
      </c>
      <c r="M15" s="53">
        <f>SUM(M16,M21)</f>
        <v>152035</v>
      </c>
    </row>
    <row r="16" spans="1:13" s="189" customFormat="1" ht="19.5" customHeight="1">
      <c r="A16" s="10">
        <v>9</v>
      </c>
      <c r="B16" s="55"/>
      <c r="C16" s="56"/>
      <c r="D16" s="56"/>
      <c r="E16" s="56"/>
      <c r="F16" s="187" t="s">
        <v>847</v>
      </c>
      <c r="G16" s="178">
        <f>SUM(G17:G20)</f>
        <v>0</v>
      </c>
      <c r="H16" s="178">
        <f>SUM(H17:H20)</f>
        <v>75376</v>
      </c>
      <c r="I16" s="178">
        <f>SUM(I17:I20)</f>
        <v>0</v>
      </c>
      <c r="J16" s="762">
        <f>SUM(J17:J20)</f>
        <v>120000</v>
      </c>
      <c r="K16" s="178">
        <v>4712</v>
      </c>
      <c r="L16" s="178">
        <f>L20+L19+L18+L17</f>
        <v>-906</v>
      </c>
      <c r="M16" s="188">
        <f>SUM(K16:L16)</f>
        <v>3806</v>
      </c>
    </row>
    <row r="17" spans="1:13" ht="19.5" customHeight="1">
      <c r="A17" s="10">
        <v>10</v>
      </c>
      <c r="B17" s="48"/>
      <c r="C17" s="49"/>
      <c r="D17" s="49"/>
      <c r="E17" s="49"/>
      <c r="F17" s="190" t="s">
        <v>114</v>
      </c>
      <c r="G17" s="50"/>
      <c r="H17" s="50"/>
      <c r="I17" s="50"/>
      <c r="J17" s="760"/>
      <c r="K17" s="50">
        <v>0</v>
      </c>
      <c r="L17" s="178"/>
      <c r="M17" s="54">
        <f aca="true" t="shared" si="2" ref="M17:M25">SUM(K17:L17)</f>
        <v>0</v>
      </c>
    </row>
    <row r="18" spans="1:13" ht="19.5" customHeight="1">
      <c r="A18" s="10">
        <v>11</v>
      </c>
      <c r="B18" s="48"/>
      <c r="C18" s="49"/>
      <c r="D18" s="49"/>
      <c r="E18" s="49"/>
      <c r="F18" s="190" t="s">
        <v>367</v>
      </c>
      <c r="G18" s="50"/>
      <c r="H18" s="50">
        <v>51376</v>
      </c>
      <c r="I18" s="50"/>
      <c r="J18" s="760">
        <v>96000</v>
      </c>
      <c r="K18" s="50">
        <v>906</v>
      </c>
      <c r="L18" s="178">
        <v>-906</v>
      </c>
      <c r="M18" s="54">
        <f t="shared" si="2"/>
        <v>0</v>
      </c>
    </row>
    <row r="19" spans="1:13" ht="19.5" customHeight="1">
      <c r="A19" s="10">
        <v>12</v>
      </c>
      <c r="B19" s="48"/>
      <c r="C19" s="49"/>
      <c r="D19" s="49"/>
      <c r="E19" s="49"/>
      <c r="F19" s="190" t="s">
        <v>368</v>
      </c>
      <c r="G19" s="50"/>
      <c r="H19" s="50">
        <v>24000</v>
      </c>
      <c r="I19" s="50"/>
      <c r="J19" s="760">
        <v>24000</v>
      </c>
      <c r="K19" s="50">
        <v>3806</v>
      </c>
      <c r="L19" s="178"/>
      <c r="M19" s="54">
        <f t="shared" si="2"/>
        <v>3806</v>
      </c>
    </row>
    <row r="20" spans="1:13" ht="33" customHeight="1">
      <c r="A20" s="10">
        <v>13</v>
      </c>
      <c r="B20" s="48"/>
      <c r="C20" s="49"/>
      <c r="D20" s="49"/>
      <c r="E20" s="49"/>
      <c r="F20" s="191" t="s">
        <v>115</v>
      </c>
      <c r="G20" s="50"/>
      <c r="H20" s="50"/>
      <c r="I20" s="50"/>
      <c r="J20" s="760"/>
      <c r="K20" s="50">
        <v>0</v>
      </c>
      <c r="L20" s="178"/>
      <c r="M20" s="54">
        <f t="shared" si="2"/>
        <v>0</v>
      </c>
    </row>
    <row r="21" spans="1:13" s="189" customFormat="1" ht="25.5" customHeight="1">
      <c r="A21" s="10">
        <v>14</v>
      </c>
      <c r="B21" s="55"/>
      <c r="C21" s="56"/>
      <c r="D21" s="56"/>
      <c r="E21" s="56"/>
      <c r="F21" s="187" t="s">
        <v>848</v>
      </c>
      <c r="G21" s="178">
        <f>SUM(G22:G24)</f>
        <v>0</v>
      </c>
      <c r="H21" s="178">
        <f>SUM(H22:H24)</f>
        <v>1371665</v>
      </c>
      <c r="I21" s="178">
        <f>SUM(I22:I24)</f>
        <v>0</v>
      </c>
      <c r="J21" s="762">
        <f>SUM(J22:J24)</f>
        <v>1153579</v>
      </c>
      <c r="K21" s="178">
        <v>148229</v>
      </c>
      <c r="L21" s="178">
        <f>L24+L23+L22</f>
        <v>0</v>
      </c>
      <c r="M21" s="188">
        <f t="shared" si="2"/>
        <v>148229</v>
      </c>
    </row>
    <row r="22" spans="1:13" ht="19.5" customHeight="1">
      <c r="A22" s="10">
        <v>15</v>
      </c>
      <c r="B22" s="48"/>
      <c r="C22" s="49"/>
      <c r="D22" s="49"/>
      <c r="E22" s="49"/>
      <c r="F22" s="190" t="s">
        <v>369</v>
      </c>
      <c r="G22" s="50"/>
      <c r="H22" s="50">
        <v>783009</v>
      </c>
      <c r="I22" s="50"/>
      <c r="J22" s="760">
        <v>815433</v>
      </c>
      <c r="K22" s="50">
        <v>148229</v>
      </c>
      <c r="L22" s="178"/>
      <c r="M22" s="54">
        <f t="shared" si="2"/>
        <v>148229</v>
      </c>
    </row>
    <row r="23" spans="1:13" ht="19.5" customHeight="1">
      <c r="A23" s="10">
        <v>16</v>
      </c>
      <c r="B23" s="48"/>
      <c r="C23" s="49"/>
      <c r="D23" s="49"/>
      <c r="E23" s="49"/>
      <c r="F23" s="190" t="s">
        <v>371</v>
      </c>
      <c r="G23" s="50"/>
      <c r="H23" s="50">
        <v>330809</v>
      </c>
      <c r="I23" s="50"/>
      <c r="J23" s="760">
        <v>121471</v>
      </c>
      <c r="K23" s="50">
        <v>0</v>
      </c>
      <c r="L23" s="178"/>
      <c r="M23" s="54">
        <f t="shared" si="2"/>
        <v>0</v>
      </c>
    </row>
    <row r="24" spans="1:13" ht="19.5" customHeight="1">
      <c r="A24" s="10">
        <v>17</v>
      </c>
      <c r="B24" s="48"/>
      <c r="C24" s="49"/>
      <c r="D24" s="49"/>
      <c r="E24" s="49"/>
      <c r="F24" s="190" t="s">
        <v>370</v>
      </c>
      <c r="G24" s="50"/>
      <c r="H24" s="50">
        <v>257847</v>
      </c>
      <c r="I24" s="50"/>
      <c r="J24" s="760">
        <v>216675</v>
      </c>
      <c r="K24" s="50">
        <v>0</v>
      </c>
      <c r="L24" s="178"/>
      <c r="M24" s="54">
        <f t="shared" si="2"/>
        <v>0</v>
      </c>
    </row>
    <row r="25" spans="1:13" s="114" customFormat="1" ht="30" customHeight="1">
      <c r="A25" s="120">
        <v>18</v>
      </c>
      <c r="B25" s="236"/>
      <c r="C25" s="196"/>
      <c r="D25" s="196"/>
      <c r="E25" s="196"/>
      <c r="F25" s="192" t="s">
        <v>139</v>
      </c>
      <c r="G25" s="192">
        <v>0</v>
      </c>
      <c r="H25" s="192">
        <v>50000</v>
      </c>
      <c r="I25" s="192"/>
      <c r="J25" s="763">
        <v>85000</v>
      </c>
      <c r="K25" s="192">
        <v>0</v>
      </c>
      <c r="L25" s="857">
        <v>800000</v>
      </c>
      <c r="M25" s="352">
        <f t="shared" si="2"/>
        <v>800000</v>
      </c>
    </row>
    <row r="26" spans="1:13" s="65" customFormat="1" ht="25.5" customHeight="1">
      <c r="A26" s="10">
        <v>19</v>
      </c>
      <c r="B26" s="48"/>
      <c r="C26" s="51"/>
      <c r="D26" s="51">
        <v>2</v>
      </c>
      <c r="E26" s="51"/>
      <c r="F26" s="52" t="s">
        <v>840</v>
      </c>
      <c r="G26" s="52">
        <f aca="true" t="shared" si="3" ref="G26:M26">SUM(G27:G29)</f>
        <v>1720397</v>
      </c>
      <c r="H26" s="52">
        <f t="shared" si="3"/>
        <v>2313576</v>
      </c>
      <c r="I26" s="52">
        <f t="shared" si="3"/>
        <v>3150184</v>
      </c>
      <c r="J26" s="761">
        <f t="shared" si="3"/>
        <v>4640836</v>
      </c>
      <c r="K26" s="52">
        <f t="shared" si="3"/>
        <v>6996655</v>
      </c>
      <c r="L26" s="887">
        <f t="shared" si="3"/>
        <v>-10148</v>
      </c>
      <c r="M26" s="53">
        <f t="shared" si="3"/>
        <v>6986507</v>
      </c>
    </row>
    <row r="27" spans="1:13" ht="19.5" customHeight="1">
      <c r="A27" s="10">
        <v>20</v>
      </c>
      <c r="B27" s="48"/>
      <c r="C27" s="51"/>
      <c r="D27" s="49"/>
      <c r="E27" s="49">
        <v>1</v>
      </c>
      <c r="F27" s="50" t="s">
        <v>366</v>
      </c>
      <c r="G27" s="50">
        <v>1050701</v>
      </c>
      <c r="H27" s="50">
        <v>1531876</v>
      </c>
      <c r="I27" s="50">
        <v>2292451</v>
      </c>
      <c r="J27" s="760">
        <v>3017086</v>
      </c>
      <c r="K27" s="50">
        <v>6344233</v>
      </c>
      <c r="L27" s="178">
        <v>-19458</v>
      </c>
      <c r="M27" s="54">
        <f>SUM(K27:L27)</f>
        <v>6324775</v>
      </c>
    </row>
    <row r="28" spans="1:13" ht="19.5" customHeight="1">
      <c r="A28" s="10">
        <v>21</v>
      </c>
      <c r="B28" s="48"/>
      <c r="C28" s="51"/>
      <c r="D28" s="49"/>
      <c r="E28" s="49">
        <v>2</v>
      </c>
      <c r="F28" s="50" t="s">
        <v>355</v>
      </c>
      <c r="G28" s="50">
        <v>68730</v>
      </c>
      <c r="H28" s="50"/>
      <c r="I28" s="50">
        <v>54477</v>
      </c>
      <c r="J28" s="760">
        <v>204950</v>
      </c>
      <c r="K28" s="50">
        <v>624809</v>
      </c>
      <c r="L28" s="178"/>
      <c r="M28" s="54">
        <f>SUM(K28:L28)</f>
        <v>624809</v>
      </c>
    </row>
    <row r="29" spans="1:13" ht="19.5" customHeight="1">
      <c r="A29" s="10">
        <v>22</v>
      </c>
      <c r="B29" s="48"/>
      <c r="C29" s="51"/>
      <c r="D29" s="49"/>
      <c r="E29" s="49">
        <v>3</v>
      </c>
      <c r="F29" s="50" t="s">
        <v>758</v>
      </c>
      <c r="G29" s="50">
        <v>600966</v>
      </c>
      <c r="H29" s="50">
        <v>781700</v>
      </c>
      <c r="I29" s="50">
        <v>803256</v>
      </c>
      <c r="J29" s="760">
        <v>1418800</v>
      </c>
      <c r="K29" s="50">
        <v>27613</v>
      </c>
      <c r="L29" s="178">
        <v>9310</v>
      </c>
      <c r="M29" s="54">
        <f>SUM(K29:L29)</f>
        <v>36923</v>
      </c>
    </row>
    <row r="30" spans="1:13" s="65" customFormat="1" ht="30" customHeight="1">
      <c r="A30" s="10">
        <v>23</v>
      </c>
      <c r="B30" s="48" t="s">
        <v>455</v>
      </c>
      <c r="C30" s="51"/>
      <c r="D30" s="49"/>
      <c r="E30" s="51"/>
      <c r="F30" s="52" t="s">
        <v>140</v>
      </c>
      <c r="G30" s="52">
        <f aca="true" t="shared" si="4" ref="G30:M30">SUM(G31:G32)</f>
        <v>25202</v>
      </c>
      <c r="H30" s="52">
        <f t="shared" si="4"/>
        <v>10632</v>
      </c>
      <c r="I30" s="52">
        <f t="shared" si="4"/>
        <v>47</v>
      </c>
      <c r="J30" s="761">
        <f t="shared" si="4"/>
        <v>0</v>
      </c>
      <c r="K30" s="52">
        <f t="shared" si="4"/>
        <v>0</v>
      </c>
      <c r="L30" s="887">
        <f t="shared" si="4"/>
        <v>0</v>
      </c>
      <c r="M30" s="53">
        <f t="shared" si="4"/>
        <v>0</v>
      </c>
    </row>
    <row r="31" spans="1:13" ht="19.5" customHeight="1">
      <c r="A31" s="10">
        <v>24</v>
      </c>
      <c r="B31" s="48"/>
      <c r="C31" s="49"/>
      <c r="D31" s="49">
        <v>1</v>
      </c>
      <c r="E31" s="49"/>
      <c r="F31" s="142" t="s">
        <v>839</v>
      </c>
      <c r="G31" s="50">
        <f>340+22359</f>
        <v>22699</v>
      </c>
      <c r="H31" s="50">
        <v>10632</v>
      </c>
      <c r="I31" s="50">
        <v>47</v>
      </c>
      <c r="J31" s="760"/>
      <c r="K31" s="50">
        <v>0</v>
      </c>
      <c r="L31" s="178"/>
      <c r="M31" s="54">
        <f>SUM(K31:L31)</f>
        <v>0</v>
      </c>
    </row>
    <row r="32" spans="1:13" s="108" customFormat="1" ht="24" customHeight="1" thickBot="1">
      <c r="A32" s="119">
        <v>25</v>
      </c>
      <c r="B32" s="62"/>
      <c r="C32" s="63"/>
      <c r="D32" s="63">
        <v>2</v>
      </c>
      <c r="E32" s="63"/>
      <c r="F32" s="106" t="s">
        <v>840</v>
      </c>
      <c r="G32" s="64">
        <v>2503</v>
      </c>
      <c r="H32" s="64"/>
      <c r="I32" s="64"/>
      <c r="J32" s="764"/>
      <c r="K32" s="64">
        <v>0</v>
      </c>
      <c r="L32" s="888"/>
      <c r="M32" s="54">
        <f>SUM(K32:L32)</f>
        <v>0</v>
      </c>
    </row>
    <row r="33" spans="1:13" s="192" customFormat="1" ht="39.75" customHeight="1" thickBot="1">
      <c r="A33" s="120">
        <v>26</v>
      </c>
      <c r="B33" s="237"/>
      <c r="C33" s="57"/>
      <c r="D33" s="58"/>
      <c r="E33" s="57"/>
      <c r="F33" s="59" t="s">
        <v>418</v>
      </c>
      <c r="G33" s="59">
        <f aca="true" t="shared" si="5" ref="G33:M33">SUM(G8,G13,G30)</f>
        <v>15438188</v>
      </c>
      <c r="H33" s="59">
        <f t="shared" si="5"/>
        <v>13498810</v>
      </c>
      <c r="I33" s="59">
        <f t="shared" si="5"/>
        <v>13021387</v>
      </c>
      <c r="J33" s="765">
        <f t="shared" si="5"/>
        <v>16308080</v>
      </c>
      <c r="K33" s="59">
        <f t="shared" si="5"/>
        <v>18970749</v>
      </c>
      <c r="L33" s="889">
        <f>SUM(L8,L13,L30)</f>
        <v>893085</v>
      </c>
      <c r="M33" s="60">
        <f t="shared" si="5"/>
        <v>19863834</v>
      </c>
    </row>
    <row r="34" spans="1:13" s="116" customFormat="1" ht="30" customHeight="1">
      <c r="A34" s="10">
        <v>27</v>
      </c>
      <c r="B34" s="48" t="s">
        <v>455</v>
      </c>
      <c r="C34" s="49"/>
      <c r="D34" s="49"/>
      <c r="E34" s="49"/>
      <c r="F34" s="61" t="s">
        <v>356</v>
      </c>
      <c r="G34" s="61"/>
      <c r="H34" s="61"/>
      <c r="I34" s="61"/>
      <c r="J34" s="766"/>
      <c r="K34" s="61"/>
      <c r="L34" s="890"/>
      <c r="M34" s="193"/>
    </row>
    <row r="35" spans="1:13" s="116" customFormat="1" ht="19.5" customHeight="1">
      <c r="A35" s="10">
        <v>28</v>
      </c>
      <c r="B35" s="48"/>
      <c r="C35" s="49"/>
      <c r="D35" s="49">
        <v>1</v>
      </c>
      <c r="E35" s="49"/>
      <c r="F35" s="61" t="s">
        <v>759</v>
      </c>
      <c r="G35" s="61"/>
      <c r="H35" s="61"/>
      <c r="I35" s="61"/>
      <c r="J35" s="766"/>
      <c r="K35" s="61"/>
      <c r="L35" s="890"/>
      <c r="M35" s="193"/>
    </row>
    <row r="36" spans="1:13" ht="19.5" customHeight="1">
      <c r="A36" s="10">
        <v>29</v>
      </c>
      <c r="B36" s="48"/>
      <c r="C36" s="49"/>
      <c r="D36" s="49"/>
      <c r="E36" s="49"/>
      <c r="F36" s="186" t="s">
        <v>142</v>
      </c>
      <c r="G36" s="50">
        <v>3972669</v>
      </c>
      <c r="H36" s="50">
        <v>309804</v>
      </c>
      <c r="I36" s="50"/>
      <c r="J36" s="760"/>
      <c r="K36" s="50">
        <v>0</v>
      </c>
      <c r="L36" s="178"/>
      <c r="M36" s="54">
        <f>SUM(K36:L36)</f>
        <v>0</v>
      </c>
    </row>
    <row r="37" spans="1:13" ht="19.5" customHeight="1">
      <c r="A37" s="10">
        <v>30</v>
      </c>
      <c r="B37" s="48"/>
      <c r="C37" s="49"/>
      <c r="D37" s="49">
        <v>2</v>
      </c>
      <c r="E37" s="49"/>
      <c r="F37" s="61" t="s">
        <v>760</v>
      </c>
      <c r="G37" s="50"/>
      <c r="H37" s="50"/>
      <c r="I37" s="50"/>
      <c r="J37" s="760"/>
      <c r="K37" s="50"/>
      <c r="L37" s="178"/>
      <c r="M37" s="54"/>
    </row>
    <row r="38" spans="1:13" ht="19.5" customHeight="1">
      <c r="A38" s="10">
        <v>31</v>
      </c>
      <c r="B38" s="48"/>
      <c r="C38" s="49"/>
      <c r="D38" s="49"/>
      <c r="E38" s="49"/>
      <c r="F38" s="186" t="s">
        <v>142</v>
      </c>
      <c r="G38" s="50"/>
      <c r="H38" s="50">
        <v>180811</v>
      </c>
      <c r="I38" s="50">
        <v>745787</v>
      </c>
      <c r="J38" s="760">
        <v>1747993</v>
      </c>
      <c r="K38" s="50">
        <v>1740134</v>
      </c>
      <c r="L38" s="178"/>
      <c r="M38" s="54">
        <f>SUM(K38:L38)</f>
        <v>1740134</v>
      </c>
    </row>
    <row r="39" spans="1:13" s="108" customFormat="1" ht="19.5" customHeight="1" thickBot="1">
      <c r="A39" s="10">
        <v>32</v>
      </c>
      <c r="B39" s="62"/>
      <c r="C39" s="63"/>
      <c r="D39" s="63"/>
      <c r="E39" s="63"/>
      <c r="F39" s="194" t="s">
        <v>143</v>
      </c>
      <c r="G39" s="64">
        <v>20800</v>
      </c>
      <c r="H39" s="64">
        <v>6240</v>
      </c>
      <c r="I39" s="64">
        <v>74</v>
      </c>
      <c r="J39" s="764"/>
      <c r="K39" s="64"/>
      <c r="L39" s="888"/>
      <c r="M39" s="54">
        <f>SUM(K39:L39)</f>
        <v>0</v>
      </c>
    </row>
    <row r="40" spans="1:13" s="192" customFormat="1" ht="39.75" customHeight="1" thickBot="1">
      <c r="A40" s="120">
        <v>33</v>
      </c>
      <c r="B40" s="237"/>
      <c r="C40" s="57"/>
      <c r="D40" s="58"/>
      <c r="E40" s="57"/>
      <c r="F40" s="59" t="s">
        <v>132</v>
      </c>
      <c r="G40" s="59">
        <f aca="true" t="shared" si="6" ref="G40:M40">SUM(G33:G39)</f>
        <v>19431657</v>
      </c>
      <c r="H40" s="59">
        <f t="shared" si="6"/>
        <v>13995665</v>
      </c>
      <c r="I40" s="59">
        <f t="shared" si="6"/>
        <v>13767248</v>
      </c>
      <c r="J40" s="765">
        <f t="shared" si="6"/>
        <v>18056073</v>
      </c>
      <c r="K40" s="59">
        <f t="shared" si="6"/>
        <v>20710883</v>
      </c>
      <c r="L40" s="889">
        <f t="shared" si="6"/>
        <v>893085</v>
      </c>
      <c r="M40" s="60">
        <f t="shared" si="6"/>
        <v>21603968</v>
      </c>
    </row>
    <row r="41" spans="1:13" s="116" customFormat="1" ht="30" customHeight="1">
      <c r="A41" s="10">
        <v>34</v>
      </c>
      <c r="B41" s="48"/>
      <c r="C41" s="49"/>
      <c r="D41" s="49"/>
      <c r="E41" s="49"/>
      <c r="F41" s="61" t="s">
        <v>141</v>
      </c>
      <c r="G41" s="61"/>
      <c r="H41" s="61"/>
      <c r="I41" s="61"/>
      <c r="J41" s="766"/>
      <c r="K41" s="61"/>
      <c r="L41" s="890"/>
      <c r="M41" s="193"/>
    </row>
    <row r="42" spans="1:13" ht="19.5" customHeight="1">
      <c r="A42" s="10">
        <v>35</v>
      </c>
      <c r="B42" s="48" t="s">
        <v>453</v>
      </c>
      <c r="C42" s="49"/>
      <c r="D42" s="49"/>
      <c r="E42" s="49"/>
      <c r="F42" s="186" t="s">
        <v>137</v>
      </c>
      <c r="G42" s="50">
        <v>633</v>
      </c>
      <c r="H42" s="50"/>
      <c r="I42" s="50">
        <f>2780-4719</f>
        <v>-1939</v>
      </c>
      <c r="J42" s="760"/>
      <c r="K42" s="50">
        <v>0</v>
      </c>
      <c r="L42" s="178"/>
      <c r="M42" s="54">
        <f>SUM(K42:L42)</f>
        <v>0</v>
      </c>
    </row>
    <row r="43" spans="1:13" s="108" customFormat="1" ht="19.5" customHeight="1" thickBot="1">
      <c r="A43" s="10">
        <v>36</v>
      </c>
      <c r="B43" s="62" t="s">
        <v>455</v>
      </c>
      <c r="C43" s="63"/>
      <c r="D43" s="63"/>
      <c r="E43" s="63"/>
      <c r="F43" s="194" t="s">
        <v>365</v>
      </c>
      <c r="G43" s="64">
        <v>-2050</v>
      </c>
      <c r="H43" s="64"/>
      <c r="I43" s="64">
        <v>-56553</v>
      </c>
      <c r="J43" s="764"/>
      <c r="K43" s="64">
        <v>0</v>
      </c>
      <c r="L43" s="888"/>
      <c r="M43" s="107">
        <f>SUM(K43:L43)</f>
        <v>0</v>
      </c>
    </row>
    <row r="44" spans="1:13" s="192" customFormat="1" ht="39.75" customHeight="1" thickBot="1">
      <c r="A44" s="120">
        <v>37</v>
      </c>
      <c r="B44" s="237"/>
      <c r="C44" s="57"/>
      <c r="D44" s="58"/>
      <c r="E44" s="57"/>
      <c r="F44" s="59" t="s">
        <v>357</v>
      </c>
      <c r="G44" s="59">
        <f aca="true" t="shared" si="7" ref="G44:M44">SUM(G40:G43)</f>
        <v>19430240</v>
      </c>
      <c r="H44" s="59">
        <f t="shared" si="7"/>
        <v>13995665</v>
      </c>
      <c r="I44" s="59">
        <f t="shared" si="7"/>
        <v>13708756</v>
      </c>
      <c r="J44" s="765">
        <f t="shared" si="7"/>
        <v>18056073</v>
      </c>
      <c r="K44" s="59">
        <f t="shared" si="7"/>
        <v>20710883</v>
      </c>
      <c r="L44" s="889">
        <f t="shared" si="7"/>
        <v>893085</v>
      </c>
      <c r="M44" s="60">
        <f t="shared" si="7"/>
        <v>21603968</v>
      </c>
    </row>
    <row r="45" spans="2:12" ht="17.25">
      <c r="B45" s="195"/>
      <c r="C45" s="49"/>
      <c r="D45" s="49"/>
      <c r="E45" s="49"/>
      <c r="F45" s="50"/>
      <c r="G45" s="50"/>
      <c r="H45" s="50"/>
      <c r="I45" s="50"/>
      <c r="J45" s="767"/>
      <c r="K45" s="50"/>
      <c r="L45" s="178"/>
    </row>
    <row r="46" spans="2:12" ht="17.25">
      <c r="B46" s="195"/>
      <c r="C46" s="49"/>
      <c r="D46" s="49"/>
      <c r="E46" s="49"/>
      <c r="F46" s="50"/>
      <c r="G46" s="50"/>
      <c r="H46" s="50"/>
      <c r="I46" s="50"/>
      <c r="J46" s="767"/>
      <c r="K46" s="50"/>
      <c r="L46" s="178"/>
    </row>
    <row r="47" spans="2:12" ht="17.25">
      <c r="B47" s="195"/>
      <c r="C47" s="49"/>
      <c r="D47" s="49"/>
      <c r="E47" s="49"/>
      <c r="F47" s="50"/>
      <c r="G47" s="50"/>
      <c r="H47" s="50"/>
      <c r="I47" s="50"/>
      <c r="J47" s="767"/>
      <c r="K47" s="50"/>
      <c r="L47" s="178"/>
    </row>
    <row r="48" spans="2:12" ht="17.25">
      <c r="B48" s="195"/>
      <c r="C48" s="49"/>
      <c r="D48" s="49"/>
      <c r="E48" s="49"/>
      <c r="F48" s="50"/>
      <c r="G48" s="50"/>
      <c r="H48" s="50"/>
      <c r="I48" s="50"/>
      <c r="J48" s="767"/>
      <c r="K48" s="50"/>
      <c r="L48" s="178"/>
    </row>
    <row r="49" spans="2:12" ht="17.25">
      <c r="B49" s="195"/>
      <c r="C49" s="51"/>
      <c r="D49" s="49"/>
      <c r="E49" s="51"/>
      <c r="F49" s="52"/>
      <c r="G49" s="52"/>
      <c r="H49" s="52"/>
      <c r="I49" s="52"/>
      <c r="J49" s="767"/>
      <c r="K49" s="50"/>
      <c r="L49" s="178"/>
    </row>
    <row r="50" spans="2:12" ht="17.25">
      <c r="B50" s="195"/>
      <c r="C50" s="49"/>
      <c r="D50" s="49"/>
      <c r="E50" s="49"/>
      <c r="F50" s="50"/>
      <c r="G50" s="50"/>
      <c r="H50" s="50"/>
      <c r="I50" s="50"/>
      <c r="J50" s="767"/>
      <c r="K50" s="50"/>
      <c r="L50" s="178"/>
    </row>
    <row r="51" spans="2:12" ht="17.25">
      <c r="B51" s="195"/>
      <c r="C51" s="49"/>
      <c r="D51" s="49"/>
      <c r="E51" s="49"/>
      <c r="F51" s="50"/>
      <c r="G51" s="50"/>
      <c r="H51" s="50"/>
      <c r="I51" s="50"/>
      <c r="J51" s="767"/>
      <c r="K51" s="50"/>
      <c r="L51" s="178"/>
    </row>
    <row r="52" spans="10:12" ht="17.25">
      <c r="J52" s="767"/>
      <c r="K52" s="50"/>
      <c r="L52" s="178"/>
    </row>
    <row r="53" spans="10:12" ht="17.25">
      <c r="J53" s="767"/>
      <c r="K53" s="50"/>
      <c r="L53" s="178"/>
    </row>
    <row r="54" spans="10:12" ht="17.25">
      <c r="J54" s="767"/>
      <c r="K54" s="50"/>
      <c r="L54" s="178"/>
    </row>
    <row r="55" spans="10:12" ht="17.25">
      <c r="J55" s="767"/>
      <c r="K55" s="50"/>
      <c r="L55" s="178"/>
    </row>
    <row r="56" spans="10:12" ht="17.25">
      <c r="J56" s="767"/>
      <c r="K56" s="50"/>
      <c r="L56" s="178"/>
    </row>
    <row r="57" spans="10:12" ht="17.25">
      <c r="J57" s="767"/>
      <c r="K57" s="50"/>
      <c r="L57" s="178"/>
    </row>
    <row r="58" spans="10:12" ht="17.25">
      <c r="J58" s="767"/>
      <c r="K58" s="50"/>
      <c r="L58" s="178"/>
    </row>
    <row r="59" spans="10:12" ht="17.25">
      <c r="J59" s="767"/>
      <c r="K59" s="50"/>
      <c r="L59" s="178"/>
    </row>
    <row r="60" spans="1:12" s="65" customFormat="1" ht="17.25">
      <c r="A60" s="182"/>
      <c r="B60" s="43"/>
      <c r="C60" s="41"/>
      <c r="D60" s="42"/>
      <c r="E60" s="41"/>
      <c r="J60" s="768"/>
      <c r="K60" s="52"/>
      <c r="L60" s="887"/>
    </row>
    <row r="61" spans="10:12" ht="17.25">
      <c r="J61" s="767"/>
      <c r="K61" s="50"/>
      <c r="L61" s="178"/>
    </row>
    <row r="62" spans="10:12" ht="17.25">
      <c r="J62" s="767"/>
      <c r="K62" s="50"/>
      <c r="L62" s="178"/>
    </row>
    <row r="63" spans="10:12" ht="17.25">
      <c r="J63" s="767"/>
      <c r="K63" s="50"/>
      <c r="L63" s="178"/>
    </row>
    <row r="64" spans="10:12" ht="17.25">
      <c r="J64" s="767"/>
      <c r="K64" s="50"/>
      <c r="L64" s="178"/>
    </row>
    <row r="65" spans="1:12" s="65" customFormat="1" ht="17.25">
      <c r="A65" s="182"/>
      <c r="B65" s="43"/>
      <c r="C65" s="41"/>
      <c r="D65" s="42"/>
      <c r="E65" s="41"/>
      <c r="J65" s="768"/>
      <c r="K65" s="52"/>
      <c r="L65" s="887"/>
    </row>
    <row r="66" spans="10:12" ht="17.25">
      <c r="J66" s="767"/>
      <c r="K66" s="50"/>
      <c r="L66" s="178"/>
    </row>
    <row r="67" spans="1:12" s="65" customFormat="1" ht="17.25">
      <c r="A67" s="182"/>
      <c r="B67" s="43"/>
      <c r="C67" s="41"/>
      <c r="D67" s="42"/>
      <c r="E67" s="41"/>
      <c r="J67" s="768"/>
      <c r="K67" s="52"/>
      <c r="L67" s="887"/>
    </row>
    <row r="74" ht="17.25">
      <c r="F74" s="50"/>
    </row>
    <row r="75" ht="17.25">
      <c r="F75" s="50"/>
    </row>
    <row r="76" ht="17.25">
      <c r="F76" s="50"/>
    </row>
    <row r="77" ht="17.25">
      <c r="F77" s="50"/>
    </row>
    <row r="78" ht="17.25">
      <c r="F78" s="50"/>
    </row>
    <row r="79" ht="17.25">
      <c r="F79" s="50"/>
    </row>
    <row r="80" ht="17.25">
      <c r="F80" s="50"/>
    </row>
    <row r="371" spans="1:12" s="461" customFormat="1" ht="17.25">
      <c r="A371" s="458"/>
      <c r="B371" s="459"/>
      <c r="C371" s="460"/>
      <c r="D371" s="460"/>
      <c r="E371" s="460"/>
      <c r="I371" s="40"/>
      <c r="J371" s="770"/>
      <c r="L371" s="891"/>
    </row>
    <row r="372" spans="1:12" s="461" customFormat="1" ht="17.25">
      <c r="A372" s="458"/>
      <c r="B372" s="459"/>
      <c r="C372" s="460"/>
      <c r="D372" s="460"/>
      <c r="E372" s="460"/>
      <c r="I372" s="40"/>
      <c r="J372" s="770"/>
      <c r="L372" s="891"/>
    </row>
    <row r="373" spans="1:12" s="461" customFormat="1" ht="17.25">
      <c r="A373" s="458"/>
      <c r="B373" s="459"/>
      <c r="C373" s="460"/>
      <c r="D373" s="460"/>
      <c r="E373" s="460"/>
      <c r="I373" s="40"/>
      <c r="J373" s="770"/>
      <c r="L373" s="891"/>
    </row>
    <row r="374" spans="1:12" s="461" customFormat="1" ht="17.25">
      <c r="A374" s="458"/>
      <c r="B374" s="459"/>
      <c r="C374" s="460"/>
      <c r="D374" s="460"/>
      <c r="E374" s="460"/>
      <c r="I374" s="40"/>
      <c r="J374" s="770"/>
      <c r="L374" s="891"/>
    </row>
    <row r="375" spans="1:18" s="461" customFormat="1" ht="17.25">
      <c r="A375" s="458"/>
      <c r="B375" s="459"/>
      <c r="C375" s="460"/>
      <c r="D375" s="460"/>
      <c r="E375" s="460"/>
      <c r="I375" s="40">
        <f aca="true" t="shared" si="8" ref="I375:R375">SUM(I373:I374)</f>
        <v>0</v>
      </c>
      <c r="J375" s="770">
        <f t="shared" si="8"/>
        <v>0</v>
      </c>
      <c r="L375" s="891">
        <f t="shared" si="8"/>
        <v>0</v>
      </c>
      <c r="M375" s="461">
        <f t="shared" si="8"/>
        <v>0</v>
      </c>
      <c r="N375" s="461">
        <f t="shared" si="8"/>
        <v>0</v>
      </c>
      <c r="O375" s="461">
        <f t="shared" si="8"/>
        <v>0</v>
      </c>
      <c r="P375" s="461">
        <f t="shared" si="8"/>
        <v>0</v>
      </c>
      <c r="Q375" s="461">
        <f t="shared" si="8"/>
        <v>0</v>
      </c>
      <c r="R375" s="461">
        <f t="shared" si="8"/>
        <v>0</v>
      </c>
    </row>
    <row r="376" spans="1:12" s="461" customFormat="1" ht="17.25">
      <c r="A376" s="458"/>
      <c r="B376" s="459"/>
      <c r="C376" s="460"/>
      <c r="D376" s="460"/>
      <c r="E376" s="460"/>
      <c r="I376" s="40"/>
      <c r="J376" s="770"/>
      <c r="L376" s="891"/>
    </row>
    <row r="377" spans="1:12" s="461" customFormat="1" ht="17.25">
      <c r="A377" s="458"/>
      <c r="B377" s="459"/>
      <c r="C377" s="460"/>
      <c r="D377" s="460"/>
      <c r="E377" s="460"/>
      <c r="I377" s="40"/>
      <c r="J377" s="770"/>
      <c r="L377" s="891"/>
    </row>
    <row r="378" spans="1:12" s="461" customFormat="1" ht="17.25">
      <c r="A378" s="458"/>
      <c r="B378" s="459"/>
      <c r="C378" s="460"/>
      <c r="D378" s="460"/>
      <c r="E378" s="460"/>
      <c r="I378" s="40"/>
      <c r="J378" s="770"/>
      <c r="L378" s="891"/>
    </row>
    <row r="379" spans="1:12" s="461" customFormat="1" ht="17.25">
      <c r="A379" s="458"/>
      <c r="B379" s="459"/>
      <c r="C379" s="460"/>
      <c r="D379" s="460"/>
      <c r="E379" s="460"/>
      <c r="I379" s="40"/>
      <c r="J379" s="770"/>
      <c r="L379" s="891"/>
    </row>
    <row r="380" spans="1:18" s="461" customFormat="1" ht="17.25">
      <c r="A380" s="458"/>
      <c r="B380" s="459"/>
      <c r="C380" s="460"/>
      <c r="D380" s="460"/>
      <c r="E380" s="460"/>
      <c r="I380" s="40">
        <f aca="true" t="shared" si="9" ref="I380:R380">SUM(I378:I379)</f>
        <v>0</v>
      </c>
      <c r="J380" s="770">
        <f t="shared" si="9"/>
        <v>0</v>
      </c>
      <c r="L380" s="891">
        <f t="shared" si="9"/>
        <v>0</v>
      </c>
      <c r="M380" s="461">
        <f t="shared" si="9"/>
        <v>0</v>
      </c>
      <c r="N380" s="461">
        <f t="shared" si="9"/>
        <v>0</v>
      </c>
      <c r="O380" s="461">
        <f t="shared" si="9"/>
        <v>0</v>
      </c>
      <c r="P380" s="461">
        <f t="shared" si="9"/>
        <v>0</v>
      </c>
      <c r="Q380" s="461">
        <f t="shared" si="9"/>
        <v>0</v>
      </c>
      <c r="R380" s="461">
        <f t="shared" si="9"/>
        <v>0</v>
      </c>
    </row>
    <row r="381" spans="1:12" s="461" customFormat="1" ht="17.25">
      <c r="A381" s="458"/>
      <c r="B381" s="459"/>
      <c r="C381" s="460"/>
      <c r="D381" s="460"/>
      <c r="E381" s="460"/>
      <c r="I381" s="40"/>
      <c r="J381" s="770"/>
      <c r="L381" s="891"/>
    </row>
    <row r="382" spans="1:12" s="461" customFormat="1" ht="17.25">
      <c r="A382" s="458"/>
      <c r="B382" s="459"/>
      <c r="C382" s="460"/>
      <c r="D382" s="460"/>
      <c r="E382" s="460"/>
      <c r="I382" s="40"/>
      <c r="J382" s="770"/>
      <c r="L382" s="891"/>
    </row>
    <row r="383" spans="1:12" s="461" customFormat="1" ht="17.25">
      <c r="A383" s="458"/>
      <c r="B383" s="459"/>
      <c r="C383" s="460"/>
      <c r="D383" s="460"/>
      <c r="E383" s="460"/>
      <c r="I383" s="40"/>
      <c r="J383" s="770"/>
      <c r="L383" s="891"/>
    </row>
    <row r="384" spans="1:12" s="461" customFormat="1" ht="17.25">
      <c r="A384" s="458"/>
      <c r="B384" s="459"/>
      <c r="C384" s="460"/>
      <c r="D384" s="460"/>
      <c r="E384" s="460"/>
      <c r="I384" s="40"/>
      <c r="J384" s="770"/>
      <c r="L384" s="891"/>
    </row>
    <row r="385" spans="1:18" s="461" customFormat="1" ht="17.25">
      <c r="A385" s="458"/>
      <c r="B385" s="459"/>
      <c r="C385" s="460"/>
      <c r="D385" s="460"/>
      <c r="E385" s="460"/>
      <c r="I385" s="40">
        <f aca="true" t="shared" si="10" ref="I385:R385">SUM(I383:I384)</f>
        <v>0</v>
      </c>
      <c r="J385" s="770">
        <f t="shared" si="10"/>
        <v>0</v>
      </c>
      <c r="L385" s="891">
        <f t="shared" si="10"/>
        <v>0</v>
      </c>
      <c r="M385" s="461">
        <f t="shared" si="10"/>
        <v>0</v>
      </c>
      <c r="N385" s="461">
        <f t="shared" si="10"/>
        <v>0</v>
      </c>
      <c r="O385" s="461">
        <f t="shared" si="10"/>
        <v>0</v>
      </c>
      <c r="P385" s="461">
        <f t="shared" si="10"/>
        <v>0</v>
      </c>
      <c r="Q385" s="461">
        <f t="shared" si="10"/>
        <v>0</v>
      </c>
      <c r="R385" s="461">
        <f t="shared" si="10"/>
        <v>0</v>
      </c>
    </row>
  </sheetData>
  <sheetProtection/>
  <mergeCells count="5">
    <mergeCell ref="B1:F1"/>
    <mergeCell ref="L5:M5"/>
    <mergeCell ref="B2:M2"/>
    <mergeCell ref="B3:M3"/>
    <mergeCell ref="B4:M4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6"/>
  <sheetViews>
    <sheetView view="pageBreakPreview" zoomScale="82" zoomScaleSheetLayoutView="82" zoomScalePageLayoutView="0" workbookViewId="0" topLeftCell="A1">
      <selection activeCell="B1" sqref="B1:D1"/>
    </sheetView>
  </sheetViews>
  <sheetFormatPr defaultColWidth="9.125" defaultRowHeight="12.75"/>
  <cols>
    <col min="1" max="1" width="3.625" style="225" bestFit="1" customWidth="1"/>
    <col min="2" max="2" width="4.125" style="1114" customWidth="1"/>
    <col min="3" max="3" width="5.875" style="79" bestFit="1" customWidth="1"/>
    <col min="4" max="4" width="50.75390625" style="79" customWidth="1"/>
    <col min="5" max="5" width="9.375" style="79" bestFit="1" customWidth="1"/>
    <col min="6" max="6" width="14.00390625" style="79" bestFit="1" customWidth="1"/>
    <col min="7" max="7" width="11.25390625" style="79" customWidth="1"/>
    <col min="8" max="8" width="13.00390625" style="79" customWidth="1"/>
    <col min="9" max="11" width="12.75390625" style="79" customWidth="1"/>
    <col min="12" max="12" width="9.875" style="79" bestFit="1" customWidth="1"/>
    <col min="13" max="13" width="12.75390625" style="131" customWidth="1"/>
    <col min="14" max="14" width="12.75390625" style="79" customWidth="1"/>
    <col min="15" max="15" width="0" style="79" hidden="1" customWidth="1"/>
    <col min="16" max="16384" width="9.125" style="79" customWidth="1"/>
  </cols>
  <sheetData>
    <row r="1" spans="2:4" ht="15">
      <c r="B1" s="1475" t="s">
        <v>1233</v>
      </c>
      <c r="C1" s="1475"/>
      <c r="D1" s="1475"/>
    </row>
    <row r="2" spans="2:14" ht="15">
      <c r="B2" s="1463" t="s">
        <v>408</v>
      </c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  <c r="N2" s="1463"/>
    </row>
    <row r="3" spans="2:14" ht="15">
      <c r="B3" s="1463" t="s">
        <v>1029</v>
      </c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</row>
    <row r="4" spans="5:14" ht="15">
      <c r="E4" s="71"/>
      <c r="F4" s="71"/>
      <c r="G4" s="71"/>
      <c r="H4" s="71"/>
      <c r="I4" s="71"/>
      <c r="J4" s="71"/>
      <c r="M4" s="1462" t="s">
        <v>133</v>
      </c>
      <c r="N4" s="1462"/>
    </row>
    <row r="5" spans="1:14" s="892" customFormat="1" ht="15" thickBot="1">
      <c r="A5" s="549"/>
      <c r="B5" s="892" t="s">
        <v>144</v>
      </c>
      <c r="C5" s="892" t="s">
        <v>145</v>
      </c>
      <c r="D5" s="892" t="s">
        <v>146</v>
      </c>
      <c r="E5" s="893" t="s">
        <v>147</v>
      </c>
      <c r="F5" s="893" t="s">
        <v>148</v>
      </c>
      <c r="G5" s="893" t="s">
        <v>149</v>
      </c>
      <c r="H5" s="893" t="s">
        <v>150</v>
      </c>
      <c r="I5" s="893" t="s">
        <v>860</v>
      </c>
      <c r="J5" s="893" t="s">
        <v>861</v>
      </c>
      <c r="K5" s="892" t="s">
        <v>809</v>
      </c>
      <c r="L5" s="892" t="s">
        <v>810</v>
      </c>
      <c r="M5" s="894" t="s">
        <v>811</v>
      </c>
      <c r="N5" s="892" t="s">
        <v>812</v>
      </c>
    </row>
    <row r="6" spans="1:14" s="1114" customFormat="1" ht="15">
      <c r="A6" s="225"/>
      <c r="B6" s="1476" t="s">
        <v>743</v>
      </c>
      <c r="C6" s="1480" t="s">
        <v>409</v>
      </c>
      <c r="D6" s="1478" t="s">
        <v>134</v>
      </c>
      <c r="E6" s="1464" t="s">
        <v>844</v>
      </c>
      <c r="F6" s="1464"/>
      <c r="G6" s="1464"/>
      <c r="H6" s="1465" t="s">
        <v>845</v>
      </c>
      <c r="I6" s="1465"/>
      <c r="J6" s="1465"/>
      <c r="K6" s="1465" t="s">
        <v>815</v>
      </c>
      <c r="L6" s="1465" t="s">
        <v>814</v>
      </c>
      <c r="M6" s="1465"/>
      <c r="N6" s="1467" t="s">
        <v>740</v>
      </c>
    </row>
    <row r="7" spans="2:14" ht="75.75" thickBot="1">
      <c r="B7" s="1477"/>
      <c r="C7" s="1481"/>
      <c r="D7" s="1479"/>
      <c r="E7" s="1208" t="s">
        <v>174</v>
      </c>
      <c r="F7" s="1208" t="s">
        <v>843</v>
      </c>
      <c r="G7" s="1208" t="s">
        <v>33</v>
      </c>
      <c r="H7" s="1208" t="s">
        <v>816</v>
      </c>
      <c r="I7" s="1208" t="s">
        <v>817</v>
      </c>
      <c r="J7" s="1208" t="s">
        <v>823</v>
      </c>
      <c r="K7" s="1466"/>
      <c r="L7" s="1208" t="s">
        <v>132</v>
      </c>
      <c r="M7" s="9" t="s">
        <v>119</v>
      </c>
      <c r="N7" s="1468"/>
    </row>
    <row r="8" spans="1:15" s="133" customFormat="1" ht="30" customHeight="1">
      <c r="A8" s="225">
        <v>1</v>
      </c>
      <c r="B8" s="134">
        <v>1</v>
      </c>
      <c r="C8" s="135"/>
      <c r="D8" s="1474" t="s">
        <v>402</v>
      </c>
      <c r="E8" s="1474"/>
      <c r="F8" s="1474"/>
      <c r="G8" s="1474"/>
      <c r="H8" s="136"/>
      <c r="I8" s="136"/>
      <c r="J8" s="136"/>
      <c r="K8" s="136"/>
      <c r="L8" s="136"/>
      <c r="M8" s="137"/>
      <c r="N8" s="111"/>
      <c r="O8" s="133">
        <f>(SUM(E9:L9))-N8</f>
        <v>166856</v>
      </c>
    </row>
    <row r="9" spans="1:14" s="664" customFormat="1" ht="15">
      <c r="A9" s="225">
        <v>2</v>
      </c>
      <c r="B9" s="658"/>
      <c r="C9" s="659"/>
      <c r="D9" s="660" t="s">
        <v>394</v>
      </c>
      <c r="E9" s="661">
        <v>16015</v>
      </c>
      <c r="F9" s="661"/>
      <c r="G9" s="661"/>
      <c r="H9" s="661"/>
      <c r="I9" s="661"/>
      <c r="J9" s="661"/>
      <c r="K9" s="661"/>
      <c r="L9" s="661">
        <v>150841</v>
      </c>
      <c r="M9" s="662">
        <v>126132</v>
      </c>
      <c r="N9" s="663">
        <f>SUM(E9:L9)</f>
        <v>166856</v>
      </c>
    </row>
    <row r="10" spans="1:14" ht="15">
      <c r="A10" s="225">
        <v>3</v>
      </c>
      <c r="B10" s="73"/>
      <c r="C10" s="76"/>
      <c r="D10" s="77" t="s">
        <v>1000</v>
      </c>
      <c r="E10" s="136">
        <v>16715</v>
      </c>
      <c r="F10" s="136"/>
      <c r="G10" s="136"/>
      <c r="H10" s="136"/>
      <c r="I10" s="136"/>
      <c r="J10" s="136"/>
      <c r="K10" s="136">
        <v>1656</v>
      </c>
      <c r="L10" s="136">
        <v>155145</v>
      </c>
      <c r="M10" s="137">
        <v>126132</v>
      </c>
      <c r="N10" s="300">
        <f>SUM(E10:L10)</f>
        <v>173516</v>
      </c>
    </row>
    <row r="11" spans="1:14" s="131" customFormat="1" ht="15">
      <c r="A11" s="225">
        <v>4</v>
      </c>
      <c r="B11" s="132"/>
      <c r="C11" s="226"/>
      <c r="D11" s="140" t="s">
        <v>1048</v>
      </c>
      <c r="E11" s="72"/>
      <c r="F11" s="72"/>
      <c r="G11" s="72"/>
      <c r="H11" s="72"/>
      <c r="I11" s="72"/>
      <c r="J11" s="72"/>
      <c r="K11" s="72"/>
      <c r="L11" s="72">
        <v>39</v>
      </c>
      <c r="M11" s="72"/>
      <c r="N11" s="301">
        <f>SUM(E11:L11)</f>
        <v>39</v>
      </c>
    </row>
    <row r="12" spans="1:14" s="131" customFormat="1" ht="15">
      <c r="A12" s="225">
        <v>5</v>
      </c>
      <c r="B12" s="132"/>
      <c r="C12" s="226"/>
      <c r="D12" s="140" t="s">
        <v>1093</v>
      </c>
      <c r="E12" s="72">
        <v>204</v>
      </c>
      <c r="F12" s="72"/>
      <c r="G12" s="72"/>
      <c r="H12" s="72"/>
      <c r="I12" s="72"/>
      <c r="J12" s="72"/>
      <c r="K12" s="72"/>
      <c r="L12" s="72"/>
      <c r="M12" s="72"/>
      <c r="N12" s="301">
        <f>SUM(E12:L12)</f>
        <v>204</v>
      </c>
    </row>
    <row r="13" spans="1:14" s="4" customFormat="1" ht="15">
      <c r="A13" s="225">
        <v>6</v>
      </c>
      <c r="B13" s="1213"/>
      <c r="C13" s="1214"/>
      <c r="D13" s="138" t="s">
        <v>1034</v>
      </c>
      <c r="E13" s="74">
        <f aca="true" t="shared" si="0" ref="E13:N13">SUM(E10:E12)</f>
        <v>16919</v>
      </c>
      <c r="F13" s="74">
        <f t="shared" si="0"/>
        <v>0</v>
      </c>
      <c r="G13" s="74">
        <f t="shared" si="0"/>
        <v>0</v>
      </c>
      <c r="H13" s="74">
        <f t="shared" si="0"/>
        <v>0</v>
      </c>
      <c r="I13" s="74">
        <f t="shared" si="0"/>
        <v>0</v>
      </c>
      <c r="J13" s="74">
        <f t="shared" si="0"/>
        <v>0</v>
      </c>
      <c r="K13" s="74">
        <f t="shared" si="0"/>
        <v>1656</v>
      </c>
      <c r="L13" s="74">
        <f t="shared" si="0"/>
        <v>155184</v>
      </c>
      <c r="M13" s="139">
        <f t="shared" si="0"/>
        <v>126132</v>
      </c>
      <c r="N13" s="75">
        <f t="shared" si="0"/>
        <v>173759</v>
      </c>
    </row>
    <row r="14" spans="1:15" s="133" customFormat="1" ht="24" customHeight="1">
      <c r="A14" s="225">
        <v>7</v>
      </c>
      <c r="B14" s="134"/>
      <c r="C14" s="135">
        <v>1</v>
      </c>
      <c r="D14" s="1210" t="s">
        <v>808</v>
      </c>
      <c r="E14" s="136"/>
      <c r="F14" s="136"/>
      <c r="G14" s="136"/>
      <c r="H14" s="136"/>
      <c r="I14" s="136"/>
      <c r="J14" s="136"/>
      <c r="K14" s="136"/>
      <c r="L14" s="136"/>
      <c r="M14" s="137"/>
      <c r="N14" s="111"/>
      <c r="O14" s="133">
        <f>(SUM(E14:L14))-N14</f>
        <v>0</v>
      </c>
    </row>
    <row r="15" spans="1:14" s="664" customFormat="1" ht="15">
      <c r="A15" s="225">
        <v>8</v>
      </c>
      <c r="B15" s="658"/>
      <c r="C15" s="659"/>
      <c r="D15" s="660" t="s">
        <v>394</v>
      </c>
      <c r="E15" s="661"/>
      <c r="F15" s="661">
        <v>792</v>
      </c>
      <c r="G15" s="661"/>
      <c r="H15" s="661"/>
      <c r="I15" s="661"/>
      <c r="J15" s="661"/>
      <c r="K15" s="661"/>
      <c r="L15" s="661"/>
      <c r="M15" s="662"/>
      <c r="N15" s="663">
        <f>SUM(E15:L15)</f>
        <v>792</v>
      </c>
    </row>
    <row r="16" spans="1:14" ht="15">
      <c r="A16" s="225">
        <v>9</v>
      </c>
      <c r="B16" s="73"/>
      <c r="C16" s="76"/>
      <c r="D16" s="77" t="s">
        <v>1000</v>
      </c>
      <c r="E16" s="136"/>
      <c r="F16" s="136">
        <v>792</v>
      </c>
      <c r="G16" s="136"/>
      <c r="H16" s="136"/>
      <c r="I16" s="136"/>
      <c r="J16" s="136"/>
      <c r="K16" s="136"/>
      <c r="L16" s="136"/>
      <c r="M16" s="137"/>
      <c r="N16" s="300">
        <f>SUM(E16:L16)</f>
        <v>792</v>
      </c>
    </row>
    <row r="17" spans="1:14" s="131" customFormat="1" ht="15">
      <c r="A17" s="225">
        <v>10</v>
      </c>
      <c r="B17" s="132"/>
      <c r="C17" s="226"/>
      <c r="D17" s="140" t="s">
        <v>396</v>
      </c>
      <c r="E17" s="72"/>
      <c r="F17" s="72"/>
      <c r="G17" s="72"/>
      <c r="H17" s="72"/>
      <c r="I17" s="72"/>
      <c r="J17" s="72"/>
      <c r="K17" s="72"/>
      <c r="L17" s="72"/>
      <c r="M17" s="72"/>
      <c r="N17" s="301">
        <f aca="true" t="shared" si="1" ref="N17:N79">SUM(E17:L17)</f>
        <v>0</v>
      </c>
    </row>
    <row r="18" spans="1:14" s="4" customFormat="1" ht="15">
      <c r="A18" s="225">
        <v>11</v>
      </c>
      <c r="B18" s="1213"/>
      <c r="C18" s="1214"/>
      <c r="D18" s="138" t="s">
        <v>1034</v>
      </c>
      <c r="E18" s="74">
        <f>SUM(E16:E17)</f>
        <v>0</v>
      </c>
      <c r="F18" s="74">
        <f>SUM(F16:F17)</f>
        <v>792</v>
      </c>
      <c r="G18" s="74">
        <f aca="true" t="shared" si="2" ref="G18:M18">SUM(G16:G17)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139">
        <f t="shared" si="2"/>
        <v>0</v>
      </c>
      <c r="N18" s="111">
        <f t="shared" si="1"/>
        <v>792</v>
      </c>
    </row>
    <row r="19" spans="1:15" s="133" customFormat="1" ht="30" customHeight="1">
      <c r="A19" s="225">
        <v>12</v>
      </c>
      <c r="B19" s="134">
        <v>2</v>
      </c>
      <c r="C19" s="135"/>
      <c r="D19" s="1474" t="s">
        <v>397</v>
      </c>
      <c r="E19" s="1474"/>
      <c r="F19" s="1474"/>
      <c r="G19" s="1474"/>
      <c r="H19" s="136"/>
      <c r="I19" s="136"/>
      <c r="J19" s="136"/>
      <c r="K19" s="136"/>
      <c r="L19" s="136"/>
      <c r="M19" s="137"/>
      <c r="N19" s="111"/>
      <c r="O19" s="133">
        <f>(SUM(E20:L20))-N19</f>
        <v>291675</v>
      </c>
    </row>
    <row r="20" spans="1:14" s="664" customFormat="1" ht="15">
      <c r="A20" s="225">
        <v>13</v>
      </c>
      <c r="B20" s="658"/>
      <c r="C20" s="659"/>
      <c r="D20" s="660" t="s">
        <v>394</v>
      </c>
      <c r="E20" s="661">
        <v>28300</v>
      </c>
      <c r="F20" s="661"/>
      <c r="G20" s="661"/>
      <c r="H20" s="661"/>
      <c r="I20" s="661"/>
      <c r="J20" s="661"/>
      <c r="K20" s="661"/>
      <c r="L20" s="661">
        <v>263375</v>
      </c>
      <c r="M20" s="662">
        <v>238300</v>
      </c>
      <c r="N20" s="663">
        <f t="shared" si="1"/>
        <v>291675</v>
      </c>
    </row>
    <row r="21" spans="1:14" ht="15">
      <c r="A21" s="225">
        <v>14</v>
      </c>
      <c r="B21" s="73"/>
      <c r="C21" s="76"/>
      <c r="D21" s="77" t="s">
        <v>1000</v>
      </c>
      <c r="E21" s="136">
        <v>28300</v>
      </c>
      <c r="F21" s="136"/>
      <c r="G21" s="136"/>
      <c r="H21" s="136"/>
      <c r="I21" s="136"/>
      <c r="J21" s="136"/>
      <c r="K21" s="136">
        <v>905</v>
      </c>
      <c r="L21" s="136">
        <v>277139</v>
      </c>
      <c r="M21" s="137">
        <v>238300</v>
      </c>
      <c r="N21" s="300">
        <f t="shared" si="1"/>
        <v>306344</v>
      </c>
    </row>
    <row r="22" spans="1:14" s="131" customFormat="1" ht="15">
      <c r="A22" s="225">
        <v>15</v>
      </c>
      <c r="B22" s="132"/>
      <c r="C22" s="226"/>
      <c r="D22" s="140" t="s">
        <v>1048</v>
      </c>
      <c r="E22" s="72"/>
      <c r="F22" s="72"/>
      <c r="G22" s="72"/>
      <c r="H22" s="72"/>
      <c r="I22" s="72"/>
      <c r="J22" s="72"/>
      <c r="K22" s="72"/>
      <c r="L22" s="72">
        <v>88</v>
      </c>
      <c r="M22" s="72"/>
      <c r="N22" s="301">
        <f t="shared" si="1"/>
        <v>88</v>
      </c>
    </row>
    <row r="23" spans="1:14" s="131" customFormat="1" ht="15">
      <c r="A23" s="225">
        <v>16</v>
      </c>
      <c r="B23" s="132"/>
      <c r="C23" s="226"/>
      <c r="D23" s="140" t="s">
        <v>1053</v>
      </c>
      <c r="E23" s="72"/>
      <c r="F23" s="72"/>
      <c r="G23" s="72"/>
      <c r="H23" s="72"/>
      <c r="I23" s="72"/>
      <c r="J23" s="72"/>
      <c r="K23" s="72"/>
      <c r="L23" s="72">
        <v>200</v>
      </c>
      <c r="M23" s="72"/>
      <c r="N23" s="301">
        <f t="shared" si="1"/>
        <v>200</v>
      </c>
    </row>
    <row r="24" spans="1:14" s="131" customFormat="1" ht="15">
      <c r="A24" s="225">
        <v>17</v>
      </c>
      <c r="B24" s="132"/>
      <c r="C24" s="226"/>
      <c r="D24" s="140" t="s">
        <v>1090</v>
      </c>
      <c r="E24" s="72">
        <v>420</v>
      </c>
      <c r="F24" s="72"/>
      <c r="G24" s="72"/>
      <c r="H24" s="72"/>
      <c r="I24" s="72"/>
      <c r="J24" s="72"/>
      <c r="K24" s="72"/>
      <c r="L24" s="72"/>
      <c r="M24" s="72"/>
      <c r="N24" s="301">
        <f t="shared" si="1"/>
        <v>420</v>
      </c>
    </row>
    <row r="25" spans="1:14" s="4" customFormat="1" ht="15">
      <c r="A25" s="225">
        <v>18</v>
      </c>
      <c r="B25" s="1213"/>
      <c r="C25" s="1214"/>
      <c r="D25" s="138" t="s">
        <v>1034</v>
      </c>
      <c r="E25" s="74">
        <f>SUM(E21:E24)</f>
        <v>28720</v>
      </c>
      <c r="F25" s="74">
        <f aca="true" t="shared" si="3" ref="F25:N25">SUM(F21:F24)</f>
        <v>0</v>
      </c>
      <c r="G25" s="74">
        <f t="shared" si="3"/>
        <v>0</v>
      </c>
      <c r="H25" s="74">
        <f t="shared" si="3"/>
        <v>0</v>
      </c>
      <c r="I25" s="74">
        <f t="shared" si="3"/>
        <v>0</v>
      </c>
      <c r="J25" s="74">
        <f t="shared" si="3"/>
        <v>0</v>
      </c>
      <c r="K25" s="74">
        <f t="shared" si="3"/>
        <v>905</v>
      </c>
      <c r="L25" s="74">
        <f>SUM(L21:L24)</f>
        <v>277427</v>
      </c>
      <c r="M25" s="74">
        <f t="shared" si="3"/>
        <v>238300</v>
      </c>
      <c r="N25" s="74">
        <f t="shared" si="3"/>
        <v>307052</v>
      </c>
    </row>
    <row r="26" spans="1:14" s="133" customFormat="1" ht="15">
      <c r="A26" s="225">
        <v>19</v>
      </c>
      <c r="B26" s="134"/>
      <c r="C26" s="135">
        <v>1</v>
      </c>
      <c r="D26" s="1210" t="s">
        <v>808</v>
      </c>
      <c r="E26" s="136"/>
      <c r="F26" s="136"/>
      <c r="G26" s="136"/>
      <c r="H26" s="136"/>
      <c r="I26" s="136"/>
      <c r="J26" s="136"/>
      <c r="K26" s="136"/>
      <c r="L26" s="136"/>
      <c r="M26" s="137"/>
      <c r="N26" s="111"/>
    </row>
    <row r="27" spans="1:14" s="664" customFormat="1" ht="15">
      <c r="A27" s="225">
        <v>20</v>
      </c>
      <c r="B27" s="658"/>
      <c r="C27" s="659"/>
      <c r="D27" s="660" t="s">
        <v>394</v>
      </c>
      <c r="E27" s="661"/>
      <c r="F27" s="661">
        <v>1053</v>
      </c>
      <c r="G27" s="661"/>
      <c r="H27" s="661"/>
      <c r="I27" s="661"/>
      <c r="J27" s="661"/>
      <c r="K27" s="661"/>
      <c r="L27" s="661"/>
      <c r="M27" s="662"/>
      <c r="N27" s="663">
        <f t="shared" si="1"/>
        <v>1053</v>
      </c>
    </row>
    <row r="28" spans="1:14" ht="15">
      <c r="A28" s="225">
        <v>21</v>
      </c>
      <c r="B28" s="73"/>
      <c r="C28" s="76"/>
      <c r="D28" s="77" t="s">
        <v>1000</v>
      </c>
      <c r="E28" s="136"/>
      <c r="F28" s="136">
        <v>1053</v>
      </c>
      <c r="G28" s="136"/>
      <c r="H28" s="136"/>
      <c r="I28" s="136"/>
      <c r="J28" s="136"/>
      <c r="K28" s="136"/>
      <c r="L28" s="136"/>
      <c r="M28" s="137"/>
      <c r="N28" s="300">
        <f t="shared" si="1"/>
        <v>1053</v>
      </c>
    </row>
    <row r="29" spans="1:14" s="131" customFormat="1" ht="15">
      <c r="A29" s="225">
        <v>22</v>
      </c>
      <c r="B29" s="132"/>
      <c r="C29" s="226"/>
      <c r="D29" s="140" t="s">
        <v>396</v>
      </c>
      <c r="E29" s="72"/>
      <c r="F29" s="72">
        <v>193</v>
      </c>
      <c r="G29" s="72"/>
      <c r="H29" s="72"/>
      <c r="I29" s="72"/>
      <c r="J29" s="72"/>
      <c r="K29" s="72"/>
      <c r="L29" s="72"/>
      <c r="M29" s="72"/>
      <c r="N29" s="301">
        <f t="shared" si="1"/>
        <v>193</v>
      </c>
    </row>
    <row r="30" spans="1:14" s="4" customFormat="1" ht="15">
      <c r="A30" s="225">
        <v>23</v>
      </c>
      <c r="B30" s="1213"/>
      <c r="C30" s="1214"/>
      <c r="D30" s="138" t="s">
        <v>1034</v>
      </c>
      <c r="E30" s="74">
        <f>SUM(E28:E29)</f>
        <v>0</v>
      </c>
      <c r="F30" s="74">
        <f>SUM(F28:F29)</f>
        <v>1246</v>
      </c>
      <c r="G30" s="74">
        <f aca="true" t="shared" si="4" ref="G30:M30">SUM(G28:G29)</f>
        <v>0</v>
      </c>
      <c r="H30" s="74">
        <f t="shared" si="4"/>
        <v>0</v>
      </c>
      <c r="I30" s="74">
        <f t="shared" si="4"/>
        <v>0</v>
      </c>
      <c r="J30" s="74">
        <f t="shared" si="4"/>
        <v>0</v>
      </c>
      <c r="K30" s="74">
        <f t="shared" si="4"/>
        <v>0</v>
      </c>
      <c r="L30" s="74">
        <f t="shared" si="4"/>
        <v>0</v>
      </c>
      <c r="M30" s="139">
        <f t="shared" si="4"/>
        <v>0</v>
      </c>
      <c r="N30" s="111">
        <f t="shared" si="1"/>
        <v>1246</v>
      </c>
    </row>
    <row r="31" spans="1:15" s="133" customFormat="1" ht="30" customHeight="1">
      <c r="A31" s="225">
        <v>24</v>
      </c>
      <c r="B31" s="134">
        <v>3</v>
      </c>
      <c r="C31" s="135"/>
      <c r="D31" s="1474" t="s">
        <v>398</v>
      </c>
      <c r="E31" s="1474"/>
      <c r="F31" s="1474"/>
      <c r="G31" s="1474"/>
      <c r="H31" s="136"/>
      <c r="I31" s="136"/>
      <c r="J31" s="136"/>
      <c r="K31" s="136"/>
      <c r="L31" s="136"/>
      <c r="M31" s="137"/>
      <c r="N31" s="111"/>
      <c r="O31" s="133">
        <f>(SUM(E32:L32))-N31</f>
        <v>327758</v>
      </c>
    </row>
    <row r="32" spans="1:14" s="664" customFormat="1" ht="15">
      <c r="A32" s="225">
        <v>25</v>
      </c>
      <c r="B32" s="658"/>
      <c r="C32" s="659"/>
      <c r="D32" s="660" t="s">
        <v>394</v>
      </c>
      <c r="E32" s="661">
        <v>32344</v>
      </c>
      <c r="F32" s="661"/>
      <c r="G32" s="661"/>
      <c r="H32" s="661"/>
      <c r="I32" s="661"/>
      <c r="J32" s="661"/>
      <c r="K32" s="661"/>
      <c r="L32" s="661">
        <v>295414</v>
      </c>
      <c r="M32" s="662">
        <v>254588</v>
      </c>
      <c r="N32" s="663">
        <f t="shared" si="1"/>
        <v>327758</v>
      </c>
    </row>
    <row r="33" spans="1:14" ht="15">
      <c r="A33" s="225">
        <v>26</v>
      </c>
      <c r="B33" s="73"/>
      <c r="C33" s="76"/>
      <c r="D33" s="77" t="s">
        <v>1000</v>
      </c>
      <c r="E33" s="136">
        <v>32344</v>
      </c>
      <c r="F33" s="136"/>
      <c r="G33" s="136"/>
      <c r="H33" s="136"/>
      <c r="I33" s="136"/>
      <c r="J33" s="136"/>
      <c r="K33" s="136">
        <v>1950</v>
      </c>
      <c r="L33" s="136">
        <v>310432</v>
      </c>
      <c r="M33" s="137">
        <v>254588</v>
      </c>
      <c r="N33" s="300">
        <f t="shared" si="1"/>
        <v>344726</v>
      </c>
    </row>
    <row r="34" spans="1:14" s="131" customFormat="1" ht="15">
      <c r="A34" s="225">
        <v>27</v>
      </c>
      <c r="B34" s="132"/>
      <c r="C34" s="226"/>
      <c r="D34" s="140" t="s">
        <v>1048</v>
      </c>
      <c r="E34" s="72"/>
      <c r="F34" s="72"/>
      <c r="G34" s="72"/>
      <c r="H34" s="72"/>
      <c r="I34" s="72"/>
      <c r="J34" s="72"/>
      <c r="K34" s="72"/>
      <c r="L34" s="72">
        <v>9</v>
      </c>
      <c r="M34" s="72"/>
      <c r="N34" s="301">
        <f t="shared" si="1"/>
        <v>9</v>
      </c>
    </row>
    <row r="35" spans="1:14" s="4" customFormat="1" ht="15">
      <c r="A35" s="225">
        <v>28</v>
      </c>
      <c r="B35" s="1213"/>
      <c r="C35" s="1214"/>
      <c r="D35" s="138" t="s">
        <v>1034</v>
      </c>
      <c r="E35" s="74">
        <f aca="true" t="shared" si="5" ref="E35:N35">SUM(E33:E34)</f>
        <v>32344</v>
      </c>
      <c r="F35" s="74">
        <f t="shared" si="5"/>
        <v>0</v>
      </c>
      <c r="G35" s="74">
        <f t="shared" si="5"/>
        <v>0</v>
      </c>
      <c r="H35" s="74">
        <f t="shared" si="5"/>
        <v>0</v>
      </c>
      <c r="I35" s="74">
        <f t="shared" si="5"/>
        <v>0</v>
      </c>
      <c r="J35" s="74">
        <f t="shared" si="5"/>
        <v>0</v>
      </c>
      <c r="K35" s="74">
        <f t="shared" si="5"/>
        <v>1950</v>
      </c>
      <c r="L35" s="74">
        <f t="shared" si="5"/>
        <v>310441</v>
      </c>
      <c r="M35" s="74">
        <f t="shared" si="5"/>
        <v>254588</v>
      </c>
      <c r="N35" s="75">
        <f t="shared" si="5"/>
        <v>344735</v>
      </c>
    </row>
    <row r="36" spans="1:14" s="133" customFormat="1" ht="15">
      <c r="A36" s="225">
        <v>29</v>
      </c>
      <c r="B36" s="134"/>
      <c r="C36" s="135">
        <v>1</v>
      </c>
      <c r="D36" s="1210" t="s">
        <v>808</v>
      </c>
      <c r="E36" s="136"/>
      <c r="F36" s="136"/>
      <c r="G36" s="136"/>
      <c r="H36" s="136"/>
      <c r="I36" s="136"/>
      <c r="J36" s="136"/>
      <c r="K36" s="136"/>
      <c r="L36" s="136"/>
      <c r="M36" s="137"/>
      <c r="N36" s="111"/>
    </row>
    <row r="37" spans="1:14" s="664" customFormat="1" ht="15">
      <c r="A37" s="225">
        <v>30</v>
      </c>
      <c r="B37" s="658"/>
      <c r="C37" s="659"/>
      <c r="D37" s="660" t="s">
        <v>394</v>
      </c>
      <c r="E37" s="661"/>
      <c r="F37" s="661">
        <v>2317</v>
      </c>
      <c r="G37" s="661"/>
      <c r="H37" s="661"/>
      <c r="I37" s="661"/>
      <c r="J37" s="661"/>
      <c r="K37" s="661"/>
      <c r="L37" s="661"/>
      <c r="M37" s="662"/>
      <c r="N37" s="663">
        <f t="shared" si="1"/>
        <v>2317</v>
      </c>
    </row>
    <row r="38" spans="1:14" ht="15">
      <c r="A38" s="225">
        <v>31</v>
      </c>
      <c r="B38" s="73"/>
      <c r="C38" s="76"/>
      <c r="D38" s="77" t="s">
        <v>1000</v>
      </c>
      <c r="E38" s="136"/>
      <c r="F38" s="136">
        <v>2317</v>
      </c>
      <c r="G38" s="136"/>
      <c r="H38" s="136"/>
      <c r="I38" s="136"/>
      <c r="J38" s="136"/>
      <c r="K38" s="136"/>
      <c r="L38" s="136"/>
      <c r="M38" s="137"/>
      <c r="N38" s="300">
        <f t="shared" si="1"/>
        <v>2317</v>
      </c>
    </row>
    <row r="39" spans="1:14" s="131" customFormat="1" ht="15">
      <c r="A39" s="225">
        <v>32</v>
      </c>
      <c r="B39" s="132"/>
      <c r="C39" s="226"/>
      <c r="D39" s="140" t="s">
        <v>396</v>
      </c>
      <c r="E39" s="72"/>
      <c r="F39" s="72"/>
      <c r="G39" s="72"/>
      <c r="H39" s="72"/>
      <c r="I39" s="72"/>
      <c r="J39" s="72"/>
      <c r="K39" s="72"/>
      <c r="L39" s="72"/>
      <c r="M39" s="72"/>
      <c r="N39" s="301">
        <f t="shared" si="1"/>
        <v>0</v>
      </c>
    </row>
    <row r="40" spans="1:14" s="4" customFormat="1" ht="15">
      <c r="A40" s="225">
        <v>33</v>
      </c>
      <c r="B40" s="1213"/>
      <c r="C40" s="1214"/>
      <c r="D40" s="138" t="s">
        <v>1034</v>
      </c>
      <c r="E40" s="74">
        <f>SUM(E38:E39)</f>
        <v>0</v>
      </c>
      <c r="F40" s="74">
        <f>SUM(F38:F39)</f>
        <v>2317</v>
      </c>
      <c r="G40" s="74">
        <f aca="true" t="shared" si="6" ref="G40:M40">SUM(G38:G39)</f>
        <v>0</v>
      </c>
      <c r="H40" s="74">
        <f t="shared" si="6"/>
        <v>0</v>
      </c>
      <c r="I40" s="74">
        <f t="shared" si="6"/>
        <v>0</v>
      </c>
      <c r="J40" s="74">
        <f t="shared" si="6"/>
        <v>0</v>
      </c>
      <c r="K40" s="74">
        <f t="shared" si="6"/>
        <v>0</v>
      </c>
      <c r="L40" s="74">
        <f t="shared" si="6"/>
        <v>0</v>
      </c>
      <c r="M40" s="139">
        <f t="shared" si="6"/>
        <v>0</v>
      </c>
      <c r="N40" s="111">
        <f t="shared" si="1"/>
        <v>2317</v>
      </c>
    </row>
    <row r="41" spans="1:15" s="133" customFormat="1" ht="30" customHeight="1">
      <c r="A41" s="225">
        <v>34</v>
      </c>
      <c r="B41" s="134">
        <v>4</v>
      </c>
      <c r="C41" s="135"/>
      <c r="D41" s="1474" t="s">
        <v>399</v>
      </c>
      <c r="E41" s="1474"/>
      <c r="F41" s="1474"/>
      <c r="G41" s="1474"/>
      <c r="H41" s="136"/>
      <c r="I41" s="136"/>
      <c r="J41" s="136"/>
      <c r="K41" s="136"/>
      <c r="L41" s="136"/>
      <c r="M41" s="137"/>
      <c r="N41" s="111"/>
      <c r="O41" s="133">
        <f>(SUM(E42:L42))-N41</f>
        <v>240673</v>
      </c>
    </row>
    <row r="42" spans="1:14" s="664" customFormat="1" ht="15">
      <c r="A42" s="225">
        <v>35</v>
      </c>
      <c r="B42" s="658"/>
      <c r="C42" s="659"/>
      <c r="D42" s="660" t="s">
        <v>394</v>
      </c>
      <c r="E42" s="661">
        <v>25643</v>
      </c>
      <c r="F42" s="661"/>
      <c r="G42" s="661"/>
      <c r="H42" s="661"/>
      <c r="I42" s="661"/>
      <c r="J42" s="661"/>
      <c r="K42" s="661"/>
      <c r="L42" s="661">
        <v>215030</v>
      </c>
      <c r="M42" s="662">
        <v>210953</v>
      </c>
      <c r="N42" s="663">
        <f t="shared" si="1"/>
        <v>240673</v>
      </c>
    </row>
    <row r="43" spans="1:14" ht="15">
      <c r="A43" s="225">
        <v>36</v>
      </c>
      <c r="B43" s="73"/>
      <c r="C43" s="76"/>
      <c r="D43" s="77" t="s">
        <v>1000</v>
      </c>
      <c r="E43" s="136">
        <v>25643</v>
      </c>
      <c r="F43" s="136"/>
      <c r="G43" s="136"/>
      <c r="H43" s="136"/>
      <c r="I43" s="136"/>
      <c r="J43" s="136"/>
      <c r="K43" s="136">
        <v>78</v>
      </c>
      <c r="L43" s="136">
        <v>220855</v>
      </c>
      <c r="M43" s="137">
        <v>210953</v>
      </c>
      <c r="N43" s="300">
        <f t="shared" si="1"/>
        <v>246576</v>
      </c>
    </row>
    <row r="44" spans="1:14" s="131" customFormat="1" ht="15">
      <c r="A44" s="225">
        <v>37</v>
      </c>
      <c r="B44" s="132"/>
      <c r="C44" s="226"/>
      <c r="D44" s="140" t="s">
        <v>1048</v>
      </c>
      <c r="E44" s="72"/>
      <c r="F44" s="72"/>
      <c r="G44" s="72"/>
      <c r="H44" s="72"/>
      <c r="I44" s="72"/>
      <c r="J44" s="72"/>
      <c r="K44" s="72"/>
      <c r="L44" s="72">
        <v>49</v>
      </c>
      <c r="M44" s="72"/>
      <c r="N44" s="301">
        <f t="shared" si="1"/>
        <v>49</v>
      </c>
    </row>
    <row r="45" spans="1:14" s="131" customFormat="1" ht="15">
      <c r="A45" s="225">
        <v>38</v>
      </c>
      <c r="B45" s="132"/>
      <c r="C45" s="226"/>
      <c r="D45" s="140" t="s">
        <v>1095</v>
      </c>
      <c r="E45" s="72">
        <v>1977</v>
      </c>
      <c r="F45" s="72"/>
      <c r="G45" s="72"/>
      <c r="H45" s="72"/>
      <c r="I45" s="72"/>
      <c r="J45" s="72"/>
      <c r="K45" s="72"/>
      <c r="L45" s="72"/>
      <c r="M45" s="72"/>
      <c r="N45" s="301">
        <f t="shared" si="1"/>
        <v>1977</v>
      </c>
    </row>
    <row r="46" spans="1:14" s="4" customFormat="1" ht="15">
      <c r="A46" s="225">
        <v>39</v>
      </c>
      <c r="B46" s="1213"/>
      <c r="C46" s="1214"/>
      <c r="D46" s="138" t="s">
        <v>1034</v>
      </c>
      <c r="E46" s="74">
        <f>SUM(E43:E45)</f>
        <v>27620</v>
      </c>
      <c r="F46" s="74">
        <f aca="true" t="shared" si="7" ref="F46:N46">SUM(F43:F45)</f>
        <v>0</v>
      </c>
      <c r="G46" s="74">
        <f t="shared" si="7"/>
        <v>0</v>
      </c>
      <c r="H46" s="74">
        <f t="shared" si="7"/>
        <v>0</v>
      </c>
      <c r="I46" s="74">
        <f t="shared" si="7"/>
        <v>0</v>
      </c>
      <c r="J46" s="74">
        <f t="shared" si="7"/>
        <v>0</v>
      </c>
      <c r="K46" s="74">
        <f t="shared" si="7"/>
        <v>78</v>
      </c>
      <c r="L46" s="74">
        <f t="shared" si="7"/>
        <v>220904</v>
      </c>
      <c r="M46" s="74">
        <f t="shared" si="7"/>
        <v>210953</v>
      </c>
      <c r="N46" s="74">
        <f t="shared" si="7"/>
        <v>248602</v>
      </c>
    </row>
    <row r="47" spans="1:14" s="133" customFormat="1" ht="21.75" customHeight="1">
      <c r="A47" s="225">
        <v>40</v>
      </c>
      <c r="B47" s="134"/>
      <c r="C47" s="135">
        <v>1</v>
      </c>
      <c r="D47" s="1210" t="s">
        <v>808</v>
      </c>
      <c r="E47" s="136"/>
      <c r="F47" s="136"/>
      <c r="G47" s="136"/>
      <c r="H47" s="136"/>
      <c r="I47" s="136"/>
      <c r="J47" s="136"/>
      <c r="K47" s="136"/>
      <c r="L47" s="136"/>
      <c r="M47" s="137"/>
      <c r="N47" s="111"/>
    </row>
    <row r="48" spans="1:14" s="664" customFormat="1" ht="15">
      <c r="A48" s="225">
        <v>41</v>
      </c>
      <c r="B48" s="658"/>
      <c r="C48" s="659"/>
      <c r="D48" s="660" t="s">
        <v>394</v>
      </c>
      <c r="E48" s="661"/>
      <c r="F48" s="661">
        <v>1518</v>
      </c>
      <c r="G48" s="661"/>
      <c r="H48" s="661"/>
      <c r="I48" s="661"/>
      <c r="J48" s="661"/>
      <c r="K48" s="661"/>
      <c r="L48" s="661"/>
      <c r="M48" s="662"/>
      <c r="N48" s="663">
        <f t="shared" si="1"/>
        <v>1518</v>
      </c>
    </row>
    <row r="49" spans="1:14" ht="15">
      <c r="A49" s="225">
        <v>42</v>
      </c>
      <c r="B49" s="73"/>
      <c r="C49" s="76"/>
      <c r="D49" s="77" t="s">
        <v>1000</v>
      </c>
      <c r="E49" s="136"/>
      <c r="F49" s="136">
        <v>1518</v>
      </c>
      <c r="G49" s="136"/>
      <c r="H49" s="136"/>
      <c r="I49" s="136"/>
      <c r="J49" s="136"/>
      <c r="K49" s="136"/>
      <c r="L49" s="136"/>
      <c r="M49" s="137"/>
      <c r="N49" s="300">
        <f t="shared" si="1"/>
        <v>1518</v>
      </c>
    </row>
    <row r="50" spans="1:14" s="131" customFormat="1" ht="15">
      <c r="A50" s="225">
        <v>43</v>
      </c>
      <c r="B50" s="132"/>
      <c r="C50" s="226"/>
      <c r="D50" s="140" t="s">
        <v>396</v>
      </c>
      <c r="E50" s="72"/>
      <c r="F50" s="72"/>
      <c r="G50" s="72"/>
      <c r="H50" s="72"/>
      <c r="I50" s="72"/>
      <c r="J50" s="72"/>
      <c r="K50" s="72"/>
      <c r="L50" s="72"/>
      <c r="M50" s="72"/>
      <c r="N50" s="301">
        <f t="shared" si="1"/>
        <v>0</v>
      </c>
    </row>
    <row r="51" spans="1:14" s="4" customFormat="1" ht="15">
      <c r="A51" s="225">
        <v>44</v>
      </c>
      <c r="B51" s="1213"/>
      <c r="C51" s="1214"/>
      <c r="D51" s="138" t="s">
        <v>1034</v>
      </c>
      <c r="E51" s="74">
        <f>SUM(E49:E50)</f>
        <v>0</v>
      </c>
      <c r="F51" s="74">
        <f>SUM(F49:F50)</f>
        <v>1518</v>
      </c>
      <c r="G51" s="74">
        <f aca="true" t="shared" si="8" ref="G51:L51">SUM(G49:G50)</f>
        <v>0</v>
      </c>
      <c r="H51" s="74">
        <f t="shared" si="8"/>
        <v>0</v>
      </c>
      <c r="I51" s="74">
        <f t="shared" si="8"/>
        <v>0</v>
      </c>
      <c r="J51" s="74">
        <f t="shared" si="8"/>
        <v>0</v>
      </c>
      <c r="K51" s="74">
        <f t="shared" si="8"/>
        <v>0</v>
      </c>
      <c r="L51" s="74">
        <f t="shared" si="8"/>
        <v>0</v>
      </c>
      <c r="M51" s="139">
        <f>SUM(M49:M50)</f>
        <v>0</v>
      </c>
      <c r="N51" s="111">
        <f t="shared" si="1"/>
        <v>1518</v>
      </c>
    </row>
    <row r="52" spans="1:15" s="133" customFormat="1" ht="30" customHeight="1">
      <c r="A52" s="225">
        <v>45</v>
      </c>
      <c r="B52" s="134">
        <v>5</v>
      </c>
      <c r="C52" s="135"/>
      <c r="D52" s="1474" t="s">
        <v>400</v>
      </c>
      <c r="E52" s="1474"/>
      <c r="F52" s="1474"/>
      <c r="G52" s="1474"/>
      <c r="H52" s="136"/>
      <c r="I52" s="136"/>
      <c r="J52" s="136"/>
      <c r="K52" s="136"/>
      <c r="L52" s="136"/>
      <c r="M52" s="137"/>
      <c r="N52" s="111"/>
      <c r="O52" s="133">
        <f>(SUM(E53:L53))-N52</f>
        <v>294881</v>
      </c>
    </row>
    <row r="53" spans="1:14" s="664" customFormat="1" ht="15">
      <c r="A53" s="225">
        <v>46</v>
      </c>
      <c r="B53" s="658"/>
      <c r="C53" s="659"/>
      <c r="D53" s="660" t="s">
        <v>394</v>
      </c>
      <c r="E53" s="661">
        <v>32339</v>
      </c>
      <c r="F53" s="661"/>
      <c r="G53" s="661"/>
      <c r="H53" s="661"/>
      <c r="I53" s="661"/>
      <c r="J53" s="661"/>
      <c r="K53" s="661"/>
      <c r="L53" s="661">
        <v>262542</v>
      </c>
      <c r="M53" s="662">
        <v>200721</v>
      </c>
      <c r="N53" s="663">
        <f t="shared" si="1"/>
        <v>294881</v>
      </c>
    </row>
    <row r="54" spans="1:14" ht="15">
      <c r="A54" s="225">
        <v>47</v>
      </c>
      <c r="B54" s="73"/>
      <c r="C54" s="76"/>
      <c r="D54" s="77" t="s">
        <v>1000</v>
      </c>
      <c r="E54" s="136">
        <v>32339</v>
      </c>
      <c r="F54" s="136"/>
      <c r="G54" s="136"/>
      <c r="H54" s="136"/>
      <c r="I54" s="136"/>
      <c r="J54" s="136"/>
      <c r="K54" s="136">
        <v>3695</v>
      </c>
      <c r="L54" s="136">
        <v>281806</v>
      </c>
      <c r="M54" s="137">
        <v>200721</v>
      </c>
      <c r="N54" s="300">
        <f t="shared" si="1"/>
        <v>317840</v>
      </c>
    </row>
    <row r="55" spans="1:14" s="131" customFormat="1" ht="15">
      <c r="A55" s="225">
        <v>48</v>
      </c>
      <c r="B55" s="132"/>
      <c r="C55" s="226"/>
      <c r="D55" s="140" t="s">
        <v>1048</v>
      </c>
      <c r="E55" s="72"/>
      <c r="F55" s="72"/>
      <c r="G55" s="72"/>
      <c r="H55" s="72"/>
      <c r="I55" s="72"/>
      <c r="J55" s="72"/>
      <c r="K55" s="72"/>
      <c r="L55" s="72">
        <v>35</v>
      </c>
      <c r="M55" s="72"/>
      <c r="N55" s="301">
        <f t="shared" si="1"/>
        <v>35</v>
      </c>
    </row>
    <row r="56" spans="1:14" s="131" customFormat="1" ht="15">
      <c r="A56" s="225">
        <v>49</v>
      </c>
      <c r="B56" s="132"/>
      <c r="C56" s="226"/>
      <c r="D56" s="140" t="s">
        <v>1093</v>
      </c>
      <c r="E56" s="72">
        <v>417</v>
      </c>
      <c r="F56" s="72"/>
      <c r="G56" s="72"/>
      <c r="H56" s="72"/>
      <c r="I56" s="72"/>
      <c r="J56" s="72"/>
      <c r="K56" s="72"/>
      <c r="L56" s="72"/>
      <c r="M56" s="72"/>
      <c r="N56" s="301">
        <f t="shared" si="1"/>
        <v>417</v>
      </c>
    </row>
    <row r="57" spans="1:14" s="4" customFormat="1" ht="15">
      <c r="A57" s="225">
        <v>50</v>
      </c>
      <c r="B57" s="1213"/>
      <c r="C57" s="1214"/>
      <c r="D57" s="138" t="s">
        <v>1034</v>
      </c>
      <c r="E57" s="74">
        <f>SUM(E54:E56)</f>
        <v>32756</v>
      </c>
      <c r="F57" s="74">
        <f aca="true" t="shared" si="9" ref="F57:N57">SUM(F54:F56)</f>
        <v>0</v>
      </c>
      <c r="G57" s="74">
        <f t="shared" si="9"/>
        <v>0</v>
      </c>
      <c r="H57" s="74">
        <f t="shared" si="9"/>
        <v>0</v>
      </c>
      <c r="I57" s="74">
        <f t="shared" si="9"/>
        <v>0</v>
      </c>
      <c r="J57" s="74">
        <f t="shared" si="9"/>
        <v>0</v>
      </c>
      <c r="K57" s="74">
        <f t="shared" si="9"/>
        <v>3695</v>
      </c>
      <c r="L57" s="74">
        <f t="shared" si="9"/>
        <v>281841</v>
      </c>
      <c r="M57" s="74">
        <f t="shared" si="9"/>
        <v>200721</v>
      </c>
      <c r="N57" s="74">
        <f t="shared" si="9"/>
        <v>318292</v>
      </c>
    </row>
    <row r="58" spans="1:14" s="133" customFormat="1" ht="21.75" customHeight="1">
      <c r="A58" s="225">
        <v>51</v>
      </c>
      <c r="B58" s="134"/>
      <c r="C58" s="135">
        <v>1</v>
      </c>
      <c r="D58" s="1235" t="s">
        <v>808</v>
      </c>
      <c r="E58" s="136"/>
      <c r="F58" s="136"/>
      <c r="G58" s="136"/>
      <c r="H58" s="136"/>
      <c r="I58" s="136"/>
      <c r="J58" s="136"/>
      <c r="K58" s="136"/>
      <c r="L58" s="136"/>
      <c r="M58" s="137"/>
      <c r="N58" s="111"/>
    </row>
    <row r="59" spans="1:14" s="664" customFormat="1" ht="15">
      <c r="A59" s="225">
        <v>52</v>
      </c>
      <c r="B59" s="658"/>
      <c r="C59" s="659"/>
      <c r="D59" s="660" t="s">
        <v>394</v>
      </c>
      <c r="E59" s="661"/>
      <c r="F59" s="661">
        <v>887</v>
      </c>
      <c r="G59" s="661"/>
      <c r="H59" s="661"/>
      <c r="I59" s="661"/>
      <c r="J59" s="661"/>
      <c r="K59" s="661"/>
      <c r="L59" s="661"/>
      <c r="M59" s="662"/>
      <c r="N59" s="663">
        <f t="shared" si="1"/>
        <v>887</v>
      </c>
    </row>
    <row r="60" spans="1:14" ht="15">
      <c r="A60" s="225">
        <v>53</v>
      </c>
      <c r="B60" s="73"/>
      <c r="C60" s="76"/>
      <c r="D60" s="77" t="s">
        <v>1000</v>
      </c>
      <c r="E60" s="136"/>
      <c r="F60" s="136">
        <v>887</v>
      </c>
      <c r="G60" s="136"/>
      <c r="H60" s="136"/>
      <c r="I60" s="136"/>
      <c r="J60" s="136"/>
      <c r="K60" s="136"/>
      <c r="L60" s="136"/>
      <c r="M60" s="137"/>
      <c r="N60" s="300">
        <f t="shared" si="1"/>
        <v>887</v>
      </c>
    </row>
    <row r="61" spans="1:14" s="131" customFormat="1" ht="15">
      <c r="A61" s="225">
        <v>54</v>
      </c>
      <c r="B61" s="132"/>
      <c r="C61" s="226"/>
      <c r="D61" s="140" t="s">
        <v>396</v>
      </c>
      <c r="E61" s="72"/>
      <c r="F61" s="72"/>
      <c r="G61" s="72"/>
      <c r="H61" s="72"/>
      <c r="I61" s="72"/>
      <c r="J61" s="72"/>
      <c r="K61" s="72"/>
      <c r="L61" s="72"/>
      <c r="M61" s="72"/>
      <c r="N61" s="301">
        <f t="shared" si="1"/>
        <v>0</v>
      </c>
    </row>
    <row r="62" spans="1:14" s="4" customFormat="1" ht="15">
      <c r="A62" s="225">
        <v>55</v>
      </c>
      <c r="B62" s="1213"/>
      <c r="C62" s="1214"/>
      <c r="D62" s="138" t="s">
        <v>1034</v>
      </c>
      <c r="E62" s="74">
        <f>SUM(E60:E61)</f>
        <v>0</v>
      </c>
      <c r="F62" s="74">
        <f>SUM(F60:F61)</f>
        <v>887</v>
      </c>
      <c r="G62" s="74">
        <f aca="true" t="shared" si="10" ref="G62:M62">SUM(G60:G61)</f>
        <v>0</v>
      </c>
      <c r="H62" s="74">
        <f t="shared" si="10"/>
        <v>0</v>
      </c>
      <c r="I62" s="74">
        <f t="shared" si="10"/>
        <v>0</v>
      </c>
      <c r="J62" s="74">
        <f t="shared" si="10"/>
        <v>0</v>
      </c>
      <c r="K62" s="74">
        <f t="shared" si="10"/>
        <v>0</v>
      </c>
      <c r="L62" s="74">
        <f t="shared" si="10"/>
        <v>0</v>
      </c>
      <c r="M62" s="139">
        <f t="shared" si="10"/>
        <v>0</v>
      </c>
      <c r="N62" s="111">
        <f t="shared" si="1"/>
        <v>887</v>
      </c>
    </row>
    <row r="63" spans="1:15" s="133" customFormat="1" ht="30" customHeight="1">
      <c r="A63" s="225">
        <v>56</v>
      </c>
      <c r="B63" s="134">
        <v>6</v>
      </c>
      <c r="C63" s="135"/>
      <c r="D63" s="1474" t="s">
        <v>401</v>
      </c>
      <c r="E63" s="1474"/>
      <c r="F63" s="1474"/>
      <c r="G63" s="1474"/>
      <c r="H63" s="136"/>
      <c r="I63" s="136"/>
      <c r="J63" s="136"/>
      <c r="K63" s="136"/>
      <c r="L63" s="136"/>
      <c r="M63" s="137"/>
      <c r="N63" s="111"/>
      <c r="O63" s="133">
        <f>(SUM(E64:L64))-N63</f>
        <v>111846</v>
      </c>
    </row>
    <row r="64" spans="1:14" s="664" customFormat="1" ht="15">
      <c r="A64" s="225">
        <v>57</v>
      </c>
      <c r="B64" s="658"/>
      <c r="C64" s="659"/>
      <c r="D64" s="660" t="s">
        <v>394</v>
      </c>
      <c r="E64" s="661">
        <v>11827</v>
      </c>
      <c r="F64" s="661"/>
      <c r="G64" s="661"/>
      <c r="H64" s="661"/>
      <c r="I64" s="661"/>
      <c r="J64" s="661"/>
      <c r="K64" s="661"/>
      <c r="L64" s="661">
        <v>100019</v>
      </c>
      <c r="M64" s="662">
        <v>84740</v>
      </c>
      <c r="N64" s="663">
        <f t="shared" si="1"/>
        <v>111846</v>
      </c>
    </row>
    <row r="65" spans="1:14" ht="15">
      <c r="A65" s="225">
        <v>58</v>
      </c>
      <c r="B65" s="73"/>
      <c r="C65" s="76"/>
      <c r="D65" s="77" t="s">
        <v>1000</v>
      </c>
      <c r="E65" s="136">
        <v>11827</v>
      </c>
      <c r="F65" s="136"/>
      <c r="G65" s="136"/>
      <c r="H65" s="136"/>
      <c r="I65" s="136"/>
      <c r="J65" s="136"/>
      <c r="K65" s="136">
        <v>1647</v>
      </c>
      <c r="L65" s="136">
        <v>107285</v>
      </c>
      <c r="M65" s="137">
        <v>84740</v>
      </c>
      <c r="N65" s="300">
        <f t="shared" si="1"/>
        <v>120759</v>
      </c>
    </row>
    <row r="66" spans="1:14" s="131" customFormat="1" ht="15">
      <c r="A66" s="225">
        <v>59</v>
      </c>
      <c r="B66" s="132"/>
      <c r="C66" s="226"/>
      <c r="D66" s="140" t="s">
        <v>1048</v>
      </c>
      <c r="E66" s="72"/>
      <c r="F66" s="72"/>
      <c r="G66" s="72"/>
      <c r="H66" s="72"/>
      <c r="I66" s="72"/>
      <c r="J66" s="72"/>
      <c r="K66" s="72"/>
      <c r="L66" s="72">
        <v>8</v>
      </c>
      <c r="M66" s="72"/>
      <c r="N66" s="301">
        <f t="shared" si="1"/>
        <v>8</v>
      </c>
    </row>
    <row r="67" spans="1:14" s="131" customFormat="1" ht="15">
      <c r="A67" s="225">
        <v>60</v>
      </c>
      <c r="B67" s="132"/>
      <c r="C67" s="226"/>
      <c r="D67" s="140" t="s">
        <v>1054</v>
      </c>
      <c r="E67" s="72"/>
      <c r="F67" s="72"/>
      <c r="G67" s="72"/>
      <c r="H67" s="72"/>
      <c r="I67" s="72"/>
      <c r="J67" s="72"/>
      <c r="K67" s="72"/>
      <c r="L67" s="72">
        <v>302</v>
      </c>
      <c r="M67" s="72"/>
      <c r="N67" s="301">
        <f t="shared" si="1"/>
        <v>302</v>
      </c>
    </row>
    <row r="68" spans="1:14" s="131" customFormat="1" ht="15">
      <c r="A68" s="225">
        <v>61</v>
      </c>
      <c r="B68" s="132"/>
      <c r="C68" s="226"/>
      <c r="D68" s="140" t="s">
        <v>1084</v>
      </c>
      <c r="E68" s="72">
        <v>83</v>
      </c>
      <c r="F68" s="72"/>
      <c r="G68" s="72"/>
      <c r="H68" s="72"/>
      <c r="I68" s="72"/>
      <c r="J68" s="72"/>
      <c r="K68" s="72"/>
      <c r="L68" s="72"/>
      <c r="M68" s="72"/>
      <c r="N68" s="301">
        <f t="shared" si="1"/>
        <v>83</v>
      </c>
    </row>
    <row r="69" spans="1:14" s="4" customFormat="1" ht="15">
      <c r="A69" s="225">
        <v>62</v>
      </c>
      <c r="B69" s="1213"/>
      <c r="C69" s="1214"/>
      <c r="D69" s="138" t="s">
        <v>1034</v>
      </c>
      <c r="E69" s="74">
        <f>SUM(E65:E68)</f>
        <v>11910</v>
      </c>
      <c r="F69" s="74">
        <f aca="true" t="shared" si="11" ref="F69:N69">SUM(F65:F68)</f>
        <v>0</v>
      </c>
      <c r="G69" s="74">
        <f t="shared" si="11"/>
        <v>0</v>
      </c>
      <c r="H69" s="74">
        <f t="shared" si="11"/>
        <v>0</v>
      </c>
      <c r="I69" s="74">
        <f t="shared" si="11"/>
        <v>0</v>
      </c>
      <c r="J69" s="74">
        <f t="shared" si="11"/>
        <v>0</v>
      </c>
      <c r="K69" s="74">
        <f t="shared" si="11"/>
        <v>1647</v>
      </c>
      <c r="L69" s="74">
        <f t="shared" si="11"/>
        <v>107595</v>
      </c>
      <c r="M69" s="74">
        <f t="shared" si="11"/>
        <v>84740</v>
      </c>
      <c r="N69" s="74">
        <f t="shared" si="11"/>
        <v>121152</v>
      </c>
    </row>
    <row r="70" spans="1:14" s="133" customFormat="1" ht="21.75" customHeight="1">
      <c r="A70" s="225">
        <v>63</v>
      </c>
      <c r="B70" s="134"/>
      <c r="C70" s="135">
        <v>1</v>
      </c>
      <c r="D70" s="1235" t="s">
        <v>808</v>
      </c>
      <c r="E70" s="136"/>
      <c r="F70" s="136"/>
      <c r="G70" s="136"/>
      <c r="H70" s="136"/>
      <c r="I70" s="136"/>
      <c r="J70" s="136"/>
      <c r="K70" s="136"/>
      <c r="L70" s="136"/>
      <c r="M70" s="137"/>
      <c r="N70" s="111"/>
    </row>
    <row r="71" spans="1:14" s="664" customFormat="1" ht="15">
      <c r="A71" s="225">
        <v>64</v>
      </c>
      <c r="B71" s="658"/>
      <c r="C71" s="659"/>
      <c r="D71" s="660" t="s">
        <v>394</v>
      </c>
      <c r="E71" s="661"/>
      <c r="F71" s="661">
        <v>410</v>
      </c>
      <c r="G71" s="661"/>
      <c r="H71" s="661"/>
      <c r="I71" s="661"/>
      <c r="J71" s="661"/>
      <c r="K71" s="661"/>
      <c r="L71" s="661"/>
      <c r="M71" s="662"/>
      <c r="N71" s="663">
        <f t="shared" si="1"/>
        <v>410</v>
      </c>
    </row>
    <row r="72" spans="1:14" ht="15">
      <c r="A72" s="225">
        <v>65</v>
      </c>
      <c r="B72" s="73"/>
      <c r="C72" s="76"/>
      <c r="D72" s="77" t="s">
        <v>1000</v>
      </c>
      <c r="E72" s="136"/>
      <c r="F72" s="136">
        <v>1448</v>
      </c>
      <c r="G72" s="136"/>
      <c r="H72" s="136"/>
      <c r="I72" s="136"/>
      <c r="J72" s="136"/>
      <c r="K72" s="136"/>
      <c r="L72" s="136"/>
      <c r="M72" s="137"/>
      <c r="N72" s="300">
        <f t="shared" si="1"/>
        <v>1448</v>
      </c>
    </row>
    <row r="73" spans="1:14" s="131" customFormat="1" ht="15">
      <c r="A73" s="225">
        <v>66</v>
      </c>
      <c r="B73" s="132"/>
      <c r="C73" s="226"/>
      <c r="D73" s="140" t="s">
        <v>396</v>
      </c>
      <c r="E73" s="72"/>
      <c r="F73" s="72"/>
      <c r="G73" s="72"/>
      <c r="H73" s="72"/>
      <c r="I73" s="72"/>
      <c r="J73" s="72"/>
      <c r="K73" s="72"/>
      <c r="L73" s="72"/>
      <c r="M73" s="72"/>
      <c r="N73" s="301">
        <f t="shared" si="1"/>
        <v>0</v>
      </c>
    </row>
    <row r="74" spans="1:14" s="317" customFormat="1" ht="30" customHeight="1">
      <c r="A74" s="225">
        <v>67</v>
      </c>
      <c r="B74" s="312"/>
      <c r="C74" s="313"/>
      <c r="D74" s="314" t="s">
        <v>1034</v>
      </c>
      <c r="E74" s="315">
        <f aca="true" t="shared" si="12" ref="E74:N74">SUM(E72:E73)</f>
        <v>0</v>
      </c>
      <c r="F74" s="315">
        <f t="shared" si="12"/>
        <v>1448</v>
      </c>
      <c r="G74" s="315">
        <f t="shared" si="12"/>
        <v>0</v>
      </c>
      <c r="H74" s="315">
        <f t="shared" si="12"/>
        <v>0</v>
      </c>
      <c r="I74" s="315">
        <f t="shared" si="12"/>
        <v>0</v>
      </c>
      <c r="J74" s="315">
        <f t="shared" si="12"/>
        <v>0</v>
      </c>
      <c r="K74" s="315">
        <f t="shared" si="12"/>
        <v>0</v>
      </c>
      <c r="L74" s="315">
        <f t="shared" si="12"/>
        <v>0</v>
      </c>
      <c r="M74" s="316">
        <f t="shared" si="12"/>
        <v>0</v>
      </c>
      <c r="N74" s="110">
        <f t="shared" si="12"/>
        <v>1448</v>
      </c>
    </row>
    <row r="75" spans="1:15" s="775" customFormat="1" ht="15">
      <c r="A75" s="225">
        <v>68</v>
      </c>
      <c r="B75" s="1247"/>
      <c r="C75" s="773"/>
      <c r="D75" s="773" t="s">
        <v>771</v>
      </c>
      <c r="E75" s="773"/>
      <c r="F75" s="773"/>
      <c r="G75" s="773"/>
      <c r="H75" s="773"/>
      <c r="I75" s="773"/>
      <c r="J75" s="773"/>
      <c r="K75" s="773"/>
      <c r="L75" s="773"/>
      <c r="M75" s="773"/>
      <c r="N75" s="1248">
        <f t="shared" si="1"/>
        <v>0</v>
      </c>
      <c r="O75" s="133">
        <f>(SUM(E76:L76))-N75</f>
        <v>1440666</v>
      </c>
    </row>
    <row r="76" spans="1:15" s="669" customFormat="1" ht="15">
      <c r="A76" s="225">
        <v>69</v>
      </c>
      <c r="B76" s="665"/>
      <c r="C76" s="666"/>
      <c r="D76" s="660" t="s">
        <v>394</v>
      </c>
      <c r="E76" s="667">
        <f aca="true" t="shared" si="13" ref="E76:M76">SUM(E71,E64,E59,E53,E48,E42,E37,E32,E27,E20,E15,E9)</f>
        <v>146468</v>
      </c>
      <c r="F76" s="667">
        <f t="shared" si="13"/>
        <v>6977</v>
      </c>
      <c r="G76" s="667">
        <f t="shared" si="13"/>
        <v>0</v>
      </c>
      <c r="H76" s="667">
        <f t="shared" si="13"/>
        <v>0</v>
      </c>
      <c r="I76" s="667">
        <f t="shared" si="13"/>
        <v>0</v>
      </c>
      <c r="J76" s="667">
        <f t="shared" si="13"/>
        <v>0</v>
      </c>
      <c r="K76" s="667">
        <f t="shared" si="13"/>
        <v>0</v>
      </c>
      <c r="L76" s="667">
        <f t="shared" si="13"/>
        <v>1287221</v>
      </c>
      <c r="M76" s="666">
        <f t="shared" si="13"/>
        <v>1115434</v>
      </c>
      <c r="N76" s="668">
        <f t="shared" si="1"/>
        <v>1440666</v>
      </c>
      <c r="O76" s="664"/>
    </row>
    <row r="77" spans="1:15" s="131" customFormat="1" ht="15">
      <c r="A77" s="225">
        <v>70</v>
      </c>
      <c r="B77" s="132"/>
      <c r="C77" s="72"/>
      <c r="D77" s="77" t="s">
        <v>1000</v>
      </c>
      <c r="E77" s="71">
        <f aca="true" t="shared" si="14" ref="E77:M77">SUM(E72,E65,E60,E54,E49,E43,E38,E33,E28,E21,E16,E10)</f>
        <v>147168</v>
      </c>
      <c r="F77" s="71">
        <f t="shared" si="14"/>
        <v>8015</v>
      </c>
      <c r="G77" s="71">
        <f t="shared" si="14"/>
        <v>0</v>
      </c>
      <c r="H77" s="71">
        <f t="shared" si="14"/>
        <v>0</v>
      </c>
      <c r="I77" s="71">
        <f t="shared" si="14"/>
        <v>0</v>
      </c>
      <c r="J77" s="71">
        <f t="shared" si="14"/>
        <v>0</v>
      </c>
      <c r="K77" s="71">
        <f t="shared" si="14"/>
        <v>9931</v>
      </c>
      <c r="L77" s="71">
        <f t="shared" si="14"/>
        <v>1352662</v>
      </c>
      <c r="M77" s="72">
        <f t="shared" si="14"/>
        <v>1115434</v>
      </c>
      <c r="N77" s="78">
        <f t="shared" si="1"/>
        <v>1517776</v>
      </c>
      <c r="O77" s="79"/>
    </row>
    <row r="78" spans="1:15" s="131" customFormat="1" ht="30">
      <c r="A78" s="1249">
        <v>71</v>
      </c>
      <c r="B78" s="132"/>
      <c r="C78" s="72"/>
      <c r="D78" s="590" t="s">
        <v>1216</v>
      </c>
      <c r="E78" s="72">
        <f>SUM(E11:E11,E17,E22:E22,E29,E34:E34,E39,E44:E44,E50,E55:E55,E61,E66:E66,E73)+E12+E68+E67+E24+E23+E56+E45</f>
        <v>3101</v>
      </c>
      <c r="F78" s="72">
        <f aca="true" t="shared" si="15" ref="F78:N78">SUM(F11:F11,F17,F22:F22,F29,F34:F34,F39,F44:F44,F50,F55:F55,F61,F66:F66,F73)+F12+F68+F67+F24+F23+F56+F45</f>
        <v>193</v>
      </c>
      <c r="G78" s="72">
        <f t="shared" si="15"/>
        <v>0</v>
      </c>
      <c r="H78" s="72">
        <f t="shared" si="15"/>
        <v>0</v>
      </c>
      <c r="I78" s="72">
        <f t="shared" si="15"/>
        <v>0</v>
      </c>
      <c r="J78" s="72">
        <f t="shared" si="15"/>
        <v>0</v>
      </c>
      <c r="K78" s="72">
        <f t="shared" si="15"/>
        <v>0</v>
      </c>
      <c r="L78" s="72">
        <f t="shared" si="15"/>
        <v>730</v>
      </c>
      <c r="M78" s="72">
        <f t="shared" si="15"/>
        <v>0</v>
      </c>
      <c r="N78" s="72">
        <f t="shared" si="15"/>
        <v>4024</v>
      </c>
      <c r="O78" s="79"/>
    </row>
    <row r="79" spans="1:15" s="131" customFormat="1" ht="15">
      <c r="A79" s="225">
        <v>72</v>
      </c>
      <c r="B79" s="132"/>
      <c r="C79" s="303"/>
      <c r="D79" s="304" t="s">
        <v>1034</v>
      </c>
      <c r="E79" s="305">
        <f>SUM(E77:E78)</f>
        <v>150269</v>
      </c>
      <c r="F79" s="305">
        <f aca="true" t="shared" si="16" ref="F79:M79">SUM(F77:F78)</f>
        <v>8208</v>
      </c>
      <c r="G79" s="305">
        <f t="shared" si="16"/>
        <v>0</v>
      </c>
      <c r="H79" s="305">
        <f t="shared" si="16"/>
        <v>0</v>
      </c>
      <c r="I79" s="305">
        <f t="shared" si="16"/>
        <v>0</v>
      </c>
      <c r="J79" s="305">
        <f t="shared" si="16"/>
        <v>0</v>
      </c>
      <c r="K79" s="305">
        <f t="shared" si="16"/>
        <v>9931</v>
      </c>
      <c r="L79" s="305">
        <f t="shared" si="16"/>
        <v>1353392</v>
      </c>
      <c r="M79" s="309">
        <f t="shared" si="16"/>
        <v>1115434</v>
      </c>
      <c r="N79" s="311">
        <f t="shared" si="1"/>
        <v>1521800</v>
      </c>
      <c r="O79" s="79"/>
    </row>
    <row r="80" spans="1:15" s="133" customFormat="1" ht="24.75" customHeight="1">
      <c r="A80" s="225">
        <v>73</v>
      </c>
      <c r="B80" s="134">
        <v>7</v>
      </c>
      <c r="C80" s="135"/>
      <c r="D80" s="1474" t="s">
        <v>786</v>
      </c>
      <c r="E80" s="1474">
        <v>9002</v>
      </c>
      <c r="F80" s="1474">
        <v>143683</v>
      </c>
      <c r="G80" s="1474"/>
      <c r="H80" s="136"/>
      <c r="I80" s="136"/>
      <c r="J80" s="136"/>
      <c r="K80" s="136"/>
      <c r="L80" s="136"/>
      <c r="M80" s="137"/>
      <c r="N80" s="111"/>
      <c r="O80" s="133">
        <f>(SUM(E80:L80))-N80</f>
        <v>152685</v>
      </c>
    </row>
    <row r="81" spans="1:14" s="664" customFormat="1" ht="15">
      <c r="A81" s="225">
        <v>74</v>
      </c>
      <c r="B81" s="658"/>
      <c r="C81" s="659"/>
      <c r="D81" s="660" t="s">
        <v>394</v>
      </c>
      <c r="E81" s="661">
        <v>9002</v>
      </c>
      <c r="F81" s="661">
        <v>143683</v>
      </c>
      <c r="G81" s="661"/>
      <c r="H81" s="661"/>
      <c r="I81" s="661"/>
      <c r="J81" s="661"/>
      <c r="K81" s="661"/>
      <c r="L81" s="661">
        <v>42618</v>
      </c>
      <c r="M81" s="662"/>
      <c r="N81" s="663">
        <f>SUM(E81:L81)</f>
        <v>195303</v>
      </c>
    </row>
    <row r="82" spans="1:14" ht="15">
      <c r="A82" s="225">
        <v>75</v>
      </c>
      <c r="B82" s="73"/>
      <c r="C82" s="76"/>
      <c r="D82" s="77" t="s">
        <v>1000</v>
      </c>
      <c r="E82" s="136">
        <v>9002</v>
      </c>
      <c r="F82" s="136">
        <v>143683</v>
      </c>
      <c r="G82" s="136"/>
      <c r="H82" s="136"/>
      <c r="I82" s="136"/>
      <c r="J82" s="136"/>
      <c r="K82" s="136">
        <v>8102</v>
      </c>
      <c r="L82" s="136">
        <v>71070</v>
      </c>
      <c r="M82" s="137"/>
      <c r="N82" s="300">
        <f>SUM(E82:L82)</f>
        <v>231857</v>
      </c>
    </row>
    <row r="83" spans="1:14" s="131" customFormat="1" ht="15">
      <c r="A83" s="225">
        <v>76</v>
      </c>
      <c r="B83" s="132"/>
      <c r="C83" s="226"/>
      <c r="D83" s="140" t="s">
        <v>1039</v>
      </c>
      <c r="E83" s="72"/>
      <c r="F83" s="72">
        <v>8481</v>
      </c>
      <c r="G83" s="72"/>
      <c r="H83" s="72"/>
      <c r="I83" s="72"/>
      <c r="J83" s="72"/>
      <c r="K83" s="72"/>
      <c r="L83" s="72"/>
      <c r="M83" s="72"/>
      <c r="N83" s="301">
        <f aca="true" t="shared" si="17" ref="N83:N92">SUM(E83:L83)</f>
        <v>8481</v>
      </c>
    </row>
    <row r="84" spans="1:14" s="131" customFormat="1" ht="15">
      <c r="A84" s="225">
        <v>77</v>
      </c>
      <c r="B84" s="132"/>
      <c r="C84" s="226"/>
      <c r="D84" s="140" t="s">
        <v>1050</v>
      </c>
      <c r="E84" s="72"/>
      <c r="F84" s="72"/>
      <c r="G84" s="72"/>
      <c r="H84" s="72"/>
      <c r="I84" s="72"/>
      <c r="J84" s="72"/>
      <c r="K84" s="72"/>
      <c r="L84" s="72">
        <v>247</v>
      </c>
      <c r="M84" s="72"/>
      <c r="N84" s="301">
        <f t="shared" si="17"/>
        <v>247</v>
      </c>
    </row>
    <row r="85" spans="1:14" s="131" customFormat="1" ht="15">
      <c r="A85" s="225">
        <v>78</v>
      </c>
      <c r="B85" s="132"/>
      <c r="C85" s="226"/>
      <c r="D85" s="140" t="s">
        <v>1004</v>
      </c>
      <c r="E85" s="72">
        <v>-5700</v>
      </c>
      <c r="F85" s="72">
        <v>5700</v>
      </c>
      <c r="G85" s="72"/>
      <c r="H85" s="72"/>
      <c r="I85" s="72"/>
      <c r="J85" s="72"/>
      <c r="K85" s="72"/>
      <c r="L85" s="72"/>
      <c r="M85" s="72"/>
      <c r="N85" s="301">
        <f>SUM(E85:L85)</f>
        <v>0</v>
      </c>
    </row>
    <row r="86" spans="1:14" s="4" customFormat="1" ht="15">
      <c r="A86" s="225">
        <v>79</v>
      </c>
      <c r="B86" s="1213"/>
      <c r="C86" s="1214"/>
      <c r="D86" s="138" t="s">
        <v>1034</v>
      </c>
      <c r="E86" s="74">
        <f>SUM(E82:E85)</f>
        <v>3302</v>
      </c>
      <c r="F86" s="74">
        <f aca="true" t="shared" si="18" ref="F86:N86">SUM(F82:F85)</f>
        <v>157864</v>
      </c>
      <c r="G86" s="74">
        <f t="shared" si="18"/>
        <v>0</v>
      </c>
      <c r="H86" s="74">
        <f t="shared" si="18"/>
        <v>0</v>
      </c>
      <c r="I86" s="74">
        <f t="shared" si="18"/>
        <v>0</v>
      </c>
      <c r="J86" s="74">
        <f t="shared" si="18"/>
        <v>0</v>
      </c>
      <c r="K86" s="74">
        <f t="shared" si="18"/>
        <v>8102</v>
      </c>
      <c r="L86" s="74">
        <f t="shared" si="18"/>
        <v>71317</v>
      </c>
      <c r="M86" s="74">
        <f t="shared" si="18"/>
        <v>0</v>
      </c>
      <c r="N86" s="74">
        <f t="shared" si="18"/>
        <v>240585</v>
      </c>
    </row>
    <row r="87" spans="1:15" s="133" customFormat="1" ht="24.75" customHeight="1">
      <c r="A87" s="225">
        <v>80</v>
      </c>
      <c r="B87" s="134">
        <v>8</v>
      </c>
      <c r="C87" s="135"/>
      <c r="D87" s="1474" t="s">
        <v>787</v>
      </c>
      <c r="E87" s="1474">
        <v>62730</v>
      </c>
      <c r="F87" s="1474"/>
      <c r="G87" s="1474"/>
      <c r="H87" s="136"/>
      <c r="I87" s="136"/>
      <c r="J87" s="136"/>
      <c r="K87" s="136"/>
      <c r="L87" s="136"/>
      <c r="M87" s="137"/>
      <c r="N87" s="111"/>
      <c r="O87" s="133">
        <f>(SUM(E87:L87))-N87</f>
        <v>62730</v>
      </c>
    </row>
    <row r="88" spans="1:14" s="664" customFormat="1" ht="15">
      <c r="A88" s="225">
        <v>81</v>
      </c>
      <c r="B88" s="658"/>
      <c r="C88" s="659"/>
      <c r="D88" s="660" t="s">
        <v>394</v>
      </c>
      <c r="E88" s="661">
        <v>62730</v>
      </c>
      <c r="F88" s="661"/>
      <c r="G88" s="661"/>
      <c r="H88" s="661"/>
      <c r="I88" s="661"/>
      <c r="J88" s="661"/>
      <c r="K88" s="661"/>
      <c r="L88" s="661">
        <v>344137</v>
      </c>
      <c r="M88" s="662">
        <v>229231</v>
      </c>
      <c r="N88" s="663">
        <f t="shared" si="17"/>
        <v>406867</v>
      </c>
    </row>
    <row r="89" spans="1:14" ht="15">
      <c r="A89" s="225">
        <v>82</v>
      </c>
      <c r="B89" s="73"/>
      <c r="C89" s="76"/>
      <c r="D89" s="77" t="s">
        <v>1000</v>
      </c>
      <c r="E89" s="136">
        <v>66000</v>
      </c>
      <c r="F89" s="136">
        <v>6472</v>
      </c>
      <c r="G89" s="136"/>
      <c r="H89" s="136"/>
      <c r="I89" s="136"/>
      <c r="J89" s="136"/>
      <c r="K89" s="136">
        <v>2124</v>
      </c>
      <c r="L89" s="136">
        <v>388463</v>
      </c>
      <c r="M89" s="137">
        <v>229231</v>
      </c>
      <c r="N89" s="300">
        <f t="shared" si="17"/>
        <v>463059</v>
      </c>
    </row>
    <row r="90" spans="1:14" s="131" customFormat="1" ht="15">
      <c r="A90" s="225">
        <v>83</v>
      </c>
      <c r="B90" s="132"/>
      <c r="C90" s="226"/>
      <c r="D90" s="140" t="s">
        <v>1048</v>
      </c>
      <c r="E90" s="72"/>
      <c r="F90" s="72"/>
      <c r="G90" s="72"/>
      <c r="H90" s="72"/>
      <c r="I90" s="72"/>
      <c r="J90" s="72"/>
      <c r="K90" s="72"/>
      <c r="L90" s="72">
        <v>480</v>
      </c>
      <c r="M90" s="72"/>
      <c r="N90" s="301">
        <f t="shared" si="17"/>
        <v>480</v>
      </c>
    </row>
    <row r="91" spans="1:14" s="131" customFormat="1" ht="15">
      <c r="A91" s="225">
        <v>84</v>
      </c>
      <c r="B91" s="132"/>
      <c r="C91" s="226"/>
      <c r="D91" s="140" t="s">
        <v>1049</v>
      </c>
      <c r="E91" s="72"/>
      <c r="F91" s="72"/>
      <c r="G91" s="72"/>
      <c r="H91" s="72"/>
      <c r="I91" s="72"/>
      <c r="J91" s="72"/>
      <c r="K91" s="72"/>
      <c r="L91" s="72">
        <v>12</v>
      </c>
      <c r="M91" s="72"/>
      <c r="N91" s="301">
        <f t="shared" si="17"/>
        <v>12</v>
      </c>
    </row>
    <row r="92" spans="1:14" s="131" customFormat="1" ht="15">
      <c r="A92" s="225">
        <v>85</v>
      </c>
      <c r="B92" s="132"/>
      <c r="C92" s="226"/>
      <c r="D92" s="140" t="s">
        <v>1106</v>
      </c>
      <c r="E92" s="72">
        <v>2012</v>
      </c>
      <c r="F92" s="72">
        <v>7870</v>
      </c>
      <c r="G92" s="72"/>
      <c r="H92" s="72"/>
      <c r="I92" s="72"/>
      <c r="J92" s="72"/>
      <c r="K92" s="72"/>
      <c r="L92" s="72"/>
      <c r="M92" s="72"/>
      <c r="N92" s="301">
        <f t="shared" si="17"/>
        <v>9882</v>
      </c>
    </row>
    <row r="93" spans="1:14" s="4" customFormat="1" ht="15">
      <c r="A93" s="225">
        <v>86</v>
      </c>
      <c r="B93" s="1213"/>
      <c r="C93" s="1214"/>
      <c r="D93" s="138" t="s">
        <v>1034</v>
      </c>
      <c r="E93" s="74">
        <f>SUM(E89:E92)</f>
        <v>68012</v>
      </c>
      <c r="F93" s="74">
        <f aca="true" t="shared" si="19" ref="F93:N93">SUM(F89:F92)</f>
        <v>14342</v>
      </c>
      <c r="G93" s="74">
        <f t="shared" si="19"/>
        <v>0</v>
      </c>
      <c r="H93" s="74">
        <f t="shared" si="19"/>
        <v>0</v>
      </c>
      <c r="I93" s="74">
        <f t="shared" si="19"/>
        <v>0</v>
      </c>
      <c r="J93" s="74">
        <f t="shared" si="19"/>
        <v>0</v>
      </c>
      <c r="K93" s="74">
        <f t="shared" si="19"/>
        <v>2124</v>
      </c>
      <c r="L93" s="74">
        <f t="shared" si="19"/>
        <v>388955</v>
      </c>
      <c r="M93" s="74">
        <f t="shared" si="19"/>
        <v>229231</v>
      </c>
      <c r="N93" s="74">
        <f t="shared" si="19"/>
        <v>473433</v>
      </c>
    </row>
    <row r="94" spans="1:14" s="133" customFormat="1" ht="21.75" customHeight="1">
      <c r="A94" s="225">
        <v>87</v>
      </c>
      <c r="B94" s="134"/>
      <c r="C94" s="135">
        <v>1</v>
      </c>
      <c r="D94" s="1210" t="s">
        <v>808</v>
      </c>
      <c r="E94" s="136"/>
      <c r="F94" s="136"/>
      <c r="G94" s="136"/>
      <c r="H94" s="136"/>
      <c r="I94" s="136"/>
      <c r="J94" s="136"/>
      <c r="K94" s="136"/>
      <c r="L94" s="136"/>
      <c r="M94" s="137"/>
      <c r="N94" s="111"/>
    </row>
    <row r="95" spans="1:14" s="664" customFormat="1" ht="15">
      <c r="A95" s="225">
        <v>88</v>
      </c>
      <c r="B95" s="658"/>
      <c r="C95" s="659"/>
      <c r="D95" s="660" t="s">
        <v>394</v>
      </c>
      <c r="E95" s="661"/>
      <c r="F95" s="661">
        <v>1937</v>
      </c>
      <c r="G95" s="661"/>
      <c r="H95" s="661"/>
      <c r="I95" s="661"/>
      <c r="J95" s="661"/>
      <c r="K95" s="661"/>
      <c r="L95" s="661"/>
      <c r="M95" s="662"/>
      <c r="N95" s="663">
        <f aca="true" t="shared" si="20" ref="N95:N186">SUM(E95:L95)</f>
        <v>1937</v>
      </c>
    </row>
    <row r="96" spans="1:14" ht="15">
      <c r="A96" s="225">
        <v>89</v>
      </c>
      <c r="B96" s="73"/>
      <c r="C96" s="76"/>
      <c r="D96" s="77" t="s">
        <v>1000</v>
      </c>
      <c r="E96" s="136"/>
      <c r="F96" s="136">
        <v>1452</v>
      </c>
      <c r="G96" s="136"/>
      <c r="H96" s="136"/>
      <c r="I96" s="136"/>
      <c r="J96" s="136"/>
      <c r="K96" s="136"/>
      <c r="L96" s="136"/>
      <c r="M96" s="137"/>
      <c r="N96" s="300">
        <f t="shared" si="20"/>
        <v>1452</v>
      </c>
    </row>
    <row r="97" spans="1:14" s="131" customFormat="1" ht="15">
      <c r="A97" s="225">
        <v>90</v>
      </c>
      <c r="B97" s="132"/>
      <c r="C97" s="226"/>
      <c r="D97" s="140" t="s">
        <v>396</v>
      </c>
      <c r="E97" s="72"/>
      <c r="F97" s="72"/>
      <c r="G97" s="72"/>
      <c r="H97" s="72"/>
      <c r="I97" s="72"/>
      <c r="J97" s="72"/>
      <c r="K97" s="72"/>
      <c r="L97" s="72"/>
      <c r="M97" s="72"/>
      <c r="N97" s="301">
        <f t="shared" si="20"/>
        <v>0</v>
      </c>
    </row>
    <row r="98" spans="1:14" s="4" customFormat="1" ht="15">
      <c r="A98" s="225">
        <v>91</v>
      </c>
      <c r="B98" s="1213"/>
      <c r="C98" s="1214"/>
      <c r="D98" s="138" t="s">
        <v>1034</v>
      </c>
      <c r="E98" s="74">
        <f>SUM(E96:E97)</f>
        <v>0</v>
      </c>
      <c r="F98" s="74">
        <f>SUM(F96:F97)</f>
        <v>1452</v>
      </c>
      <c r="G98" s="74">
        <f aca="true" t="shared" si="21" ref="G98:M98">SUM(G96:G97)</f>
        <v>0</v>
      </c>
      <c r="H98" s="74">
        <f t="shared" si="21"/>
        <v>0</v>
      </c>
      <c r="I98" s="74">
        <f t="shared" si="21"/>
        <v>0</v>
      </c>
      <c r="J98" s="74">
        <f t="shared" si="21"/>
        <v>0</v>
      </c>
      <c r="K98" s="74">
        <f t="shared" si="21"/>
        <v>0</v>
      </c>
      <c r="L98" s="74">
        <f t="shared" si="21"/>
        <v>0</v>
      </c>
      <c r="M98" s="139">
        <f t="shared" si="21"/>
        <v>0</v>
      </c>
      <c r="N98" s="111">
        <f t="shared" si="20"/>
        <v>1452</v>
      </c>
    </row>
    <row r="99" spans="1:15" s="133" customFormat="1" ht="24.75" customHeight="1">
      <c r="A99" s="225">
        <v>92</v>
      </c>
      <c r="B99" s="134">
        <v>9</v>
      </c>
      <c r="C99" s="135"/>
      <c r="D99" s="1470" t="s">
        <v>805</v>
      </c>
      <c r="E99" s="1470"/>
      <c r="F99" s="1470"/>
      <c r="G99" s="1470"/>
      <c r="H99" s="136"/>
      <c r="I99" s="136"/>
      <c r="J99" s="136"/>
      <c r="K99" s="136"/>
      <c r="L99" s="136"/>
      <c r="M99" s="137"/>
      <c r="N99" s="111"/>
      <c r="O99" s="133">
        <f>(SUM(E100:L100))-N99</f>
        <v>51889</v>
      </c>
    </row>
    <row r="100" spans="1:14" s="664" customFormat="1" ht="15">
      <c r="A100" s="225">
        <v>93</v>
      </c>
      <c r="B100" s="658"/>
      <c r="C100" s="659"/>
      <c r="D100" s="660" t="s">
        <v>394</v>
      </c>
      <c r="E100" s="661">
        <v>9804</v>
      </c>
      <c r="F100" s="661"/>
      <c r="G100" s="661"/>
      <c r="H100" s="661"/>
      <c r="I100" s="661"/>
      <c r="J100" s="661"/>
      <c r="K100" s="661"/>
      <c r="L100" s="661">
        <v>42085</v>
      </c>
      <c r="M100" s="662">
        <v>19800</v>
      </c>
      <c r="N100" s="663">
        <f t="shared" si="20"/>
        <v>51889</v>
      </c>
    </row>
    <row r="101" spans="1:14" ht="15">
      <c r="A101" s="225">
        <v>94</v>
      </c>
      <c r="B101" s="73"/>
      <c r="C101" s="76"/>
      <c r="D101" s="77" t="s">
        <v>1000</v>
      </c>
      <c r="E101" s="136">
        <v>9804</v>
      </c>
      <c r="F101" s="136">
        <v>76</v>
      </c>
      <c r="G101" s="136"/>
      <c r="H101" s="136"/>
      <c r="I101" s="136"/>
      <c r="J101" s="136"/>
      <c r="K101" s="136">
        <v>5831</v>
      </c>
      <c r="L101" s="136">
        <v>50638</v>
      </c>
      <c r="M101" s="137">
        <v>19800</v>
      </c>
      <c r="N101" s="300">
        <f t="shared" si="20"/>
        <v>66349</v>
      </c>
    </row>
    <row r="102" spans="1:14" s="131" customFormat="1" ht="15">
      <c r="A102" s="225">
        <v>95</v>
      </c>
      <c r="B102" s="132"/>
      <c r="C102" s="226"/>
      <c r="D102" s="140" t="s">
        <v>1048</v>
      </c>
      <c r="E102" s="72"/>
      <c r="F102" s="72"/>
      <c r="G102" s="72"/>
      <c r="H102" s="72"/>
      <c r="I102" s="72"/>
      <c r="J102" s="72"/>
      <c r="K102" s="72"/>
      <c r="L102" s="72">
        <v>36</v>
      </c>
      <c r="M102" s="72"/>
      <c r="N102" s="301">
        <f t="shared" si="20"/>
        <v>36</v>
      </c>
    </row>
    <row r="103" spans="1:14" s="131" customFormat="1" ht="15">
      <c r="A103" s="225">
        <v>96</v>
      </c>
      <c r="B103" s="132"/>
      <c r="C103" s="226"/>
      <c r="D103" s="140" t="s">
        <v>1049</v>
      </c>
      <c r="E103" s="72"/>
      <c r="F103" s="72"/>
      <c r="G103" s="72"/>
      <c r="H103" s="72"/>
      <c r="I103" s="72"/>
      <c r="J103" s="72"/>
      <c r="K103" s="72"/>
      <c r="L103" s="72">
        <v>-61</v>
      </c>
      <c r="M103" s="72"/>
      <c r="N103" s="301">
        <f t="shared" si="20"/>
        <v>-61</v>
      </c>
    </row>
    <row r="104" spans="1:14" s="131" customFormat="1" ht="15">
      <c r="A104" s="225">
        <v>97</v>
      </c>
      <c r="B104" s="132"/>
      <c r="C104" s="226"/>
      <c r="D104" s="140" t="s">
        <v>1201</v>
      </c>
      <c r="E104" s="72">
        <v>1075</v>
      </c>
      <c r="F104" s="72"/>
      <c r="G104" s="72"/>
      <c r="H104" s="72"/>
      <c r="I104" s="72"/>
      <c r="J104" s="72"/>
      <c r="K104" s="72"/>
      <c r="L104" s="72"/>
      <c r="M104" s="72"/>
      <c r="N104" s="301">
        <f t="shared" si="20"/>
        <v>1075</v>
      </c>
    </row>
    <row r="105" spans="1:14" s="317" customFormat="1" ht="15">
      <c r="A105" s="225">
        <v>98</v>
      </c>
      <c r="B105" s="312"/>
      <c r="C105" s="313"/>
      <c r="D105" s="314" t="s">
        <v>1034</v>
      </c>
      <c r="E105" s="315">
        <f>SUM(E101:E104)</f>
        <v>10879</v>
      </c>
      <c r="F105" s="315">
        <f aca="true" t="shared" si="22" ref="F105:N105">SUM(F101:F104)</f>
        <v>76</v>
      </c>
      <c r="G105" s="315">
        <f t="shared" si="22"/>
        <v>0</v>
      </c>
      <c r="H105" s="315">
        <f t="shared" si="22"/>
        <v>0</v>
      </c>
      <c r="I105" s="315">
        <f t="shared" si="22"/>
        <v>0</v>
      </c>
      <c r="J105" s="315">
        <f t="shared" si="22"/>
        <v>0</v>
      </c>
      <c r="K105" s="315">
        <f t="shared" si="22"/>
        <v>5831</v>
      </c>
      <c r="L105" s="315">
        <f>SUM(L101:L104)</f>
        <v>50613</v>
      </c>
      <c r="M105" s="315">
        <f t="shared" si="22"/>
        <v>19800</v>
      </c>
      <c r="N105" s="315">
        <f t="shared" si="22"/>
        <v>67399</v>
      </c>
    </row>
    <row r="106" spans="1:14" s="133" customFormat="1" ht="21.75" customHeight="1">
      <c r="A106" s="225">
        <v>99</v>
      </c>
      <c r="B106" s="134"/>
      <c r="C106" s="135">
        <v>1</v>
      </c>
      <c r="D106" s="1210" t="s">
        <v>808</v>
      </c>
      <c r="E106" s="136"/>
      <c r="F106" s="136"/>
      <c r="G106" s="136"/>
      <c r="H106" s="136"/>
      <c r="I106" s="136"/>
      <c r="J106" s="136"/>
      <c r="K106" s="136"/>
      <c r="L106" s="136"/>
      <c r="M106" s="137"/>
      <c r="N106" s="111"/>
    </row>
    <row r="107" spans="1:14" ht="15">
      <c r="A107" s="225">
        <v>100</v>
      </c>
      <c r="B107" s="73"/>
      <c r="C107" s="76"/>
      <c r="D107" s="77" t="s">
        <v>1000</v>
      </c>
      <c r="E107" s="136"/>
      <c r="F107" s="136">
        <v>475</v>
      </c>
      <c r="G107" s="136"/>
      <c r="H107" s="136"/>
      <c r="I107" s="136"/>
      <c r="J107" s="136"/>
      <c r="K107" s="136"/>
      <c r="L107" s="136"/>
      <c r="M107" s="137"/>
      <c r="N107" s="300">
        <f>SUM(E107:M107)</f>
        <v>475</v>
      </c>
    </row>
    <row r="108" spans="1:14" s="131" customFormat="1" ht="15">
      <c r="A108" s="225">
        <v>101</v>
      </c>
      <c r="B108" s="132"/>
      <c r="C108" s="226"/>
      <c r="D108" s="140" t="s">
        <v>72</v>
      </c>
      <c r="E108" s="72"/>
      <c r="F108" s="72">
        <v>85</v>
      </c>
      <c r="G108" s="72"/>
      <c r="H108" s="72"/>
      <c r="I108" s="72"/>
      <c r="J108" s="72"/>
      <c r="K108" s="72"/>
      <c r="L108" s="72"/>
      <c r="M108" s="72"/>
      <c r="N108" s="301">
        <f>SUM(E108:M108)</f>
        <v>85</v>
      </c>
    </row>
    <row r="109" spans="1:14" s="317" customFormat="1" ht="21.75" customHeight="1">
      <c r="A109" s="1249">
        <v>102</v>
      </c>
      <c r="B109" s="312"/>
      <c r="C109" s="313"/>
      <c r="D109" s="314" t="s">
        <v>1034</v>
      </c>
      <c r="E109" s="315">
        <f>SUM(E107:E108)</f>
        <v>0</v>
      </c>
      <c r="F109" s="315">
        <f>SUM(F107:F108)</f>
        <v>560</v>
      </c>
      <c r="G109" s="315">
        <f aca="true" t="shared" si="23" ref="G109:M109">SUM(G107:G108)</f>
        <v>0</v>
      </c>
      <c r="H109" s="315">
        <f t="shared" si="23"/>
        <v>0</v>
      </c>
      <c r="I109" s="315">
        <f t="shared" si="23"/>
        <v>0</v>
      </c>
      <c r="J109" s="315">
        <f t="shared" si="23"/>
        <v>0</v>
      </c>
      <c r="K109" s="315">
        <f t="shared" si="23"/>
        <v>0</v>
      </c>
      <c r="L109" s="315">
        <f t="shared" si="23"/>
        <v>0</v>
      </c>
      <c r="M109" s="316">
        <f t="shared" si="23"/>
        <v>0</v>
      </c>
      <c r="N109" s="110">
        <f>SUM(E109:L109)</f>
        <v>560</v>
      </c>
    </row>
    <row r="110" spans="1:15" s="131" customFormat="1" ht="15">
      <c r="A110" s="225">
        <v>103</v>
      </c>
      <c r="B110" s="132"/>
      <c r="C110" s="302"/>
      <c r="D110" s="302" t="s">
        <v>788</v>
      </c>
      <c r="E110" s="302"/>
      <c r="F110" s="302"/>
      <c r="G110" s="302"/>
      <c r="H110" s="302"/>
      <c r="I110" s="302"/>
      <c r="J110" s="302"/>
      <c r="K110" s="302"/>
      <c r="L110" s="302"/>
      <c r="M110" s="302"/>
      <c r="N110" s="310"/>
      <c r="O110" s="79">
        <f>(SUM(E111:L111))-N110</f>
        <v>655996</v>
      </c>
    </row>
    <row r="111" spans="1:15" s="669" customFormat="1" ht="15">
      <c r="A111" s="225">
        <v>104</v>
      </c>
      <c r="B111" s="665"/>
      <c r="C111" s="666"/>
      <c r="D111" s="660" t="s">
        <v>394</v>
      </c>
      <c r="E111" s="667">
        <f aca="true" t="shared" si="24" ref="E111:M111">SUM(E100,E95,E88,E81)</f>
        <v>81536</v>
      </c>
      <c r="F111" s="667">
        <f t="shared" si="24"/>
        <v>145620</v>
      </c>
      <c r="G111" s="667">
        <f t="shared" si="24"/>
        <v>0</v>
      </c>
      <c r="H111" s="667">
        <f t="shared" si="24"/>
        <v>0</v>
      </c>
      <c r="I111" s="667">
        <f t="shared" si="24"/>
        <v>0</v>
      </c>
      <c r="J111" s="667">
        <f t="shared" si="24"/>
        <v>0</v>
      </c>
      <c r="K111" s="667">
        <f t="shared" si="24"/>
        <v>0</v>
      </c>
      <c r="L111" s="667">
        <f t="shared" si="24"/>
        <v>428840</v>
      </c>
      <c r="M111" s="666">
        <f t="shared" si="24"/>
        <v>249031</v>
      </c>
      <c r="N111" s="668">
        <f t="shared" si="20"/>
        <v>655996</v>
      </c>
      <c r="O111" s="664"/>
    </row>
    <row r="112" spans="1:15" s="131" customFormat="1" ht="15">
      <c r="A112" s="225">
        <v>105</v>
      </c>
      <c r="B112" s="132"/>
      <c r="C112" s="72"/>
      <c r="D112" s="77" t="s">
        <v>1000</v>
      </c>
      <c r="E112" s="71">
        <f aca="true" t="shared" si="25" ref="E112:M112">SUM(E101,E96,E89,E82)+E107</f>
        <v>84806</v>
      </c>
      <c r="F112" s="71">
        <f t="shared" si="25"/>
        <v>152158</v>
      </c>
      <c r="G112" s="71">
        <f t="shared" si="25"/>
        <v>0</v>
      </c>
      <c r="H112" s="71">
        <f t="shared" si="25"/>
        <v>0</v>
      </c>
      <c r="I112" s="71">
        <f t="shared" si="25"/>
        <v>0</v>
      </c>
      <c r="J112" s="71">
        <f t="shared" si="25"/>
        <v>0</v>
      </c>
      <c r="K112" s="71">
        <f t="shared" si="25"/>
        <v>16057</v>
      </c>
      <c r="L112" s="71">
        <f t="shared" si="25"/>
        <v>510171</v>
      </c>
      <c r="M112" s="72">
        <f t="shared" si="25"/>
        <v>249031</v>
      </c>
      <c r="N112" s="78">
        <f t="shared" si="20"/>
        <v>763192</v>
      </c>
      <c r="O112" s="79"/>
    </row>
    <row r="113" spans="1:15" s="131" customFormat="1" ht="28.5">
      <c r="A113" s="1249">
        <v>106</v>
      </c>
      <c r="B113" s="132"/>
      <c r="C113" s="72"/>
      <c r="D113" s="1218" t="s">
        <v>1217</v>
      </c>
      <c r="E113" s="72">
        <f>SUM(E102:E102,E97,E90:E90,E83:E83)+E91+E108+E84+E103+E85+E92+E104</f>
        <v>-2613</v>
      </c>
      <c r="F113" s="72">
        <f aca="true" t="shared" si="26" ref="F113:N113">SUM(F102:F102,F97,F90:F90,F83:F83)+F91+F108+F84+F103+F85+F92+F104</f>
        <v>22136</v>
      </c>
      <c r="G113" s="72">
        <f t="shared" si="26"/>
        <v>0</v>
      </c>
      <c r="H113" s="72">
        <f t="shared" si="26"/>
        <v>0</v>
      </c>
      <c r="I113" s="72">
        <f t="shared" si="26"/>
        <v>0</v>
      </c>
      <c r="J113" s="72">
        <f t="shared" si="26"/>
        <v>0</v>
      </c>
      <c r="K113" s="72">
        <f t="shared" si="26"/>
        <v>0</v>
      </c>
      <c r="L113" s="72">
        <f t="shared" si="26"/>
        <v>714</v>
      </c>
      <c r="M113" s="72">
        <f t="shared" si="26"/>
        <v>0</v>
      </c>
      <c r="N113" s="72">
        <f t="shared" si="26"/>
        <v>20237</v>
      </c>
      <c r="O113" s="79"/>
    </row>
    <row r="114" spans="1:15" s="131" customFormat="1" ht="15">
      <c r="A114" s="225">
        <v>107</v>
      </c>
      <c r="B114" s="132"/>
      <c r="C114" s="303"/>
      <c r="D114" s="304" t="s">
        <v>1034</v>
      </c>
      <c r="E114" s="305">
        <f>SUM(E112:E113)</f>
        <v>82193</v>
      </c>
      <c r="F114" s="305">
        <f aca="true" t="shared" si="27" ref="F114:M114">SUM(F112:F113)</f>
        <v>174294</v>
      </c>
      <c r="G114" s="305">
        <f t="shared" si="27"/>
        <v>0</v>
      </c>
      <c r="H114" s="305">
        <f t="shared" si="27"/>
        <v>0</v>
      </c>
      <c r="I114" s="305">
        <f t="shared" si="27"/>
        <v>0</v>
      </c>
      <c r="J114" s="305">
        <f t="shared" si="27"/>
        <v>0</v>
      </c>
      <c r="K114" s="305">
        <f t="shared" si="27"/>
        <v>16057</v>
      </c>
      <c r="L114" s="305">
        <f t="shared" si="27"/>
        <v>510885</v>
      </c>
      <c r="M114" s="309">
        <f t="shared" si="27"/>
        <v>249031</v>
      </c>
      <c r="N114" s="311">
        <f t="shared" si="20"/>
        <v>783429</v>
      </c>
      <c r="O114" s="79"/>
    </row>
    <row r="115" spans="1:15" s="133" customFormat="1" ht="25.5" customHeight="1">
      <c r="A115" s="225">
        <v>108</v>
      </c>
      <c r="B115" s="134">
        <v>10</v>
      </c>
      <c r="C115" s="135"/>
      <c r="D115" s="130" t="s">
        <v>342</v>
      </c>
      <c r="E115" s="136"/>
      <c r="F115" s="136"/>
      <c r="G115" s="136"/>
      <c r="H115" s="136"/>
      <c r="I115" s="136"/>
      <c r="J115" s="136"/>
      <c r="K115" s="136"/>
      <c r="L115" s="136"/>
      <c r="M115" s="137"/>
      <c r="N115" s="111"/>
      <c r="O115" s="133">
        <f>(SUM(E116:L116))-N115</f>
        <v>162519</v>
      </c>
    </row>
    <row r="116" spans="1:14" s="664" customFormat="1" ht="15">
      <c r="A116" s="225">
        <v>109</v>
      </c>
      <c r="B116" s="658"/>
      <c r="C116" s="659"/>
      <c r="D116" s="660" t="s">
        <v>394</v>
      </c>
      <c r="E116" s="661">
        <v>36750</v>
      </c>
      <c r="F116" s="661"/>
      <c r="G116" s="661"/>
      <c r="H116" s="661"/>
      <c r="I116" s="661"/>
      <c r="J116" s="661"/>
      <c r="K116" s="661"/>
      <c r="L116" s="661">
        <v>125769</v>
      </c>
      <c r="M116" s="662"/>
      <c r="N116" s="663">
        <f t="shared" si="20"/>
        <v>162519</v>
      </c>
    </row>
    <row r="117" spans="1:14" ht="15">
      <c r="A117" s="225">
        <v>110</v>
      </c>
      <c r="B117" s="73"/>
      <c r="C117" s="76"/>
      <c r="D117" s="77" t="s">
        <v>1000</v>
      </c>
      <c r="E117" s="136">
        <v>36750</v>
      </c>
      <c r="F117" s="136"/>
      <c r="G117" s="136"/>
      <c r="H117" s="136"/>
      <c r="I117" s="136"/>
      <c r="J117" s="136"/>
      <c r="K117" s="136">
        <v>51866</v>
      </c>
      <c r="L117" s="136">
        <v>133344</v>
      </c>
      <c r="M117" s="137"/>
      <c r="N117" s="300">
        <f t="shared" si="20"/>
        <v>221960</v>
      </c>
    </row>
    <row r="118" spans="1:14" s="131" customFormat="1" ht="15">
      <c r="A118" s="225">
        <v>111</v>
      </c>
      <c r="B118" s="132"/>
      <c r="C118" s="226"/>
      <c r="D118" s="140" t="s">
        <v>1048</v>
      </c>
      <c r="E118" s="72"/>
      <c r="F118" s="72"/>
      <c r="G118" s="72"/>
      <c r="H118" s="72"/>
      <c r="I118" s="72"/>
      <c r="J118" s="72"/>
      <c r="K118" s="72"/>
      <c r="L118" s="72">
        <v>68</v>
      </c>
      <c r="M118" s="72"/>
      <c r="N118" s="301">
        <f t="shared" si="20"/>
        <v>68</v>
      </c>
    </row>
    <row r="119" spans="1:14" s="4" customFormat="1" ht="15">
      <c r="A119" s="225">
        <v>112</v>
      </c>
      <c r="B119" s="1213"/>
      <c r="C119" s="1214"/>
      <c r="D119" s="138" t="s">
        <v>1034</v>
      </c>
      <c r="E119" s="74">
        <f aca="true" t="shared" si="28" ref="E119:N119">SUM(E117:E118)</f>
        <v>36750</v>
      </c>
      <c r="F119" s="74">
        <f t="shared" si="28"/>
        <v>0</v>
      </c>
      <c r="G119" s="74">
        <f t="shared" si="28"/>
        <v>0</v>
      </c>
      <c r="H119" s="74">
        <f t="shared" si="28"/>
        <v>0</v>
      </c>
      <c r="I119" s="74">
        <f t="shared" si="28"/>
        <v>0</v>
      </c>
      <c r="J119" s="74">
        <f t="shared" si="28"/>
        <v>0</v>
      </c>
      <c r="K119" s="74">
        <f t="shared" si="28"/>
        <v>51866</v>
      </c>
      <c r="L119" s="74">
        <f t="shared" si="28"/>
        <v>133412</v>
      </c>
      <c r="M119" s="74">
        <f t="shared" si="28"/>
        <v>0</v>
      </c>
      <c r="N119" s="75">
        <f t="shared" si="28"/>
        <v>222028</v>
      </c>
    </row>
    <row r="120" spans="1:14" s="133" customFormat="1" ht="15">
      <c r="A120" s="225">
        <v>113</v>
      </c>
      <c r="B120" s="134"/>
      <c r="C120" s="135">
        <v>1</v>
      </c>
      <c r="D120" s="1470" t="s">
        <v>739</v>
      </c>
      <c r="E120" s="1470"/>
      <c r="F120" s="1470"/>
      <c r="G120" s="1470"/>
      <c r="H120" s="1470"/>
      <c r="I120" s="136"/>
      <c r="J120" s="136"/>
      <c r="K120" s="136"/>
      <c r="L120" s="136"/>
      <c r="M120" s="137"/>
      <c r="N120" s="111"/>
    </row>
    <row r="121" spans="1:14" s="664" customFormat="1" ht="15">
      <c r="A121" s="225">
        <v>114</v>
      </c>
      <c r="B121" s="658"/>
      <c r="C121" s="659"/>
      <c r="D121" s="660" t="s">
        <v>394</v>
      </c>
      <c r="E121" s="661"/>
      <c r="F121" s="661">
        <v>17664</v>
      </c>
      <c r="G121" s="661"/>
      <c r="H121" s="661"/>
      <c r="I121" s="661"/>
      <c r="J121" s="661"/>
      <c r="K121" s="661"/>
      <c r="L121" s="661"/>
      <c r="M121" s="662"/>
      <c r="N121" s="663">
        <f t="shared" si="20"/>
        <v>17664</v>
      </c>
    </row>
    <row r="122" spans="1:14" ht="15">
      <c r="A122" s="225">
        <v>115</v>
      </c>
      <c r="B122" s="73"/>
      <c r="C122" s="76"/>
      <c r="D122" s="77" t="s">
        <v>1000</v>
      </c>
      <c r="E122" s="136"/>
      <c r="F122" s="136">
        <v>20164</v>
      </c>
      <c r="G122" s="136"/>
      <c r="H122" s="136"/>
      <c r="I122" s="136"/>
      <c r="J122" s="136"/>
      <c r="K122" s="136"/>
      <c r="L122" s="136"/>
      <c r="M122" s="137"/>
      <c r="N122" s="300">
        <f t="shared" si="20"/>
        <v>20164</v>
      </c>
    </row>
    <row r="123" spans="1:14" s="131" customFormat="1" ht="15">
      <c r="A123" s="225">
        <v>116</v>
      </c>
      <c r="B123" s="132"/>
      <c r="C123" s="226"/>
      <c r="D123" s="140" t="s">
        <v>396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301">
        <f t="shared" si="20"/>
        <v>0</v>
      </c>
    </row>
    <row r="124" spans="1:14" s="4" customFormat="1" ht="15">
      <c r="A124" s="225">
        <v>117</v>
      </c>
      <c r="B124" s="1213"/>
      <c r="C124" s="1214"/>
      <c r="D124" s="138" t="s">
        <v>1034</v>
      </c>
      <c r="E124" s="74">
        <f>SUM(E122:E123)</f>
        <v>0</v>
      </c>
      <c r="F124" s="74">
        <f>SUM(F122:F123)</f>
        <v>20164</v>
      </c>
      <c r="G124" s="74">
        <f aca="true" t="shared" si="29" ref="G124:M124">SUM(G122:G123)</f>
        <v>0</v>
      </c>
      <c r="H124" s="74">
        <f t="shared" si="29"/>
        <v>0</v>
      </c>
      <c r="I124" s="74">
        <f t="shared" si="29"/>
        <v>0</v>
      </c>
      <c r="J124" s="74">
        <f t="shared" si="29"/>
        <v>0</v>
      </c>
      <c r="K124" s="74">
        <f t="shared" si="29"/>
        <v>0</v>
      </c>
      <c r="L124" s="74">
        <f t="shared" si="29"/>
        <v>0</v>
      </c>
      <c r="M124" s="139">
        <f t="shared" si="29"/>
        <v>0</v>
      </c>
      <c r="N124" s="111">
        <f t="shared" si="20"/>
        <v>20164</v>
      </c>
    </row>
    <row r="125" spans="1:14" s="133" customFormat="1" ht="15">
      <c r="A125" s="225">
        <v>118</v>
      </c>
      <c r="B125" s="134"/>
      <c r="C125" s="135">
        <v>2</v>
      </c>
      <c r="D125" s="1470" t="s">
        <v>452</v>
      </c>
      <c r="E125" s="1470"/>
      <c r="F125" s="1470"/>
      <c r="G125" s="1470"/>
      <c r="H125" s="1470"/>
      <c r="I125" s="136"/>
      <c r="J125" s="136"/>
      <c r="K125" s="136"/>
      <c r="L125" s="136"/>
      <c r="M125" s="137"/>
      <c r="N125" s="111"/>
    </row>
    <row r="126" spans="1:14" ht="15">
      <c r="A126" s="225">
        <v>119</v>
      </c>
      <c r="B126" s="73"/>
      <c r="C126" s="76"/>
      <c r="D126" s="77" t="s">
        <v>1000</v>
      </c>
      <c r="E126" s="136"/>
      <c r="F126" s="136">
        <v>4510</v>
      </c>
      <c r="G126" s="136"/>
      <c r="H126" s="136"/>
      <c r="I126" s="136"/>
      <c r="J126" s="136"/>
      <c r="K126" s="136"/>
      <c r="L126" s="136"/>
      <c r="M126" s="137"/>
      <c r="N126" s="300">
        <f>SUM(E126:L126)</f>
        <v>4510</v>
      </c>
    </row>
    <row r="127" spans="1:14" s="131" customFormat="1" ht="15">
      <c r="A127" s="225">
        <v>120</v>
      </c>
      <c r="B127" s="132"/>
      <c r="C127" s="226"/>
      <c r="D127" s="140" t="s">
        <v>72</v>
      </c>
      <c r="E127" s="72"/>
      <c r="F127" s="72"/>
      <c r="G127" s="72"/>
      <c r="H127" s="72"/>
      <c r="I127" s="72"/>
      <c r="J127" s="72"/>
      <c r="K127" s="72"/>
      <c r="L127" s="72"/>
      <c r="M127" s="72"/>
      <c r="N127" s="301">
        <f>SUM(E127:L127)</f>
        <v>0</v>
      </c>
    </row>
    <row r="128" spans="1:14" s="4" customFormat="1" ht="15">
      <c r="A128" s="225">
        <v>121</v>
      </c>
      <c r="B128" s="1213"/>
      <c r="C128" s="1214"/>
      <c r="D128" s="138" t="s">
        <v>1034</v>
      </c>
      <c r="E128" s="74">
        <f>SUM(E126:E127)</f>
        <v>0</v>
      </c>
      <c r="F128" s="74">
        <f>SUM(F126:F127)</f>
        <v>4510</v>
      </c>
      <c r="G128" s="74">
        <f aca="true" t="shared" si="30" ref="G128:M128">SUM(G126:G127)</f>
        <v>0</v>
      </c>
      <c r="H128" s="74">
        <f t="shared" si="30"/>
        <v>0</v>
      </c>
      <c r="I128" s="74">
        <f t="shared" si="30"/>
        <v>0</v>
      </c>
      <c r="J128" s="74">
        <f t="shared" si="30"/>
        <v>0</v>
      </c>
      <c r="K128" s="74">
        <f t="shared" si="30"/>
        <v>0</v>
      </c>
      <c r="L128" s="74">
        <f t="shared" si="30"/>
        <v>0</v>
      </c>
      <c r="M128" s="139">
        <f t="shared" si="30"/>
        <v>0</v>
      </c>
      <c r="N128" s="111">
        <f>SUM(E128:L128)</f>
        <v>4510</v>
      </c>
    </row>
    <row r="129" spans="1:15" s="133" customFormat="1" ht="25.5" customHeight="1">
      <c r="A129" s="225">
        <v>122</v>
      </c>
      <c r="B129" s="134">
        <v>11</v>
      </c>
      <c r="C129" s="135"/>
      <c r="D129" s="130" t="s">
        <v>179</v>
      </c>
      <c r="E129" s="136"/>
      <c r="F129" s="136"/>
      <c r="G129" s="136"/>
      <c r="H129" s="136"/>
      <c r="I129" s="136"/>
      <c r="J129" s="136"/>
      <c r="K129" s="136"/>
      <c r="L129" s="136"/>
      <c r="M129" s="137"/>
      <c r="N129" s="111"/>
      <c r="O129" s="133">
        <f>(SUM(E130:L130))-N129</f>
        <v>75506</v>
      </c>
    </row>
    <row r="130" spans="1:14" s="664" customFormat="1" ht="15">
      <c r="A130" s="225">
        <v>123</v>
      </c>
      <c r="B130" s="658"/>
      <c r="C130" s="659"/>
      <c r="D130" s="660" t="s">
        <v>394</v>
      </c>
      <c r="E130" s="661">
        <v>9790</v>
      </c>
      <c r="F130" s="661">
        <v>1500</v>
      </c>
      <c r="G130" s="661"/>
      <c r="H130" s="661"/>
      <c r="I130" s="661"/>
      <c r="J130" s="661"/>
      <c r="K130" s="661"/>
      <c r="L130" s="661">
        <v>64216</v>
      </c>
      <c r="M130" s="662"/>
      <c r="N130" s="663">
        <f t="shared" si="20"/>
        <v>75506</v>
      </c>
    </row>
    <row r="131" spans="1:14" ht="15">
      <c r="A131" s="225">
        <v>124</v>
      </c>
      <c r="B131" s="73"/>
      <c r="C131" s="76"/>
      <c r="D131" s="77" t="s">
        <v>1000</v>
      </c>
      <c r="E131" s="136">
        <v>10301</v>
      </c>
      <c r="F131" s="136">
        <v>4840</v>
      </c>
      <c r="G131" s="136">
        <v>308</v>
      </c>
      <c r="H131" s="136"/>
      <c r="I131" s="136"/>
      <c r="J131" s="136"/>
      <c r="K131" s="136">
        <v>386</v>
      </c>
      <c r="L131" s="136">
        <v>73020</v>
      </c>
      <c r="M131" s="137"/>
      <c r="N131" s="300">
        <f t="shared" si="20"/>
        <v>88855</v>
      </c>
    </row>
    <row r="132" spans="1:14" s="131" customFormat="1" ht="15">
      <c r="A132" s="225">
        <v>125</v>
      </c>
      <c r="B132" s="132"/>
      <c r="C132" s="226"/>
      <c r="D132" s="140" t="s">
        <v>1048</v>
      </c>
      <c r="E132" s="72"/>
      <c r="F132" s="72"/>
      <c r="G132" s="72"/>
      <c r="H132" s="72"/>
      <c r="I132" s="72"/>
      <c r="J132" s="72"/>
      <c r="K132" s="72"/>
      <c r="L132" s="72">
        <v>56</v>
      </c>
      <c r="M132" s="72"/>
      <c r="N132" s="301">
        <f t="shared" si="20"/>
        <v>56</v>
      </c>
    </row>
    <row r="133" spans="1:14" s="131" customFormat="1" ht="15">
      <c r="A133" s="225">
        <v>126</v>
      </c>
      <c r="B133" s="132"/>
      <c r="C133" s="226"/>
      <c r="D133" s="140" t="s">
        <v>1119</v>
      </c>
      <c r="E133" s="72">
        <v>-3593</v>
      </c>
      <c r="F133" s="72">
        <v>4315</v>
      </c>
      <c r="G133" s="72"/>
      <c r="H133" s="72"/>
      <c r="I133" s="72"/>
      <c r="J133" s="72"/>
      <c r="K133" s="72"/>
      <c r="L133" s="72"/>
      <c r="M133" s="72"/>
      <c r="N133" s="301">
        <f t="shared" si="20"/>
        <v>722</v>
      </c>
    </row>
    <row r="134" spans="1:14" s="4" customFormat="1" ht="15">
      <c r="A134" s="225">
        <v>127</v>
      </c>
      <c r="B134" s="1213"/>
      <c r="C134" s="1214"/>
      <c r="D134" s="138" t="s">
        <v>1034</v>
      </c>
      <c r="E134" s="74">
        <f aca="true" t="shared" si="31" ref="E134:N134">SUM(E131:E133)</f>
        <v>6708</v>
      </c>
      <c r="F134" s="74">
        <f t="shared" si="31"/>
        <v>9155</v>
      </c>
      <c r="G134" s="74">
        <f t="shared" si="31"/>
        <v>308</v>
      </c>
      <c r="H134" s="74">
        <f t="shared" si="31"/>
        <v>0</v>
      </c>
      <c r="I134" s="74">
        <f t="shared" si="31"/>
        <v>0</v>
      </c>
      <c r="J134" s="74">
        <f t="shared" si="31"/>
        <v>0</v>
      </c>
      <c r="K134" s="74">
        <f t="shared" si="31"/>
        <v>386</v>
      </c>
      <c r="L134" s="74">
        <f t="shared" si="31"/>
        <v>73076</v>
      </c>
      <c r="M134" s="139">
        <f t="shared" si="31"/>
        <v>0</v>
      </c>
      <c r="N134" s="75">
        <f t="shared" si="31"/>
        <v>89633</v>
      </c>
    </row>
    <row r="135" spans="1:14" s="133" customFormat="1" ht="15">
      <c r="A135" s="225">
        <v>128</v>
      </c>
      <c r="B135" s="134"/>
      <c r="C135" s="135">
        <v>1</v>
      </c>
      <c r="D135" s="1470" t="s">
        <v>739</v>
      </c>
      <c r="E135" s="1470"/>
      <c r="F135" s="1470"/>
      <c r="G135" s="1470"/>
      <c r="H135" s="1470"/>
      <c r="I135" s="136"/>
      <c r="J135" s="136"/>
      <c r="K135" s="136"/>
      <c r="L135" s="136"/>
      <c r="M135" s="137"/>
      <c r="N135" s="111"/>
    </row>
    <row r="136" spans="1:14" s="664" customFormat="1" ht="15">
      <c r="A136" s="225">
        <v>129</v>
      </c>
      <c r="B136" s="658"/>
      <c r="C136" s="659"/>
      <c r="D136" s="660" t="s">
        <v>394</v>
      </c>
      <c r="E136" s="661"/>
      <c r="F136" s="661">
        <v>9667</v>
      </c>
      <c r="G136" s="661"/>
      <c r="H136" s="661"/>
      <c r="I136" s="661"/>
      <c r="J136" s="661"/>
      <c r="K136" s="661"/>
      <c r="L136" s="661"/>
      <c r="M136" s="662"/>
      <c r="N136" s="663">
        <f t="shared" si="20"/>
        <v>9667</v>
      </c>
    </row>
    <row r="137" spans="1:14" ht="15">
      <c r="A137" s="225">
        <v>130</v>
      </c>
      <c r="B137" s="73"/>
      <c r="C137" s="76"/>
      <c r="D137" s="77" t="s">
        <v>1000</v>
      </c>
      <c r="E137" s="136"/>
      <c r="F137" s="136">
        <v>9667</v>
      </c>
      <c r="G137" s="136"/>
      <c r="H137" s="136"/>
      <c r="I137" s="136"/>
      <c r="J137" s="136"/>
      <c r="K137" s="136"/>
      <c r="L137" s="136"/>
      <c r="M137" s="137"/>
      <c r="N137" s="300">
        <f t="shared" si="20"/>
        <v>9667</v>
      </c>
    </row>
    <row r="138" spans="1:14" s="131" customFormat="1" ht="15">
      <c r="A138" s="225">
        <v>131</v>
      </c>
      <c r="B138" s="132"/>
      <c r="C138" s="226"/>
      <c r="D138" s="140" t="s">
        <v>396</v>
      </c>
      <c r="E138" s="72"/>
      <c r="F138" s="72">
        <v>2208</v>
      </c>
      <c r="G138" s="72"/>
      <c r="H138" s="72"/>
      <c r="I138" s="72"/>
      <c r="J138" s="72"/>
      <c r="K138" s="72"/>
      <c r="L138" s="72"/>
      <c r="M138" s="72"/>
      <c r="N138" s="301">
        <f t="shared" si="20"/>
        <v>2208</v>
      </c>
    </row>
    <row r="139" spans="1:14" s="317" customFormat="1" ht="15">
      <c r="A139" s="225">
        <v>132</v>
      </c>
      <c r="B139" s="312"/>
      <c r="C139" s="313"/>
      <c r="D139" s="314" t="s">
        <v>1034</v>
      </c>
      <c r="E139" s="315">
        <f>SUM(E137:E138)</f>
        <v>0</v>
      </c>
      <c r="F139" s="315">
        <f>SUM(F137:F138)</f>
        <v>11875</v>
      </c>
      <c r="G139" s="315">
        <f aca="true" t="shared" si="32" ref="G139:M139">SUM(G137:G138)</f>
        <v>0</v>
      </c>
      <c r="H139" s="315">
        <f t="shared" si="32"/>
        <v>0</v>
      </c>
      <c r="I139" s="315">
        <f t="shared" si="32"/>
        <v>0</v>
      </c>
      <c r="J139" s="315">
        <f t="shared" si="32"/>
        <v>0</v>
      </c>
      <c r="K139" s="315">
        <f t="shared" si="32"/>
        <v>0</v>
      </c>
      <c r="L139" s="315">
        <f t="shared" si="32"/>
        <v>0</v>
      </c>
      <c r="M139" s="316">
        <f t="shared" si="32"/>
        <v>0</v>
      </c>
      <c r="N139" s="110">
        <f t="shared" si="20"/>
        <v>11875</v>
      </c>
    </row>
    <row r="140" spans="1:15" s="133" customFormat="1" ht="25.5" customHeight="1">
      <c r="A140" s="225">
        <v>133</v>
      </c>
      <c r="B140" s="134">
        <v>12</v>
      </c>
      <c r="C140" s="135"/>
      <c r="D140" s="130" t="s">
        <v>803</v>
      </c>
      <c r="E140" s="136"/>
      <c r="F140" s="136"/>
      <c r="G140" s="136"/>
      <c r="H140" s="136"/>
      <c r="I140" s="136"/>
      <c r="J140" s="136"/>
      <c r="K140" s="136"/>
      <c r="L140" s="136"/>
      <c r="M140" s="137"/>
      <c r="N140" s="111"/>
      <c r="O140" s="133">
        <f>(SUM(E141:L141))-N140</f>
        <v>356202</v>
      </c>
    </row>
    <row r="141" spans="1:14" s="664" customFormat="1" ht="15">
      <c r="A141" s="225">
        <v>134</v>
      </c>
      <c r="B141" s="658"/>
      <c r="C141" s="659"/>
      <c r="D141" s="660" t="s">
        <v>394</v>
      </c>
      <c r="E141" s="661">
        <v>20200</v>
      </c>
      <c r="F141" s="661"/>
      <c r="G141" s="661"/>
      <c r="H141" s="661"/>
      <c r="I141" s="661"/>
      <c r="J141" s="661"/>
      <c r="K141" s="661"/>
      <c r="L141" s="661">
        <v>336002</v>
      </c>
      <c r="M141" s="662">
        <v>298838</v>
      </c>
      <c r="N141" s="663">
        <f t="shared" si="20"/>
        <v>356202</v>
      </c>
    </row>
    <row r="142" spans="1:14" ht="15">
      <c r="A142" s="225">
        <v>135</v>
      </c>
      <c r="B142" s="73"/>
      <c r="C142" s="76"/>
      <c r="D142" s="77" t="s">
        <v>1000</v>
      </c>
      <c r="E142" s="136">
        <v>39871</v>
      </c>
      <c r="F142" s="136">
        <v>3545</v>
      </c>
      <c r="G142" s="136">
        <v>8066</v>
      </c>
      <c r="H142" s="136"/>
      <c r="I142" s="136"/>
      <c r="J142" s="136"/>
      <c r="K142" s="136">
        <v>7660</v>
      </c>
      <c r="L142" s="136">
        <v>342960</v>
      </c>
      <c r="M142" s="137">
        <v>298838</v>
      </c>
      <c r="N142" s="300">
        <f t="shared" si="20"/>
        <v>402102</v>
      </c>
    </row>
    <row r="143" spans="1:14" s="131" customFormat="1" ht="15">
      <c r="A143" s="225">
        <v>136</v>
      </c>
      <c r="B143" s="132"/>
      <c r="C143" s="226"/>
      <c r="D143" s="140" t="s">
        <v>1048</v>
      </c>
      <c r="E143" s="72"/>
      <c r="F143" s="72"/>
      <c r="G143" s="72"/>
      <c r="H143" s="72"/>
      <c r="I143" s="72"/>
      <c r="J143" s="72"/>
      <c r="K143" s="72"/>
      <c r="L143" s="72">
        <v>164</v>
      </c>
      <c r="M143" s="72"/>
      <c r="N143" s="301">
        <f t="shared" si="20"/>
        <v>164</v>
      </c>
    </row>
    <row r="144" spans="1:14" s="131" customFormat="1" ht="15">
      <c r="A144" s="225">
        <v>137</v>
      </c>
      <c r="B144" s="132"/>
      <c r="C144" s="226"/>
      <c r="D144" s="140" t="s">
        <v>1074</v>
      </c>
      <c r="E144" s="72">
        <v>1100</v>
      </c>
      <c r="F144" s="72"/>
      <c r="G144" s="72"/>
      <c r="H144" s="72"/>
      <c r="I144" s="72"/>
      <c r="J144" s="72"/>
      <c r="K144" s="72"/>
      <c r="L144" s="72"/>
      <c r="M144" s="72"/>
      <c r="N144" s="301">
        <f t="shared" si="20"/>
        <v>1100</v>
      </c>
    </row>
    <row r="145" spans="1:14" s="4" customFormat="1" ht="15">
      <c r="A145" s="225">
        <v>138</v>
      </c>
      <c r="B145" s="1213"/>
      <c r="C145" s="1214"/>
      <c r="D145" s="138" t="s">
        <v>1034</v>
      </c>
      <c r="E145" s="74">
        <f aca="true" t="shared" si="33" ref="E145:N145">SUM(E142:E144)</f>
        <v>40971</v>
      </c>
      <c r="F145" s="74">
        <f t="shared" si="33"/>
        <v>3545</v>
      </c>
      <c r="G145" s="74">
        <f t="shared" si="33"/>
        <v>8066</v>
      </c>
      <c r="H145" s="74">
        <f t="shared" si="33"/>
        <v>0</v>
      </c>
      <c r="I145" s="74">
        <f t="shared" si="33"/>
        <v>0</v>
      </c>
      <c r="J145" s="74">
        <f t="shared" si="33"/>
        <v>0</v>
      </c>
      <c r="K145" s="74">
        <f t="shared" si="33"/>
        <v>7660</v>
      </c>
      <c r="L145" s="74">
        <f t="shared" si="33"/>
        <v>343124</v>
      </c>
      <c r="M145" s="139">
        <f t="shared" si="33"/>
        <v>298838</v>
      </c>
      <c r="N145" s="75">
        <f t="shared" si="33"/>
        <v>403366</v>
      </c>
    </row>
    <row r="146" spans="1:14" s="133" customFormat="1" ht="15">
      <c r="A146" s="225">
        <v>139</v>
      </c>
      <c r="B146" s="134"/>
      <c r="C146" s="135">
        <v>1</v>
      </c>
      <c r="D146" s="1470" t="s">
        <v>157</v>
      </c>
      <c r="E146" s="1470"/>
      <c r="F146" s="1470"/>
      <c r="G146" s="1470"/>
      <c r="H146" s="1470"/>
      <c r="I146" s="136"/>
      <c r="J146" s="136"/>
      <c r="K146" s="136"/>
      <c r="L146" s="136"/>
      <c r="M146" s="137"/>
      <c r="N146" s="111"/>
    </row>
    <row r="147" spans="1:14" s="664" customFormat="1" ht="15">
      <c r="A147" s="225">
        <v>140</v>
      </c>
      <c r="B147" s="658"/>
      <c r="C147" s="659"/>
      <c r="D147" s="660" t="s">
        <v>394</v>
      </c>
      <c r="E147" s="661"/>
      <c r="F147" s="661">
        <v>2683</v>
      </c>
      <c r="G147" s="661"/>
      <c r="H147" s="661"/>
      <c r="I147" s="661"/>
      <c r="J147" s="661"/>
      <c r="K147" s="661"/>
      <c r="L147" s="661"/>
      <c r="M147" s="662"/>
      <c r="N147" s="663">
        <f t="shared" si="20"/>
        <v>2683</v>
      </c>
    </row>
    <row r="148" spans="1:14" ht="15">
      <c r="A148" s="225">
        <v>141</v>
      </c>
      <c r="B148" s="73"/>
      <c r="C148" s="76"/>
      <c r="D148" s="77" t="s">
        <v>1000</v>
      </c>
      <c r="E148" s="136"/>
      <c r="F148" s="136">
        <v>4250</v>
      </c>
      <c r="G148" s="136"/>
      <c r="H148" s="136"/>
      <c r="I148" s="136"/>
      <c r="J148" s="136"/>
      <c r="K148" s="136">
        <v>1015</v>
      </c>
      <c r="L148" s="136"/>
      <c r="M148" s="137"/>
      <c r="N148" s="300">
        <f t="shared" si="20"/>
        <v>5265</v>
      </c>
    </row>
    <row r="149" spans="1:14" s="131" customFormat="1" ht="15">
      <c r="A149" s="225">
        <v>142</v>
      </c>
      <c r="B149" s="132"/>
      <c r="C149" s="226"/>
      <c r="D149" s="140" t="s">
        <v>396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301">
        <f t="shared" si="20"/>
        <v>0</v>
      </c>
    </row>
    <row r="150" spans="1:14" s="4" customFormat="1" ht="15">
      <c r="A150" s="225">
        <v>143</v>
      </c>
      <c r="B150" s="1213"/>
      <c r="C150" s="1214"/>
      <c r="D150" s="138" t="s">
        <v>1034</v>
      </c>
      <c r="E150" s="74">
        <f>SUM(E148:E149)</f>
        <v>0</v>
      </c>
      <c r="F150" s="74">
        <f>SUM(F148:F149)</f>
        <v>4250</v>
      </c>
      <c r="G150" s="74">
        <f aca="true" t="shared" si="34" ref="G150:M150">SUM(G148:G149)</f>
        <v>0</v>
      </c>
      <c r="H150" s="74">
        <f t="shared" si="34"/>
        <v>0</v>
      </c>
      <c r="I150" s="74">
        <f t="shared" si="34"/>
        <v>0</v>
      </c>
      <c r="J150" s="74">
        <f t="shared" si="34"/>
        <v>0</v>
      </c>
      <c r="K150" s="74">
        <f t="shared" si="34"/>
        <v>1015</v>
      </c>
      <c r="L150" s="74">
        <f t="shared" si="34"/>
        <v>0</v>
      </c>
      <c r="M150" s="139">
        <f t="shared" si="34"/>
        <v>0</v>
      </c>
      <c r="N150" s="111">
        <f t="shared" si="20"/>
        <v>5265</v>
      </c>
    </row>
    <row r="151" spans="1:14" s="133" customFormat="1" ht="15">
      <c r="A151" s="225">
        <v>144</v>
      </c>
      <c r="B151" s="134"/>
      <c r="C151" s="135">
        <v>2</v>
      </c>
      <c r="D151" s="1470" t="s">
        <v>808</v>
      </c>
      <c r="E151" s="1470"/>
      <c r="F151" s="1470"/>
      <c r="G151" s="1470"/>
      <c r="H151" s="1470"/>
      <c r="I151" s="136"/>
      <c r="J151" s="136"/>
      <c r="K151" s="136"/>
      <c r="L151" s="136"/>
      <c r="M151" s="137"/>
      <c r="N151" s="111"/>
    </row>
    <row r="152" spans="1:14" s="664" customFormat="1" ht="15">
      <c r="A152" s="225">
        <v>145</v>
      </c>
      <c r="B152" s="658"/>
      <c r="C152" s="659"/>
      <c r="D152" s="660" t="s">
        <v>394</v>
      </c>
      <c r="E152" s="661"/>
      <c r="F152" s="661">
        <v>4054</v>
      </c>
      <c r="G152" s="661"/>
      <c r="H152" s="661"/>
      <c r="I152" s="661"/>
      <c r="J152" s="661"/>
      <c r="K152" s="661"/>
      <c r="L152" s="661"/>
      <c r="M152" s="662"/>
      <c r="N152" s="663">
        <f t="shared" si="20"/>
        <v>4054</v>
      </c>
    </row>
    <row r="153" spans="1:14" ht="15">
      <c r="A153" s="225">
        <v>146</v>
      </c>
      <c r="B153" s="73"/>
      <c r="C153" s="76"/>
      <c r="D153" s="77" t="s">
        <v>1000</v>
      </c>
      <c r="E153" s="136"/>
      <c r="F153" s="136">
        <v>8097</v>
      </c>
      <c r="G153" s="136"/>
      <c r="H153" s="136"/>
      <c r="I153" s="136"/>
      <c r="J153" s="136"/>
      <c r="K153" s="136"/>
      <c r="L153" s="136"/>
      <c r="M153" s="137"/>
      <c r="N153" s="300">
        <f t="shared" si="20"/>
        <v>8097</v>
      </c>
    </row>
    <row r="154" spans="1:14" s="131" customFormat="1" ht="15">
      <c r="A154" s="225">
        <v>147</v>
      </c>
      <c r="B154" s="132"/>
      <c r="C154" s="226"/>
      <c r="D154" s="140" t="s">
        <v>396</v>
      </c>
      <c r="E154" s="72"/>
      <c r="F154" s="72">
        <v>860</v>
      </c>
      <c r="G154" s="72"/>
      <c r="H154" s="72"/>
      <c r="I154" s="72"/>
      <c r="J154" s="72"/>
      <c r="K154" s="72"/>
      <c r="L154" s="72"/>
      <c r="M154" s="72"/>
      <c r="N154" s="301">
        <f t="shared" si="20"/>
        <v>860</v>
      </c>
    </row>
    <row r="155" spans="1:14" s="4" customFormat="1" ht="15">
      <c r="A155" s="225">
        <v>148</v>
      </c>
      <c r="B155" s="1213"/>
      <c r="C155" s="1214"/>
      <c r="D155" s="138" t="s">
        <v>1034</v>
      </c>
      <c r="E155" s="74">
        <f>SUM(E153:E154)</f>
        <v>0</v>
      </c>
      <c r="F155" s="74">
        <f>SUM(F153:F154)</f>
        <v>8957</v>
      </c>
      <c r="G155" s="74">
        <f aca="true" t="shared" si="35" ref="G155:M155">SUM(G153:G154)</f>
        <v>0</v>
      </c>
      <c r="H155" s="74">
        <f t="shared" si="35"/>
        <v>0</v>
      </c>
      <c r="I155" s="74">
        <f t="shared" si="35"/>
        <v>0</v>
      </c>
      <c r="J155" s="74">
        <f t="shared" si="35"/>
        <v>0</v>
      </c>
      <c r="K155" s="74">
        <f t="shared" si="35"/>
        <v>0</v>
      </c>
      <c r="L155" s="74">
        <f t="shared" si="35"/>
        <v>0</v>
      </c>
      <c r="M155" s="139">
        <f t="shared" si="35"/>
        <v>0</v>
      </c>
      <c r="N155" s="111">
        <f t="shared" si="20"/>
        <v>8957</v>
      </c>
    </row>
    <row r="156" spans="1:15" s="133" customFormat="1" ht="24" customHeight="1">
      <c r="A156" s="225">
        <v>149</v>
      </c>
      <c r="B156" s="134">
        <v>13</v>
      </c>
      <c r="C156" s="135"/>
      <c r="D156" s="130" t="s">
        <v>804</v>
      </c>
      <c r="E156" s="136"/>
      <c r="F156" s="136"/>
      <c r="G156" s="136"/>
      <c r="H156" s="136"/>
      <c r="I156" s="136"/>
      <c r="J156" s="136"/>
      <c r="K156" s="136"/>
      <c r="L156" s="136"/>
      <c r="M156" s="137"/>
      <c r="N156" s="75"/>
      <c r="O156" s="133">
        <f>(SUM(E157:L157))-N156</f>
        <v>237697</v>
      </c>
    </row>
    <row r="157" spans="1:14" s="664" customFormat="1" ht="15">
      <c r="A157" s="225">
        <v>150</v>
      </c>
      <c r="B157" s="658"/>
      <c r="C157" s="659"/>
      <c r="D157" s="660" t="s">
        <v>394</v>
      </c>
      <c r="E157" s="661">
        <v>99300</v>
      </c>
      <c r="F157" s="661">
        <v>12850</v>
      </c>
      <c r="G157" s="661"/>
      <c r="H157" s="661"/>
      <c r="I157" s="661"/>
      <c r="J157" s="661"/>
      <c r="K157" s="661"/>
      <c r="L157" s="661">
        <v>125547</v>
      </c>
      <c r="M157" s="662">
        <v>111500</v>
      </c>
      <c r="N157" s="663">
        <f t="shared" si="20"/>
        <v>237697</v>
      </c>
    </row>
    <row r="158" spans="1:14" ht="15">
      <c r="A158" s="225">
        <v>151</v>
      </c>
      <c r="B158" s="73"/>
      <c r="C158" s="76"/>
      <c r="D158" s="77" t="s">
        <v>1000</v>
      </c>
      <c r="E158" s="136">
        <v>195475</v>
      </c>
      <c r="F158" s="136">
        <v>13612</v>
      </c>
      <c r="G158" s="136"/>
      <c r="H158" s="136"/>
      <c r="I158" s="136"/>
      <c r="J158" s="136"/>
      <c r="K158" s="136">
        <v>34548</v>
      </c>
      <c r="L158" s="136">
        <v>132282</v>
      </c>
      <c r="M158" s="137">
        <v>111500</v>
      </c>
      <c r="N158" s="300">
        <f t="shared" si="20"/>
        <v>375917</v>
      </c>
    </row>
    <row r="159" spans="1:14" s="131" customFormat="1" ht="15">
      <c r="A159" s="225">
        <v>152</v>
      </c>
      <c r="B159" s="132"/>
      <c r="C159" s="226"/>
      <c r="D159" s="140" t="s">
        <v>1048</v>
      </c>
      <c r="E159" s="72"/>
      <c r="F159" s="72"/>
      <c r="G159" s="72"/>
      <c r="H159" s="72"/>
      <c r="I159" s="72"/>
      <c r="J159" s="72"/>
      <c r="K159" s="72"/>
      <c r="L159" s="72">
        <v>147</v>
      </c>
      <c r="M159" s="72"/>
      <c r="N159" s="301">
        <f t="shared" si="20"/>
        <v>147</v>
      </c>
    </row>
    <row r="160" spans="1:14" s="131" customFormat="1" ht="15">
      <c r="A160" s="225">
        <v>153</v>
      </c>
      <c r="B160" s="132"/>
      <c r="C160" s="226"/>
      <c r="D160" s="140" t="s">
        <v>1114</v>
      </c>
      <c r="E160" s="72">
        <v>3486</v>
      </c>
      <c r="F160" s="72">
        <v>9404</v>
      </c>
      <c r="G160" s="72"/>
      <c r="H160" s="72"/>
      <c r="I160" s="72"/>
      <c r="J160" s="72"/>
      <c r="K160" s="72"/>
      <c r="L160" s="72"/>
      <c r="M160" s="72"/>
      <c r="N160" s="301">
        <f t="shared" si="20"/>
        <v>12890</v>
      </c>
    </row>
    <row r="161" spans="1:14" s="131" customFormat="1" ht="15">
      <c r="A161" s="225">
        <v>154</v>
      </c>
      <c r="B161" s="132"/>
      <c r="C161" s="226"/>
      <c r="D161" s="140" t="s">
        <v>1115</v>
      </c>
      <c r="E161" s="72"/>
      <c r="F161" s="72"/>
      <c r="G161" s="72">
        <v>1000</v>
      </c>
      <c r="H161" s="72">
        <v>60</v>
      </c>
      <c r="I161" s="72"/>
      <c r="J161" s="72"/>
      <c r="K161" s="72"/>
      <c r="L161" s="72"/>
      <c r="M161" s="72"/>
      <c r="N161" s="301">
        <f t="shared" si="20"/>
        <v>1060</v>
      </c>
    </row>
    <row r="162" spans="1:14" s="4" customFormat="1" ht="15">
      <c r="A162" s="225">
        <v>155</v>
      </c>
      <c r="B162" s="1213"/>
      <c r="C162" s="1214"/>
      <c r="D162" s="138" t="s">
        <v>1034</v>
      </c>
      <c r="E162" s="74">
        <f>SUM(E158:E161)</f>
        <v>198961</v>
      </c>
      <c r="F162" s="74">
        <f aca="true" t="shared" si="36" ref="F162:N162">SUM(F158:F161)</f>
        <v>23016</v>
      </c>
      <c r="G162" s="74">
        <f t="shared" si="36"/>
        <v>1000</v>
      </c>
      <c r="H162" s="74">
        <f t="shared" si="36"/>
        <v>60</v>
      </c>
      <c r="I162" s="74">
        <f t="shared" si="36"/>
        <v>0</v>
      </c>
      <c r="J162" s="74">
        <f t="shared" si="36"/>
        <v>0</v>
      </c>
      <c r="K162" s="74">
        <f t="shared" si="36"/>
        <v>34548</v>
      </c>
      <c r="L162" s="74">
        <f t="shared" si="36"/>
        <v>132429</v>
      </c>
      <c r="M162" s="74">
        <f t="shared" si="36"/>
        <v>111500</v>
      </c>
      <c r="N162" s="74">
        <f t="shared" si="36"/>
        <v>390014</v>
      </c>
    </row>
    <row r="163" spans="1:14" s="133" customFormat="1" ht="15">
      <c r="A163" s="225">
        <v>156</v>
      </c>
      <c r="B163" s="134"/>
      <c r="C163" s="135">
        <v>1</v>
      </c>
      <c r="D163" s="1470" t="s">
        <v>158</v>
      </c>
      <c r="E163" s="1470"/>
      <c r="F163" s="1470"/>
      <c r="G163" s="1470"/>
      <c r="H163" s="1470"/>
      <c r="I163" s="136"/>
      <c r="J163" s="136"/>
      <c r="K163" s="136"/>
      <c r="L163" s="136"/>
      <c r="M163" s="137"/>
      <c r="N163" s="111"/>
    </row>
    <row r="164" spans="1:14" s="664" customFormat="1" ht="15">
      <c r="A164" s="225">
        <v>157</v>
      </c>
      <c r="B164" s="658"/>
      <c r="C164" s="659"/>
      <c r="D164" s="660" t="s">
        <v>394</v>
      </c>
      <c r="E164" s="661"/>
      <c r="F164" s="661">
        <v>10500</v>
      </c>
      <c r="G164" s="661"/>
      <c r="H164" s="661"/>
      <c r="I164" s="661"/>
      <c r="J164" s="661"/>
      <c r="K164" s="661"/>
      <c r="L164" s="661"/>
      <c r="M164" s="662"/>
      <c r="N164" s="663">
        <f t="shared" si="20"/>
        <v>10500</v>
      </c>
    </row>
    <row r="165" spans="1:14" ht="15">
      <c r="A165" s="225">
        <v>158</v>
      </c>
      <c r="B165" s="73"/>
      <c r="C165" s="76"/>
      <c r="D165" s="77" t="s">
        <v>1000</v>
      </c>
      <c r="E165" s="136"/>
      <c r="F165" s="136">
        <v>12132</v>
      </c>
      <c r="G165" s="136"/>
      <c r="H165" s="136"/>
      <c r="I165" s="136"/>
      <c r="J165" s="136"/>
      <c r="K165" s="136">
        <v>1438</v>
      </c>
      <c r="L165" s="136"/>
      <c r="M165" s="137"/>
      <c r="N165" s="300">
        <f t="shared" si="20"/>
        <v>13570</v>
      </c>
    </row>
    <row r="166" spans="1:14" s="131" customFormat="1" ht="15">
      <c r="A166" s="225">
        <v>159</v>
      </c>
      <c r="B166" s="132"/>
      <c r="C166" s="226"/>
      <c r="D166" s="140" t="s">
        <v>396</v>
      </c>
      <c r="E166" s="72"/>
      <c r="F166" s="72">
        <v>2167</v>
      </c>
      <c r="G166" s="72"/>
      <c r="H166" s="72"/>
      <c r="I166" s="72"/>
      <c r="J166" s="72"/>
      <c r="K166" s="72"/>
      <c r="L166" s="72"/>
      <c r="M166" s="72"/>
      <c r="N166" s="301">
        <f t="shared" si="20"/>
        <v>2167</v>
      </c>
    </row>
    <row r="167" spans="1:14" s="4" customFormat="1" ht="15">
      <c r="A167" s="225">
        <v>160</v>
      </c>
      <c r="B167" s="1213"/>
      <c r="C167" s="1214"/>
      <c r="D167" s="138" t="s">
        <v>1034</v>
      </c>
      <c r="E167" s="74">
        <f>SUM(E165:E166)</f>
        <v>0</v>
      </c>
      <c r="F167" s="74">
        <f>SUM(F165:F166)</f>
        <v>14299</v>
      </c>
      <c r="G167" s="74">
        <f aca="true" t="shared" si="37" ref="G167:M167">SUM(G165:G166)</f>
        <v>0</v>
      </c>
      <c r="H167" s="74">
        <f t="shared" si="37"/>
        <v>0</v>
      </c>
      <c r="I167" s="74">
        <f t="shared" si="37"/>
        <v>0</v>
      </c>
      <c r="J167" s="74">
        <f t="shared" si="37"/>
        <v>0</v>
      </c>
      <c r="K167" s="74">
        <f t="shared" si="37"/>
        <v>1438</v>
      </c>
      <c r="L167" s="74">
        <f t="shared" si="37"/>
        <v>0</v>
      </c>
      <c r="M167" s="139">
        <f t="shared" si="37"/>
        <v>0</v>
      </c>
      <c r="N167" s="111">
        <f t="shared" si="20"/>
        <v>15737</v>
      </c>
    </row>
    <row r="168" spans="1:14" s="133" customFormat="1" ht="15">
      <c r="A168" s="225">
        <v>161</v>
      </c>
      <c r="B168" s="134"/>
      <c r="C168" s="135">
        <v>2</v>
      </c>
      <c r="D168" s="1470" t="s">
        <v>808</v>
      </c>
      <c r="E168" s="1470"/>
      <c r="F168" s="1470"/>
      <c r="G168" s="1470"/>
      <c r="H168" s="1470"/>
      <c r="I168" s="136"/>
      <c r="J168" s="136"/>
      <c r="K168" s="136"/>
      <c r="L168" s="136"/>
      <c r="M168" s="137"/>
      <c r="N168" s="111"/>
    </row>
    <row r="169" spans="1:14" s="664" customFormat="1" ht="15">
      <c r="A169" s="225">
        <v>162</v>
      </c>
      <c r="B169" s="658"/>
      <c r="C169" s="659"/>
      <c r="D169" s="660" t="s">
        <v>394</v>
      </c>
      <c r="E169" s="661"/>
      <c r="F169" s="661">
        <v>23403</v>
      </c>
      <c r="G169" s="661"/>
      <c r="H169" s="661"/>
      <c r="I169" s="661"/>
      <c r="J169" s="661"/>
      <c r="K169" s="661"/>
      <c r="L169" s="661"/>
      <c r="M169" s="662"/>
      <c r="N169" s="663">
        <f t="shared" si="20"/>
        <v>23403</v>
      </c>
    </row>
    <row r="170" spans="1:14" ht="15">
      <c r="A170" s="225">
        <v>163</v>
      </c>
      <c r="B170" s="73"/>
      <c r="C170" s="76"/>
      <c r="D170" s="77" t="s">
        <v>1000</v>
      </c>
      <c r="E170" s="136"/>
      <c r="F170" s="136">
        <v>31603</v>
      </c>
      <c r="G170" s="136"/>
      <c r="H170" s="136"/>
      <c r="I170" s="136"/>
      <c r="J170" s="136"/>
      <c r="K170" s="136"/>
      <c r="L170" s="136"/>
      <c r="M170" s="137"/>
      <c r="N170" s="300">
        <f t="shared" si="20"/>
        <v>31603</v>
      </c>
    </row>
    <row r="171" spans="1:14" s="131" customFormat="1" ht="15">
      <c r="A171" s="225">
        <v>164</v>
      </c>
      <c r="B171" s="132"/>
      <c r="C171" s="226"/>
      <c r="D171" s="140" t="s">
        <v>396</v>
      </c>
      <c r="E171" s="72"/>
      <c r="F171" s="72">
        <v>-6635</v>
      </c>
      <c r="G171" s="72"/>
      <c r="H171" s="72"/>
      <c r="I171" s="72"/>
      <c r="J171" s="72"/>
      <c r="K171" s="72"/>
      <c r="L171" s="72"/>
      <c r="M171" s="72"/>
      <c r="N171" s="301">
        <f t="shared" si="20"/>
        <v>-6635</v>
      </c>
    </row>
    <row r="172" spans="1:14" s="4" customFormat="1" ht="15">
      <c r="A172" s="225">
        <v>165</v>
      </c>
      <c r="B172" s="1213"/>
      <c r="C172" s="1214"/>
      <c r="D172" s="138" t="s">
        <v>1034</v>
      </c>
      <c r="E172" s="74">
        <f>SUM(E170:E171)</f>
        <v>0</v>
      </c>
      <c r="F172" s="74">
        <f>SUM(F170:F171)</f>
        <v>24968</v>
      </c>
      <c r="G172" s="74">
        <f aca="true" t="shared" si="38" ref="G172:M172">SUM(G170:G171)</f>
        <v>0</v>
      </c>
      <c r="H172" s="74">
        <f t="shared" si="38"/>
        <v>0</v>
      </c>
      <c r="I172" s="74">
        <f t="shared" si="38"/>
        <v>0</v>
      </c>
      <c r="J172" s="74">
        <f t="shared" si="38"/>
        <v>0</v>
      </c>
      <c r="K172" s="74">
        <f t="shared" si="38"/>
        <v>0</v>
      </c>
      <c r="L172" s="74">
        <f t="shared" si="38"/>
        <v>0</v>
      </c>
      <c r="M172" s="139">
        <f t="shared" si="38"/>
        <v>0</v>
      </c>
      <c r="N172" s="111">
        <f t="shared" si="20"/>
        <v>24968</v>
      </c>
    </row>
    <row r="173" spans="1:15" s="133" customFormat="1" ht="24" customHeight="1">
      <c r="A173" s="225">
        <v>166</v>
      </c>
      <c r="B173" s="134">
        <v>14</v>
      </c>
      <c r="C173" s="135"/>
      <c r="D173" s="1470" t="s">
        <v>180</v>
      </c>
      <c r="E173" s="1470"/>
      <c r="F173" s="1470"/>
      <c r="G173" s="136"/>
      <c r="H173" s="136"/>
      <c r="I173" s="136"/>
      <c r="J173" s="136"/>
      <c r="K173" s="136"/>
      <c r="L173" s="136"/>
      <c r="M173" s="137"/>
      <c r="N173" s="75"/>
      <c r="O173" s="133">
        <f>(SUM(E174:L174))-N173</f>
        <v>80499</v>
      </c>
    </row>
    <row r="174" spans="1:14" s="664" customFormat="1" ht="15">
      <c r="A174" s="225">
        <v>167</v>
      </c>
      <c r="B174" s="658"/>
      <c r="C174" s="659"/>
      <c r="D174" s="660" t="s">
        <v>394</v>
      </c>
      <c r="E174" s="661">
        <v>24551</v>
      </c>
      <c r="F174" s="661"/>
      <c r="G174" s="661"/>
      <c r="H174" s="661"/>
      <c r="I174" s="661"/>
      <c r="J174" s="661"/>
      <c r="K174" s="661"/>
      <c r="L174" s="661">
        <v>55948</v>
      </c>
      <c r="M174" s="662">
        <v>43505</v>
      </c>
      <c r="N174" s="663">
        <f t="shared" si="20"/>
        <v>80499</v>
      </c>
    </row>
    <row r="175" spans="1:14" ht="15">
      <c r="A175" s="225">
        <v>168</v>
      </c>
      <c r="B175" s="73"/>
      <c r="C175" s="76"/>
      <c r="D175" s="77" t="s">
        <v>1000</v>
      </c>
      <c r="E175" s="136">
        <v>24551</v>
      </c>
      <c r="F175" s="136">
        <v>4750</v>
      </c>
      <c r="G175" s="136"/>
      <c r="H175" s="136"/>
      <c r="I175" s="136"/>
      <c r="J175" s="136"/>
      <c r="K175" s="136">
        <v>6419</v>
      </c>
      <c r="L175" s="136">
        <v>67835</v>
      </c>
      <c r="M175" s="137">
        <v>43505</v>
      </c>
      <c r="N175" s="300">
        <f t="shared" si="20"/>
        <v>103555</v>
      </c>
    </row>
    <row r="176" spans="1:14" s="131" customFormat="1" ht="15">
      <c r="A176" s="225">
        <v>169</v>
      </c>
      <c r="B176" s="132"/>
      <c r="C176" s="226"/>
      <c r="D176" s="140" t="s">
        <v>1048</v>
      </c>
      <c r="E176" s="72"/>
      <c r="F176" s="72"/>
      <c r="G176" s="72"/>
      <c r="H176" s="72"/>
      <c r="I176" s="72"/>
      <c r="J176" s="72"/>
      <c r="K176" s="72"/>
      <c r="L176" s="72">
        <v>-2</v>
      </c>
      <c r="M176" s="72"/>
      <c r="N176" s="301">
        <f t="shared" si="20"/>
        <v>-2</v>
      </c>
    </row>
    <row r="177" spans="1:14" s="131" customFormat="1" ht="15">
      <c r="A177" s="225">
        <v>170</v>
      </c>
      <c r="B177" s="132"/>
      <c r="C177" s="226"/>
      <c r="D177" s="140" t="s">
        <v>1004</v>
      </c>
      <c r="E177" s="72">
        <v>-1900</v>
      </c>
      <c r="F177" s="72"/>
      <c r="G177" s="72">
        <v>1900</v>
      </c>
      <c r="H177" s="72"/>
      <c r="I177" s="72"/>
      <c r="J177" s="72"/>
      <c r="K177" s="72"/>
      <c r="L177" s="72"/>
      <c r="M177" s="72"/>
      <c r="N177" s="301">
        <f t="shared" si="20"/>
        <v>0</v>
      </c>
    </row>
    <row r="178" spans="1:14" s="131" customFormat="1" ht="15">
      <c r="A178" s="225">
        <v>171</v>
      </c>
      <c r="B178" s="132"/>
      <c r="C178" s="226"/>
      <c r="D178" s="140" t="s">
        <v>1218</v>
      </c>
      <c r="E178" s="72"/>
      <c r="F178" s="72"/>
      <c r="G178" s="72">
        <v>7350</v>
      </c>
      <c r="H178" s="72"/>
      <c r="I178" s="72"/>
      <c r="J178" s="72"/>
      <c r="K178" s="72"/>
      <c r="L178" s="72"/>
      <c r="M178" s="72"/>
      <c r="N178" s="301">
        <f t="shared" si="20"/>
        <v>7350</v>
      </c>
    </row>
    <row r="179" spans="1:14" s="4" customFormat="1" ht="15">
      <c r="A179" s="225">
        <v>172</v>
      </c>
      <c r="B179" s="1213"/>
      <c r="C179" s="1214"/>
      <c r="D179" s="138" t="s">
        <v>1034</v>
      </c>
      <c r="E179" s="74">
        <f aca="true" t="shared" si="39" ref="E179:N179">SUM(E175:E178)</f>
        <v>22651</v>
      </c>
      <c r="F179" s="74">
        <f t="shared" si="39"/>
        <v>4750</v>
      </c>
      <c r="G179" s="74">
        <f t="shared" si="39"/>
        <v>9250</v>
      </c>
      <c r="H179" s="74">
        <f t="shared" si="39"/>
        <v>0</v>
      </c>
      <c r="I179" s="74">
        <f t="shared" si="39"/>
        <v>0</v>
      </c>
      <c r="J179" s="74">
        <f t="shared" si="39"/>
        <v>0</v>
      </c>
      <c r="K179" s="74">
        <f t="shared" si="39"/>
        <v>6419</v>
      </c>
      <c r="L179" s="74">
        <f t="shared" si="39"/>
        <v>67833</v>
      </c>
      <c r="M179" s="74">
        <f t="shared" si="39"/>
        <v>43505</v>
      </c>
      <c r="N179" s="75">
        <f t="shared" si="39"/>
        <v>110903</v>
      </c>
    </row>
    <row r="180" spans="1:14" s="133" customFormat="1" ht="15">
      <c r="A180" s="225">
        <v>173</v>
      </c>
      <c r="B180" s="134"/>
      <c r="C180" s="135">
        <v>1</v>
      </c>
      <c r="D180" s="1470" t="s">
        <v>452</v>
      </c>
      <c r="E180" s="1470"/>
      <c r="F180" s="1470"/>
      <c r="G180" s="1470"/>
      <c r="H180" s="1470"/>
      <c r="I180" s="136"/>
      <c r="J180" s="136"/>
      <c r="K180" s="136"/>
      <c r="L180" s="136"/>
      <c r="M180" s="137"/>
      <c r="N180" s="111"/>
    </row>
    <row r="181" spans="1:14" ht="15">
      <c r="A181" s="225">
        <v>174</v>
      </c>
      <c r="B181" s="73"/>
      <c r="C181" s="76"/>
      <c r="D181" s="77" t="s">
        <v>1000</v>
      </c>
      <c r="E181" s="136"/>
      <c r="F181" s="136">
        <v>2050</v>
      </c>
      <c r="G181" s="136"/>
      <c r="H181" s="136"/>
      <c r="I181" s="136"/>
      <c r="J181" s="136"/>
      <c r="K181" s="136"/>
      <c r="L181" s="136"/>
      <c r="M181" s="137"/>
      <c r="N181" s="300">
        <f>SUM(E181:L181)</f>
        <v>2050</v>
      </c>
    </row>
    <row r="182" spans="1:15" s="131" customFormat="1" ht="15">
      <c r="A182" s="225">
        <v>175</v>
      </c>
      <c r="B182" s="132"/>
      <c r="C182" s="226"/>
      <c r="D182" s="140" t="s">
        <v>396</v>
      </c>
      <c r="E182" s="72"/>
      <c r="F182" s="72"/>
      <c r="G182" s="72"/>
      <c r="H182" s="72"/>
      <c r="I182" s="72"/>
      <c r="J182" s="72"/>
      <c r="K182" s="72"/>
      <c r="L182" s="72"/>
      <c r="M182" s="72"/>
      <c r="N182" s="301">
        <f>SUM(E182:L182)</f>
        <v>0</v>
      </c>
      <c r="O182" s="131">
        <f>SUM(F182:N182)</f>
        <v>0</v>
      </c>
    </row>
    <row r="183" spans="1:14" s="4" customFormat="1" ht="15">
      <c r="A183" s="225">
        <v>176</v>
      </c>
      <c r="B183" s="1213"/>
      <c r="C183" s="1214"/>
      <c r="D183" s="138" t="s">
        <v>1034</v>
      </c>
      <c r="E183" s="74">
        <f>SUM(E181:E182)</f>
        <v>0</v>
      </c>
      <c r="F183" s="74">
        <f>SUM(F181:F182)</f>
        <v>2050</v>
      </c>
      <c r="G183" s="74">
        <f aca="true" t="shared" si="40" ref="G183:M183">SUM(G181:G182)</f>
        <v>0</v>
      </c>
      <c r="H183" s="74">
        <f t="shared" si="40"/>
        <v>0</v>
      </c>
      <c r="I183" s="74">
        <f t="shared" si="40"/>
        <v>0</v>
      </c>
      <c r="J183" s="74">
        <f t="shared" si="40"/>
        <v>0</v>
      </c>
      <c r="K183" s="74">
        <f t="shared" si="40"/>
        <v>0</v>
      </c>
      <c r="L183" s="74">
        <f t="shared" si="40"/>
        <v>0</v>
      </c>
      <c r="M183" s="139">
        <f t="shared" si="40"/>
        <v>0</v>
      </c>
      <c r="N183" s="111">
        <f>SUM(E183:L183)</f>
        <v>2050</v>
      </c>
    </row>
    <row r="184" spans="1:14" s="133" customFormat="1" ht="21.75" customHeight="1">
      <c r="A184" s="225">
        <v>177</v>
      </c>
      <c r="B184" s="134"/>
      <c r="C184" s="135">
        <v>2</v>
      </c>
      <c r="D184" s="1470" t="s">
        <v>808</v>
      </c>
      <c r="E184" s="1470"/>
      <c r="F184" s="1470"/>
      <c r="G184" s="1470"/>
      <c r="H184" s="1470"/>
      <c r="I184" s="136"/>
      <c r="J184" s="136"/>
      <c r="K184" s="136"/>
      <c r="L184" s="136"/>
      <c r="M184" s="137"/>
      <c r="N184" s="111"/>
    </row>
    <row r="185" spans="1:14" s="664" customFormat="1" ht="15">
      <c r="A185" s="225">
        <v>178</v>
      </c>
      <c r="B185" s="658"/>
      <c r="C185" s="659"/>
      <c r="D185" s="660" t="s">
        <v>394</v>
      </c>
      <c r="E185" s="661"/>
      <c r="F185" s="661">
        <v>1350</v>
      </c>
      <c r="G185" s="661"/>
      <c r="H185" s="661"/>
      <c r="I185" s="661"/>
      <c r="J185" s="661"/>
      <c r="K185" s="661"/>
      <c r="L185" s="661"/>
      <c r="M185" s="662"/>
      <c r="N185" s="663">
        <f t="shared" si="20"/>
        <v>1350</v>
      </c>
    </row>
    <row r="186" spans="1:14" ht="15">
      <c r="A186" s="225">
        <v>179</v>
      </c>
      <c r="B186" s="73"/>
      <c r="C186" s="76"/>
      <c r="D186" s="77" t="s">
        <v>1000</v>
      </c>
      <c r="E186" s="136"/>
      <c r="F186" s="136">
        <v>2500</v>
      </c>
      <c r="G186" s="136"/>
      <c r="H186" s="136"/>
      <c r="I186" s="136"/>
      <c r="J186" s="136"/>
      <c r="K186" s="136"/>
      <c r="L186" s="136"/>
      <c r="M186" s="137"/>
      <c r="N186" s="300">
        <f t="shared" si="20"/>
        <v>2500</v>
      </c>
    </row>
    <row r="187" spans="1:14" s="131" customFormat="1" ht="15">
      <c r="A187" s="225">
        <v>180</v>
      </c>
      <c r="B187" s="132"/>
      <c r="C187" s="226"/>
      <c r="D187" s="140" t="s">
        <v>396</v>
      </c>
      <c r="E187" s="72"/>
      <c r="F187" s="72"/>
      <c r="G187" s="72"/>
      <c r="H187" s="72"/>
      <c r="I187" s="72"/>
      <c r="J187" s="72"/>
      <c r="K187" s="72"/>
      <c r="L187" s="72"/>
      <c r="M187" s="72"/>
      <c r="N187" s="301">
        <f aca="true" t="shared" si="41" ref="N187:N246">SUM(E187:L187)</f>
        <v>0</v>
      </c>
    </row>
    <row r="188" spans="1:14" s="4" customFormat="1" ht="15">
      <c r="A188" s="225">
        <v>181</v>
      </c>
      <c r="B188" s="1213"/>
      <c r="C188" s="1214"/>
      <c r="D188" s="138" t="s">
        <v>1034</v>
      </c>
      <c r="E188" s="74">
        <f>SUM(E186:E187)</f>
        <v>0</v>
      </c>
      <c r="F188" s="74">
        <f>SUM(F186:F187)</f>
        <v>2500</v>
      </c>
      <c r="G188" s="74">
        <f aca="true" t="shared" si="42" ref="G188:M188">SUM(G186:G187)</f>
        <v>0</v>
      </c>
      <c r="H188" s="74">
        <f t="shared" si="42"/>
        <v>0</v>
      </c>
      <c r="I188" s="74">
        <f t="shared" si="42"/>
        <v>0</v>
      </c>
      <c r="J188" s="74">
        <f t="shared" si="42"/>
        <v>0</v>
      </c>
      <c r="K188" s="74">
        <f t="shared" si="42"/>
        <v>0</v>
      </c>
      <c r="L188" s="74">
        <f t="shared" si="42"/>
        <v>0</v>
      </c>
      <c r="M188" s="139">
        <f t="shared" si="42"/>
        <v>0</v>
      </c>
      <c r="N188" s="111">
        <f t="shared" si="41"/>
        <v>2500</v>
      </c>
    </row>
    <row r="189" spans="1:15" s="133" customFormat="1" ht="30" customHeight="1">
      <c r="A189" s="225">
        <v>182</v>
      </c>
      <c r="B189" s="134">
        <v>15</v>
      </c>
      <c r="C189" s="135"/>
      <c r="D189" s="130" t="s">
        <v>360</v>
      </c>
      <c r="E189" s="136"/>
      <c r="F189" s="136"/>
      <c r="G189" s="136"/>
      <c r="H189" s="136"/>
      <c r="I189" s="136"/>
      <c r="J189" s="136"/>
      <c r="K189" s="136"/>
      <c r="L189" s="136"/>
      <c r="M189" s="137"/>
      <c r="N189" s="75"/>
      <c r="O189" s="133">
        <f>(SUM(E190:L190))-N189</f>
        <v>697889</v>
      </c>
    </row>
    <row r="190" spans="1:14" s="664" customFormat="1" ht="15">
      <c r="A190" s="225">
        <v>183</v>
      </c>
      <c r="B190" s="658"/>
      <c r="C190" s="659"/>
      <c r="D190" s="660" t="s">
        <v>394</v>
      </c>
      <c r="E190" s="661">
        <v>231000</v>
      </c>
      <c r="F190" s="661">
        <v>12000</v>
      </c>
      <c r="G190" s="661">
        <v>80000</v>
      </c>
      <c r="H190" s="661"/>
      <c r="I190" s="661"/>
      <c r="J190" s="661"/>
      <c r="K190" s="661"/>
      <c r="L190" s="661">
        <v>374889</v>
      </c>
      <c r="M190" s="662">
        <v>248695</v>
      </c>
      <c r="N190" s="663">
        <f t="shared" si="41"/>
        <v>697889</v>
      </c>
    </row>
    <row r="191" spans="1:14" ht="15">
      <c r="A191" s="225">
        <v>184</v>
      </c>
      <c r="B191" s="73"/>
      <c r="C191" s="76"/>
      <c r="D191" s="77" t="s">
        <v>1000</v>
      </c>
      <c r="E191" s="136">
        <v>215068</v>
      </c>
      <c r="F191" s="136">
        <v>12274</v>
      </c>
      <c r="G191" s="136">
        <v>88185</v>
      </c>
      <c r="H191" s="136"/>
      <c r="I191" s="136"/>
      <c r="J191" s="136"/>
      <c r="K191" s="136">
        <v>11033</v>
      </c>
      <c r="L191" s="136">
        <v>455757</v>
      </c>
      <c r="M191" s="137">
        <v>248695</v>
      </c>
      <c r="N191" s="300">
        <f t="shared" si="41"/>
        <v>782317</v>
      </c>
    </row>
    <row r="192" spans="1:14" s="131" customFormat="1" ht="15">
      <c r="A192" s="225">
        <v>185</v>
      </c>
      <c r="B192" s="132"/>
      <c r="C192" s="226"/>
      <c r="D192" s="140" t="s">
        <v>1048</v>
      </c>
      <c r="E192" s="72"/>
      <c r="F192" s="72"/>
      <c r="G192" s="72"/>
      <c r="H192" s="72"/>
      <c r="I192" s="72"/>
      <c r="J192" s="72"/>
      <c r="K192" s="72"/>
      <c r="L192" s="72">
        <v>323</v>
      </c>
      <c r="M192" s="72"/>
      <c r="N192" s="301">
        <f t="shared" si="41"/>
        <v>323</v>
      </c>
    </row>
    <row r="193" spans="1:14" s="131" customFormat="1" ht="15">
      <c r="A193" s="225">
        <v>186</v>
      </c>
      <c r="B193" s="132"/>
      <c r="C193" s="226"/>
      <c r="D193" s="140" t="s">
        <v>1067</v>
      </c>
      <c r="E193" s="72">
        <v>-1684</v>
      </c>
      <c r="F193" s="72">
        <v>8609</v>
      </c>
      <c r="G193" s="72"/>
      <c r="H193" s="72"/>
      <c r="I193" s="72"/>
      <c r="J193" s="72"/>
      <c r="K193" s="72"/>
      <c r="L193" s="72"/>
      <c r="M193" s="72"/>
      <c r="N193" s="301">
        <f t="shared" si="41"/>
        <v>6925</v>
      </c>
    </row>
    <row r="194" spans="1:14" s="4" customFormat="1" ht="15">
      <c r="A194" s="225">
        <v>187</v>
      </c>
      <c r="B194" s="1213"/>
      <c r="C194" s="1214"/>
      <c r="D194" s="138" t="s">
        <v>1034</v>
      </c>
      <c r="E194" s="74">
        <f aca="true" t="shared" si="43" ref="E194:N194">SUM(E191:E193)</f>
        <v>213384</v>
      </c>
      <c r="F194" s="74">
        <f t="shared" si="43"/>
        <v>20883</v>
      </c>
      <c r="G194" s="74">
        <f t="shared" si="43"/>
        <v>88185</v>
      </c>
      <c r="H194" s="74">
        <f t="shared" si="43"/>
        <v>0</v>
      </c>
      <c r="I194" s="74">
        <f t="shared" si="43"/>
        <v>0</v>
      </c>
      <c r="J194" s="74">
        <f t="shared" si="43"/>
        <v>0</v>
      </c>
      <c r="K194" s="74">
        <f t="shared" si="43"/>
        <v>11033</v>
      </c>
      <c r="L194" s="74">
        <f t="shared" si="43"/>
        <v>456080</v>
      </c>
      <c r="M194" s="139">
        <f t="shared" si="43"/>
        <v>248695</v>
      </c>
      <c r="N194" s="75">
        <f t="shared" si="43"/>
        <v>789565</v>
      </c>
    </row>
    <row r="195" spans="1:14" s="133" customFormat="1" ht="21.75" customHeight="1">
      <c r="A195" s="225">
        <v>188</v>
      </c>
      <c r="B195" s="134"/>
      <c r="C195" s="135">
        <v>1</v>
      </c>
      <c r="D195" s="1470" t="s">
        <v>808</v>
      </c>
      <c r="E195" s="1470"/>
      <c r="F195" s="1470"/>
      <c r="G195" s="1470"/>
      <c r="H195" s="1470"/>
      <c r="I195" s="136"/>
      <c r="J195" s="136"/>
      <c r="K195" s="136"/>
      <c r="L195" s="136"/>
      <c r="M195" s="137"/>
      <c r="N195" s="111"/>
    </row>
    <row r="196" spans="1:14" s="664" customFormat="1" ht="15">
      <c r="A196" s="225">
        <v>189</v>
      </c>
      <c r="B196" s="658"/>
      <c r="C196" s="659"/>
      <c r="D196" s="660" t="s">
        <v>394</v>
      </c>
      <c r="E196" s="661"/>
      <c r="F196" s="661">
        <v>1251</v>
      </c>
      <c r="G196" s="661"/>
      <c r="H196" s="661"/>
      <c r="I196" s="661"/>
      <c r="J196" s="661"/>
      <c r="K196" s="661"/>
      <c r="L196" s="661"/>
      <c r="M196" s="662"/>
      <c r="N196" s="663">
        <f t="shared" si="41"/>
        <v>1251</v>
      </c>
    </row>
    <row r="197" spans="1:14" ht="15">
      <c r="A197" s="225">
        <v>190</v>
      </c>
      <c r="B197" s="73"/>
      <c r="C197" s="76"/>
      <c r="D197" s="77" t="s">
        <v>1000</v>
      </c>
      <c r="E197" s="136"/>
      <c r="F197" s="136">
        <v>2260</v>
      </c>
      <c r="G197" s="136"/>
      <c r="H197" s="136"/>
      <c r="I197" s="136"/>
      <c r="J197" s="136"/>
      <c r="K197" s="136"/>
      <c r="L197" s="136"/>
      <c r="M197" s="137"/>
      <c r="N197" s="300">
        <f t="shared" si="41"/>
        <v>2260</v>
      </c>
    </row>
    <row r="198" spans="1:14" s="131" customFormat="1" ht="15">
      <c r="A198" s="225">
        <v>191</v>
      </c>
      <c r="B198" s="132"/>
      <c r="C198" s="226"/>
      <c r="D198" s="140" t="s">
        <v>396</v>
      </c>
      <c r="E198" s="72"/>
      <c r="F198" s="72">
        <v>321</v>
      </c>
      <c r="G198" s="72"/>
      <c r="H198" s="72"/>
      <c r="I198" s="72"/>
      <c r="J198" s="72"/>
      <c r="K198" s="72"/>
      <c r="L198" s="72"/>
      <c r="M198" s="72"/>
      <c r="N198" s="301">
        <f t="shared" si="41"/>
        <v>321</v>
      </c>
    </row>
    <row r="199" spans="1:14" s="317" customFormat="1" ht="30" customHeight="1">
      <c r="A199" s="1249">
        <v>192</v>
      </c>
      <c r="B199" s="312"/>
      <c r="C199" s="313"/>
      <c r="D199" s="314" t="s">
        <v>1034</v>
      </c>
      <c r="E199" s="315">
        <f>SUM(E197:E198)</f>
        <v>0</v>
      </c>
      <c r="F199" s="315">
        <f>SUM(F197:F198)</f>
        <v>2581</v>
      </c>
      <c r="G199" s="315">
        <f aca="true" t="shared" si="44" ref="G199:M199">SUM(G197:G198)</f>
        <v>0</v>
      </c>
      <c r="H199" s="315">
        <f t="shared" si="44"/>
        <v>0</v>
      </c>
      <c r="I199" s="315">
        <f t="shared" si="44"/>
        <v>0</v>
      </c>
      <c r="J199" s="315">
        <f t="shared" si="44"/>
        <v>0</v>
      </c>
      <c r="K199" s="315">
        <f t="shared" si="44"/>
        <v>0</v>
      </c>
      <c r="L199" s="315">
        <f t="shared" si="44"/>
        <v>0</v>
      </c>
      <c r="M199" s="316">
        <f t="shared" si="44"/>
        <v>0</v>
      </c>
      <c r="N199" s="110">
        <f t="shared" si="41"/>
        <v>2581</v>
      </c>
    </row>
    <row r="200" spans="1:15" s="131" customFormat="1" ht="19.5" customHeight="1">
      <c r="A200" s="225">
        <v>193</v>
      </c>
      <c r="B200" s="132"/>
      <c r="C200" s="302"/>
      <c r="D200" s="302" t="s">
        <v>118</v>
      </c>
      <c r="E200" s="422"/>
      <c r="F200" s="422"/>
      <c r="G200" s="422"/>
      <c r="H200" s="422"/>
      <c r="I200" s="422"/>
      <c r="J200" s="422"/>
      <c r="K200" s="422"/>
      <c r="L200" s="422"/>
      <c r="M200" s="302"/>
      <c r="N200" s="310"/>
      <c r="O200" s="79">
        <f>(SUM(E201:L201))-N200</f>
        <v>1680884</v>
      </c>
    </row>
    <row r="201" spans="1:15" s="669" customFormat="1" ht="19.5" customHeight="1">
      <c r="A201" s="225">
        <v>194</v>
      </c>
      <c r="B201" s="665"/>
      <c r="C201" s="666"/>
      <c r="D201" s="660" t="s">
        <v>394</v>
      </c>
      <c r="E201" s="667">
        <f aca="true" t="shared" si="45" ref="E201:M201">SUM(E196,E190,E185,E174,E169,E164,E157,E152,E147,E141,E136,E130,E121,E116)</f>
        <v>421591</v>
      </c>
      <c r="F201" s="667">
        <f t="shared" si="45"/>
        <v>96922</v>
      </c>
      <c r="G201" s="667">
        <f t="shared" si="45"/>
        <v>80000</v>
      </c>
      <c r="H201" s="667">
        <f t="shared" si="45"/>
        <v>0</v>
      </c>
      <c r="I201" s="667">
        <f t="shared" si="45"/>
        <v>0</v>
      </c>
      <c r="J201" s="667">
        <f t="shared" si="45"/>
        <v>0</v>
      </c>
      <c r="K201" s="667">
        <f t="shared" si="45"/>
        <v>0</v>
      </c>
      <c r="L201" s="667">
        <f t="shared" si="45"/>
        <v>1082371</v>
      </c>
      <c r="M201" s="666">
        <f t="shared" si="45"/>
        <v>702538</v>
      </c>
      <c r="N201" s="668">
        <f t="shared" si="41"/>
        <v>1680884</v>
      </c>
      <c r="O201" s="664"/>
    </row>
    <row r="202" spans="1:15" s="131" customFormat="1" ht="19.5" customHeight="1">
      <c r="A202" s="225">
        <v>195</v>
      </c>
      <c r="B202" s="132"/>
      <c r="C202" s="72"/>
      <c r="D202" s="77" t="s">
        <v>1000</v>
      </c>
      <c r="E202" s="71">
        <f aca="true" t="shared" si="46" ref="E202:N202">SUM(E197,E191,E186,E175,E170,E165,E158,E153,E148,E142,E137,E131,E122,E117)+E181+E126</f>
        <v>522016</v>
      </c>
      <c r="F202" s="71">
        <f t="shared" si="46"/>
        <v>136254</v>
      </c>
      <c r="G202" s="71">
        <f t="shared" si="46"/>
        <v>96559</v>
      </c>
      <c r="H202" s="71">
        <f t="shared" si="46"/>
        <v>0</v>
      </c>
      <c r="I202" s="71">
        <f t="shared" si="46"/>
        <v>0</v>
      </c>
      <c r="J202" s="71">
        <f t="shared" si="46"/>
        <v>0</v>
      </c>
      <c r="K202" s="71">
        <f t="shared" si="46"/>
        <v>114365</v>
      </c>
      <c r="L202" s="71">
        <f t="shared" si="46"/>
        <v>1205198</v>
      </c>
      <c r="M202" s="72">
        <f t="shared" si="46"/>
        <v>702538</v>
      </c>
      <c r="N202" s="71">
        <f t="shared" si="46"/>
        <v>2074392</v>
      </c>
      <c r="O202" s="79"/>
    </row>
    <row r="203" spans="1:15" s="131" customFormat="1" ht="30">
      <c r="A203" s="1249">
        <v>196</v>
      </c>
      <c r="B203" s="132"/>
      <c r="C203" s="72"/>
      <c r="D203" s="590" t="s">
        <v>1219</v>
      </c>
      <c r="E203" s="72">
        <f>SUM(E198,E192:E192,E187,E176:E176,E171,E166,E159:E161,E154,E149,E143:E144,E138,E132:E132,E123,E118:E118)+E133+E193+E177+E178+E182+E127</f>
        <v>-2591</v>
      </c>
      <c r="F203" s="72">
        <f aca="true" t="shared" si="47" ref="F203:M203">SUM(F198,F192:F192,F187,F176:F176,F171,F166,F159:F161,F154,F149,F143:F144,F138,F132:F132,F123,F118:F118)+F133+F193+F177+F178+F182+F127</f>
        <v>21249</v>
      </c>
      <c r="G203" s="72">
        <f t="shared" si="47"/>
        <v>10250</v>
      </c>
      <c r="H203" s="72">
        <f t="shared" si="47"/>
        <v>60</v>
      </c>
      <c r="I203" s="72">
        <f t="shared" si="47"/>
        <v>0</v>
      </c>
      <c r="J203" s="72">
        <f t="shared" si="47"/>
        <v>0</v>
      </c>
      <c r="K203" s="72">
        <f t="shared" si="47"/>
        <v>0</v>
      </c>
      <c r="L203" s="72">
        <f t="shared" si="47"/>
        <v>756</v>
      </c>
      <c r="M203" s="72">
        <f t="shared" si="47"/>
        <v>0</v>
      </c>
      <c r="N203" s="112">
        <f>SUM(E203:L203)</f>
        <v>29724</v>
      </c>
      <c r="O203" s="79"/>
    </row>
    <row r="204" spans="1:15" s="131" customFormat="1" ht="19.5" customHeight="1">
      <c r="A204" s="225">
        <v>197</v>
      </c>
      <c r="B204" s="132"/>
      <c r="C204" s="303"/>
      <c r="D204" s="304" t="s">
        <v>1034</v>
      </c>
      <c r="E204" s="305">
        <f>SUM(E202:E203)</f>
        <v>519425</v>
      </c>
      <c r="F204" s="305">
        <f aca="true" t="shared" si="48" ref="F204:M204">SUM(F202:F203)</f>
        <v>157503</v>
      </c>
      <c r="G204" s="305">
        <f t="shared" si="48"/>
        <v>106809</v>
      </c>
      <c r="H204" s="305">
        <f t="shared" si="48"/>
        <v>60</v>
      </c>
      <c r="I204" s="305">
        <f t="shared" si="48"/>
        <v>0</v>
      </c>
      <c r="J204" s="305">
        <f t="shared" si="48"/>
        <v>0</v>
      </c>
      <c r="K204" s="305">
        <f t="shared" si="48"/>
        <v>114365</v>
      </c>
      <c r="L204" s="305">
        <f t="shared" si="48"/>
        <v>1205954</v>
      </c>
      <c r="M204" s="309">
        <f t="shared" si="48"/>
        <v>702538</v>
      </c>
      <c r="N204" s="311">
        <f t="shared" si="41"/>
        <v>2104116</v>
      </c>
      <c r="O204" s="79"/>
    </row>
    <row r="205" spans="1:15" s="320" customFormat="1" ht="21.75" customHeight="1">
      <c r="A205" s="225">
        <v>198</v>
      </c>
      <c r="B205" s="134">
        <v>16</v>
      </c>
      <c r="C205" s="135"/>
      <c r="D205" s="565" t="s">
        <v>802</v>
      </c>
      <c r="E205" s="137"/>
      <c r="F205" s="137"/>
      <c r="G205" s="137"/>
      <c r="H205" s="137"/>
      <c r="I205" s="137"/>
      <c r="J205" s="137"/>
      <c r="K205" s="137"/>
      <c r="L205" s="137"/>
      <c r="M205" s="137"/>
      <c r="N205" s="111"/>
      <c r="O205" s="320">
        <f>(SUM(E206:L206))-N205</f>
        <v>1021405</v>
      </c>
    </row>
    <row r="206" spans="1:14" s="664" customFormat="1" ht="15">
      <c r="A206" s="225">
        <v>199</v>
      </c>
      <c r="B206" s="658"/>
      <c r="C206" s="659"/>
      <c r="D206" s="660" t="s">
        <v>394</v>
      </c>
      <c r="E206" s="661">
        <v>250000</v>
      </c>
      <c r="F206" s="661"/>
      <c r="G206" s="661"/>
      <c r="H206" s="661"/>
      <c r="I206" s="661"/>
      <c r="J206" s="661"/>
      <c r="K206" s="661"/>
      <c r="L206" s="661">
        <v>771405</v>
      </c>
      <c r="M206" s="662">
        <v>184277</v>
      </c>
      <c r="N206" s="663">
        <f t="shared" si="41"/>
        <v>1021405</v>
      </c>
    </row>
    <row r="207" spans="1:14" ht="15">
      <c r="A207" s="225">
        <v>200</v>
      </c>
      <c r="B207" s="73"/>
      <c r="C207" s="76"/>
      <c r="D207" s="77" t="s">
        <v>1000</v>
      </c>
      <c r="E207" s="136">
        <v>385000</v>
      </c>
      <c r="F207" s="136"/>
      <c r="G207" s="136"/>
      <c r="H207" s="136"/>
      <c r="I207" s="136"/>
      <c r="J207" s="136"/>
      <c r="K207" s="136">
        <v>2348</v>
      </c>
      <c r="L207" s="136">
        <v>782610</v>
      </c>
      <c r="M207" s="137">
        <v>184277</v>
      </c>
      <c r="N207" s="300">
        <f t="shared" si="41"/>
        <v>1169958</v>
      </c>
    </row>
    <row r="208" spans="1:14" s="131" customFormat="1" ht="15">
      <c r="A208" s="225">
        <v>201</v>
      </c>
      <c r="B208" s="132"/>
      <c r="C208" s="226"/>
      <c r="D208" s="140" t="s">
        <v>1048</v>
      </c>
      <c r="E208" s="72"/>
      <c r="F208" s="72"/>
      <c r="G208" s="72"/>
      <c r="H208" s="72"/>
      <c r="I208" s="72"/>
      <c r="J208" s="72"/>
      <c r="K208" s="72"/>
      <c r="L208" s="72">
        <v>639</v>
      </c>
      <c r="M208" s="72"/>
      <c r="N208" s="301">
        <f t="shared" si="41"/>
        <v>639</v>
      </c>
    </row>
    <row r="209" spans="1:14" s="317" customFormat="1" ht="25.5" customHeight="1" thickBot="1">
      <c r="A209" s="1249">
        <v>202</v>
      </c>
      <c r="B209" s="1116"/>
      <c r="C209" s="313"/>
      <c r="D209" s="314" t="s">
        <v>1034</v>
      </c>
      <c r="E209" s="315">
        <f aca="true" t="shared" si="49" ref="E209:N209">SUM(E207:E208)</f>
        <v>385000</v>
      </c>
      <c r="F209" s="315">
        <f t="shared" si="49"/>
        <v>0</v>
      </c>
      <c r="G209" s="315">
        <f t="shared" si="49"/>
        <v>0</v>
      </c>
      <c r="H209" s="315">
        <f t="shared" si="49"/>
        <v>0</v>
      </c>
      <c r="I209" s="315">
        <f t="shared" si="49"/>
        <v>0</v>
      </c>
      <c r="J209" s="315">
        <f t="shared" si="49"/>
        <v>0</v>
      </c>
      <c r="K209" s="315">
        <f t="shared" si="49"/>
        <v>2348</v>
      </c>
      <c r="L209" s="315">
        <f t="shared" si="49"/>
        <v>783249</v>
      </c>
      <c r="M209" s="315">
        <f t="shared" si="49"/>
        <v>184277</v>
      </c>
      <c r="N209" s="110">
        <f t="shared" si="49"/>
        <v>1170597</v>
      </c>
    </row>
    <row r="210" spans="1:15" s="133" customFormat="1" ht="15">
      <c r="A210" s="225">
        <v>203</v>
      </c>
      <c r="B210" s="694"/>
      <c r="C210" s="1472" t="s">
        <v>181</v>
      </c>
      <c r="D210" s="1472"/>
      <c r="E210" s="698"/>
      <c r="F210" s="698"/>
      <c r="G210" s="698"/>
      <c r="H210" s="698"/>
      <c r="I210" s="698"/>
      <c r="J210" s="698"/>
      <c r="K210" s="698"/>
      <c r="L210" s="698"/>
      <c r="M210" s="776"/>
      <c r="N210" s="699"/>
      <c r="O210" s="133">
        <f>(SUM(E211:L211))-N210</f>
        <v>4798951</v>
      </c>
    </row>
    <row r="211" spans="1:14" s="664" customFormat="1" ht="15">
      <c r="A211" s="225">
        <v>204</v>
      </c>
      <c r="B211" s="658"/>
      <c r="C211" s="670"/>
      <c r="D211" s="660" t="s">
        <v>394</v>
      </c>
      <c r="E211" s="667">
        <f aca="true" t="shared" si="50" ref="E211:M211">SUM(E76,E111,E201,E206)</f>
        <v>899595</v>
      </c>
      <c r="F211" s="667">
        <f t="shared" si="50"/>
        <v>249519</v>
      </c>
      <c r="G211" s="667">
        <f t="shared" si="50"/>
        <v>80000</v>
      </c>
      <c r="H211" s="667">
        <f t="shared" si="50"/>
        <v>0</v>
      </c>
      <c r="I211" s="667">
        <f t="shared" si="50"/>
        <v>0</v>
      </c>
      <c r="J211" s="667">
        <f t="shared" si="50"/>
        <v>0</v>
      </c>
      <c r="K211" s="667">
        <f t="shared" si="50"/>
        <v>0</v>
      </c>
      <c r="L211" s="667">
        <f t="shared" si="50"/>
        <v>3569837</v>
      </c>
      <c r="M211" s="666">
        <f t="shared" si="50"/>
        <v>2251280</v>
      </c>
      <c r="N211" s="668">
        <f t="shared" si="41"/>
        <v>4798951</v>
      </c>
    </row>
    <row r="212" spans="1:14" ht="15">
      <c r="A212" s="225">
        <v>205</v>
      </c>
      <c r="B212" s="73"/>
      <c r="C212" s="1212"/>
      <c r="D212" s="77" t="s">
        <v>1000</v>
      </c>
      <c r="E212" s="71">
        <f aca="true" t="shared" si="51" ref="E212:N212">SUM(E207,E202,E112,E77)</f>
        <v>1138990</v>
      </c>
      <c r="F212" s="71">
        <f t="shared" si="51"/>
        <v>296427</v>
      </c>
      <c r="G212" s="71">
        <f t="shared" si="51"/>
        <v>96559</v>
      </c>
      <c r="H212" s="71">
        <f t="shared" si="51"/>
        <v>0</v>
      </c>
      <c r="I212" s="71">
        <f t="shared" si="51"/>
        <v>0</v>
      </c>
      <c r="J212" s="71">
        <f t="shared" si="51"/>
        <v>0</v>
      </c>
      <c r="K212" s="71">
        <f t="shared" si="51"/>
        <v>142701</v>
      </c>
      <c r="L212" s="71">
        <f t="shared" si="51"/>
        <v>3850641</v>
      </c>
      <c r="M212" s="72">
        <f t="shared" si="51"/>
        <v>2251280</v>
      </c>
      <c r="N212" s="78">
        <f t="shared" si="51"/>
        <v>5525318</v>
      </c>
    </row>
    <row r="213" spans="1:15" ht="45">
      <c r="A213" s="1249">
        <v>206</v>
      </c>
      <c r="B213" s="73"/>
      <c r="C213" s="1212"/>
      <c r="D213" s="590" t="s">
        <v>1220</v>
      </c>
      <c r="E213" s="72">
        <f>SUM(E208:E208,E203,E113,E78)</f>
        <v>-2103</v>
      </c>
      <c r="F213" s="72">
        <f aca="true" t="shared" si="52" ref="F213:M213">SUM(F208:F208,F203,F113,F78)</f>
        <v>43578</v>
      </c>
      <c r="G213" s="72">
        <f t="shared" si="52"/>
        <v>10250</v>
      </c>
      <c r="H213" s="72">
        <f t="shared" si="52"/>
        <v>60</v>
      </c>
      <c r="I213" s="72">
        <f t="shared" si="52"/>
        <v>0</v>
      </c>
      <c r="J213" s="72">
        <f t="shared" si="52"/>
        <v>0</v>
      </c>
      <c r="K213" s="72">
        <f t="shared" si="52"/>
        <v>0</v>
      </c>
      <c r="L213" s="72">
        <f t="shared" si="52"/>
        <v>2839</v>
      </c>
      <c r="M213" s="72">
        <f t="shared" si="52"/>
        <v>0</v>
      </c>
      <c r="N213" s="112">
        <f>SUM(E213:L213)</f>
        <v>54624</v>
      </c>
      <c r="O213" s="72" t="e">
        <f>SUM(O208:O208,O203,O113,O78)+#REF!+#REF!</f>
        <v>#REF!</v>
      </c>
    </row>
    <row r="214" spans="1:14" ht="15.75" thickBot="1">
      <c r="A214" s="225">
        <v>207</v>
      </c>
      <c r="B214" s="66"/>
      <c r="C214" s="1211"/>
      <c r="D214" s="307" t="s">
        <v>1034</v>
      </c>
      <c r="E214" s="3">
        <f>SUM(E212:E213)</f>
        <v>1136887</v>
      </c>
      <c r="F214" s="3">
        <f aca="true" t="shared" si="53" ref="F214:M214">SUM(F212:F213)</f>
        <v>340005</v>
      </c>
      <c r="G214" s="3">
        <f t="shared" si="53"/>
        <v>106809</v>
      </c>
      <c r="H214" s="3">
        <f t="shared" si="53"/>
        <v>60</v>
      </c>
      <c r="I214" s="3">
        <f t="shared" si="53"/>
        <v>0</v>
      </c>
      <c r="J214" s="3">
        <f t="shared" si="53"/>
        <v>0</v>
      </c>
      <c r="K214" s="3">
        <f t="shared" si="53"/>
        <v>142701</v>
      </c>
      <c r="L214" s="3">
        <f t="shared" si="53"/>
        <v>3853480</v>
      </c>
      <c r="M214" s="308">
        <f t="shared" si="53"/>
        <v>2251280</v>
      </c>
      <c r="N214" s="8">
        <f>SUM(E214:L214)</f>
        <v>5579942</v>
      </c>
    </row>
    <row r="215" spans="1:15" s="133" customFormat="1" ht="25.5" customHeight="1">
      <c r="A215" s="225">
        <v>208</v>
      </c>
      <c r="B215" s="134">
        <v>17</v>
      </c>
      <c r="C215" s="136"/>
      <c r="D215" s="1473" t="s">
        <v>806</v>
      </c>
      <c r="E215" s="1473"/>
      <c r="F215" s="1473"/>
      <c r="G215" s="136"/>
      <c r="H215" s="136"/>
      <c r="I215" s="136"/>
      <c r="J215" s="136"/>
      <c r="K215" s="136"/>
      <c r="L215" s="136"/>
      <c r="M215" s="137"/>
      <c r="N215" s="111"/>
      <c r="O215" s="133">
        <f>(SUM(E215:L215))-N215</f>
        <v>0</v>
      </c>
    </row>
    <row r="216" spans="1:14" s="664" customFormat="1" ht="15">
      <c r="A216" s="225">
        <v>209</v>
      </c>
      <c r="B216" s="658"/>
      <c r="C216" s="659"/>
      <c r="D216" s="660" t="s">
        <v>394</v>
      </c>
      <c r="E216" s="661"/>
      <c r="F216" s="661"/>
      <c r="G216" s="661"/>
      <c r="H216" s="661"/>
      <c r="I216" s="661"/>
      <c r="J216" s="661"/>
      <c r="K216" s="661"/>
      <c r="L216" s="661">
        <v>1319397</v>
      </c>
      <c r="M216" s="662"/>
      <c r="N216" s="663">
        <f t="shared" si="41"/>
        <v>1319397</v>
      </c>
    </row>
    <row r="217" spans="1:14" ht="15">
      <c r="A217" s="225">
        <v>210</v>
      </c>
      <c r="B217" s="73"/>
      <c r="C217" s="76"/>
      <c r="D217" s="77" t="s">
        <v>1000</v>
      </c>
      <c r="E217" s="136">
        <v>3211</v>
      </c>
      <c r="F217" s="136"/>
      <c r="G217" s="136"/>
      <c r="H217" s="136"/>
      <c r="I217" s="136"/>
      <c r="J217" s="136"/>
      <c r="K217" s="136">
        <v>170702</v>
      </c>
      <c r="L217" s="136">
        <v>1261200</v>
      </c>
      <c r="M217" s="137"/>
      <c r="N217" s="300">
        <f t="shared" si="41"/>
        <v>1435113</v>
      </c>
    </row>
    <row r="218" spans="1:14" s="131" customFormat="1" ht="15">
      <c r="A218" s="225">
        <v>211</v>
      </c>
      <c r="B218" s="132"/>
      <c r="C218" s="226"/>
      <c r="D218" s="140" t="s">
        <v>1048</v>
      </c>
      <c r="E218" s="72"/>
      <c r="F218" s="72"/>
      <c r="G218" s="72"/>
      <c r="H218" s="72"/>
      <c r="I218" s="72"/>
      <c r="J218" s="72"/>
      <c r="K218" s="72"/>
      <c r="L218" s="72">
        <v>295</v>
      </c>
      <c r="M218" s="72"/>
      <c r="N218" s="301">
        <f t="shared" si="41"/>
        <v>295</v>
      </c>
    </row>
    <row r="219" spans="1:14" s="4" customFormat="1" ht="15">
      <c r="A219" s="225">
        <v>212</v>
      </c>
      <c r="B219" s="1213"/>
      <c r="C219" s="1214"/>
      <c r="D219" s="138" t="s">
        <v>1034</v>
      </c>
      <c r="E219" s="74">
        <f aca="true" t="shared" si="54" ref="E219:N219">SUM(E217:E218)</f>
        <v>3211</v>
      </c>
      <c r="F219" s="74">
        <f t="shared" si="54"/>
        <v>0</v>
      </c>
      <c r="G219" s="74">
        <f t="shared" si="54"/>
        <v>0</v>
      </c>
      <c r="H219" s="74">
        <f t="shared" si="54"/>
        <v>0</v>
      </c>
      <c r="I219" s="74">
        <f t="shared" si="54"/>
        <v>0</v>
      </c>
      <c r="J219" s="74">
        <f t="shared" si="54"/>
        <v>0</v>
      </c>
      <c r="K219" s="74">
        <f t="shared" si="54"/>
        <v>170702</v>
      </c>
      <c r="L219" s="74">
        <f t="shared" si="54"/>
        <v>1261495</v>
      </c>
      <c r="M219" s="74">
        <f t="shared" si="54"/>
        <v>0</v>
      </c>
      <c r="N219" s="75">
        <f t="shared" si="54"/>
        <v>1435408</v>
      </c>
    </row>
    <row r="220" spans="1:14" s="133" customFormat="1" ht="19.5" customHeight="1">
      <c r="A220" s="225">
        <v>213</v>
      </c>
      <c r="B220" s="134"/>
      <c r="C220" s="135"/>
      <c r="D220" s="1470" t="s">
        <v>235</v>
      </c>
      <c r="E220" s="1470"/>
      <c r="F220" s="1470"/>
      <c r="G220" s="1470"/>
      <c r="H220" s="1470"/>
      <c r="I220" s="1470"/>
      <c r="J220" s="1470"/>
      <c r="K220" s="1470"/>
      <c r="L220" s="1470"/>
      <c r="M220" s="1470"/>
      <c r="N220" s="1471"/>
    </row>
    <row r="221" spans="1:14" ht="15">
      <c r="A221" s="225">
        <v>214</v>
      </c>
      <c r="B221" s="73"/>
      <c r="C221" s="76"/>
      <c r="D221" s="77" t="s">
        <v>1000</v>
      </c>
      <c r="E221" s="136"/>
      <c r="F221" s="136">
        <v>11250</v>
      </c>
      <c r="G221" s="136"/>
      <c r="H221" s="136"/>
      <c r="I221" s="136"/>
      <c r="J221" s="136"/>
      <c r="K221" s="136">
        <v>881</v>
      </c>
      <c r="L221" s="136"/>
      <c r="M221" s="137"/>
      <c r="N221" s="300">
        <f>SUM(E221:M221)</f>
        <v>12131</v>
      </c>
    </row>
    <row r="222" spans="1:14" s="131" customFormat="1" ht="15">
      <c r="A222" s="225">
        <v>215</v>
      </c>
      <c r="B222" s="132"/>
      <c r="C222" s="226"/>
      <c r="D222" s="140" t="s">
        <v>396</v>
      </c>
      <c r="E222" s="72"/>
      <c r="F222" s="72"/>
      <c r="G222" s="72"/>
      <c r="H222" s="72"/>
      <c r="I222" s="72"/>
      <c r="J222" s="72"/>
      <c r="K222" s="72"/>
      <c r="L222" s="72"/>
      <c r="M222" s="72"/>
      <c r="N222" s="301">
        <f>SUM(E222:M222)</f>
        <v>0</v>
      </c>
    </row>
    <row r="223" spans="1:14" s="317" customFormat="1" ht="15">
      <c r="A223" s="225">
        <v>216</v>
      </c>
      <c r="B223" s="312"/>
      <c r="C223" s="313"/>
      <c r="D223" s="138" t="s">
        <v>1034</v>
      </c>
      <c r="E223" s="315">
        <f>SUM(E221:E222)</f>
        <v>0</v>
      </c>
      <c r="F223" s="315">
        <f>SUM(F221:F222)</f>
        <v>11250</v>
      </c>
      <c r="G223" s="315">
        <f aca="true" t="shared" si="55" ref="G223:M223">SUM(G221:G222)</f>
        <v>0</v>
      </c>
      <c r="H223" s="315">
        <f t="shared" si="55"/>
        <v>0</v>
      </c>
      <c r="I223" s="315">
        <f t="shared" si="55"/>
        <v>0</v>
      </c>
      <c r="J223" s="315">
        <f t="shared" si="55"/>
        <v>0</v>
      </c>
      <c r="K223" s="315">
        <f t="shared" si="55"/>
        <v>881</v>
      </c>
      <c r="L223" s="315">
        <f t="shared" si="55"/>
        <v>0</v>
      </c>
      <c r="M223" s="316">
        <f t="shared" si="55"/>
        <v>0</v>
      </c>
      <c r="N223" s="111">
        <f>SUM(E223:M223)</f>
        <v>12131</v>
      </c>
    </row>
    <row r="224" spans="1:14" s="133" customFormat="1" ht="19.5" customHeight="1">
      <c r="A224" s="225">
        <v>217</v>
      </c>
      <c r="B224" s="134"/>
      <c r="C224" s="135"/>
      <c r="D224" s="1209" t="s">
        <v>873</v>
      </c>
      <c r="E224" s="136"/>
      <c r="F224" s="136"/>
      <c r="G224" s="136"/>
      <c r="H224" s="136"/>
      <c r="I224" s="136"/>
      <c r="J224" s="136"/>
      <c r="K224" s="136"/>
      <c r="L224" s="136"/>
      <c r="M224" s="137"/>
      <c r="N224" s="111"/>
    </row>
    <row r="225" spans="1:14" s="664" customFormat="1" ht="15">
      <c r="A225" s="225">
        <v>218</v>
      </c>
      <c r="B225" s="658"/>
      <c r="C225" s="659"/>
      <c r="D225" s="660" t="s">
        <v>394</v>
      </c>
      <c r="E225" s="661"/>
      <c r="F225" s="661">
        <v>9173</v>
      </c>
      <c r="G225" s="661"/>
      <c r="H225" s="661"/>
      <c r="I225" s="661"/>
      <c r="J225" s="661"/>
      <c r="K225" s="661"/>
      <c r="L225" s="661"/>
      <c r="M225" s="662"/>
      <c r="N225" s="663">
        <f t="shared" si="41"/>
        <v>9173</v>
      </c>
    </row>
    <row r="226" spans="1:14" ht="15">
      <c r="A226" s="225">
        <v>219</v>
      </c>
      <c r="B226" s="73"/>
      <c r="C226" s="76"/>
      <c r="D226" s="77" t="s">
        <v>1000</v>
      </c>
      <c r="E226" s="136"/>
      <c r="F226" s="136">
        <v>11753</v>
      </c>
      <c r="G226" s="136"/>
      <c r="H226" s="136"/>
      <c r="I226" s="136"/>
      <c r="J226" s="136"/>
      <c r="K226" s="136"/>
      <c r="L226" s="136"/>
      <c r="M226" s="137"/>
      <c r="N226" s="300">
        <f t="shared" si="41"/>
        <v>11753</v>
      </c>
    </row>
    <row r="227" spans="1:14" s="131" customFormat="1" ht="15">
      <c r="A227" s="225">
        <v>220</v>
      </c>
      <c r="B227" s="132"/>
      <c r="C227" s="226"/>
      <c r="D227" s="140" t="s">
        <v>396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301">
        <f t="shared" si="41"/>
        <v>0</v>
      </c>
    </row>
    <row r="228" spans="1:14" s="317" customFormat="1" ht="15">
      <c r="A228" s="225">
        <v>221</v>
      </c>
      <c r="B228" s="312"/>
      <c r="C228" s="313"/>
      <c r="D228" s="138" t="s">
        <v>1034</v>
      </c>
      <c r="E228" s="315">
        <f aca="true" t="shared" si="56" ref="E228:M228">SUM(E226:E227)</f>
        <v>0</v>
      </c>
      <c r="F228" s="315">
        <f t="shared" si="56"/>
        <v>11753</v>
      </c>
      <c r="G228" s="315">
        <f t="shared" si="56"/>
        <v>0</v>
      </c>
      <c r="H228" s="315">
        <f t="shared" si="56"/>
        <v>0</v>
      </c>
      <c r="I228" s="315">
        <f t="shared" si="56"/>
        <v>0</v>
      </c>
      <c r="J228" s="315">
        <f t="shared" si="56"/>
        <v>0</v>
      </c>
      <c r="K228" s="315">
        <f t="shared" si="56"/>
        <v>0</v>
      </c>
      <c r="L228" s="315">
        <f t="shared" si="56"/>
        <v>0</v>
      </c>
      <c r="M228" s="316">
        <f t="shared" si="56"/>
        <v>0</v>
      </c>
      <c r="N228" s="110">
        <f t="shared" si="41"/>
        <v>11753</v>
      </c>
    </row>
    <row r="229" spans="1:14" s="133" customFormat="1" ht="30">
      <c r="A229" s="1249">
        <v>222</v>
      </c>
      <c r="B229" s="134"/>
      <c r="C229" s="135"/>
      <c r="D229" s="1209" t="s">
        <v>899</v>
      </c>
      <c r="E229" s="136"/>
      <c r="F229" s="136"/>
      <c r="G229" s="136"/>
      <c r="H229" s="136"/>
      <c r="I229" s="136"/>
      <c r="J229" s="136"/>
      <c r="K229" s="136"/>
      <c r="L229" s="136"/>
      <c r="M229" s="137"/>
      <c r="N229" s="110"/>
    </row>
    <row r="230" spans="1:14" s="133" customFormat="1" ht="15">
      <c r="A230" s="225">
        <v>223</v>
      </c>
      <c r="B230" s="134"/>
      <c r="C230" s="135"/>
      <c r="D230" s="1209" t="s">
        <v>1000</v>
      </c>
      <c r="E230" s="136"/>
      <c r="F230" s="136">
        <v>10933</v>
      </c>
      <c r="G230" s="136"/>
      <c r="H230" s="136"/>
      <c r="I230" s="136"/>
      <c r="J230" s="136"/>
      <c r="K230" s="136"/>
      <c r="L230" s="136"/>
      <c r="M230" s="137"/>
      <c r="N230" s="575">
        <f t="shared" si="41"/>
        <v>10933</v>
      </c>
    </row>
    <row r="231" spans="1:14" s="131" customFormat="1" ht="15">
      <c r="A231" s="225">
        <v>224</v>
      </c>
      <c r="B231" s="132"/>
      <c r="C231" s="226"/>
      <c r="D231" s="140" t="s">
        <v>396</v>
      </c>
      <c r="E231" s="72"/>
      <c r="F231" s="72"/>
      <c r="G231" s="72"/>
      <c r="H231" s="72"/>
      <c r="I231" s="72"/>
      <c r="J231" s="72"/>
      <c r="K231" s="72"/>
      <c r="L231" s="72"/>
      <c r="M231" s="72"/>
      <c r="N231" s="585">
        <f t="shared" si="41"/>
        <v>0</v>
      </c>
    </row>
    <row r="232" spans="1:14" s="317" customFormat="1" ht="15">
      <c r="A232" s="225">
        <v>225</v>
      </c>
      <c r="B232" s="312"/>
      <c r="C232" s="313"/>
      <c r="D232" s="138" t="s">
        <v>1034</v>
      </c>
      <c r="E232" s="315">
        <f>SUM(E230:E231)</f>
        <v>0</v>
      </c>
      <c r="F232" s="315">
        <f>SUM(F230:F231)</f>
        <v>10933</v>
      </c>
      <c r="G232" s="315">
        <f aca="true" t="shared" si="57" ref="G232:M232">SUM(G230:G231)</f>
        <v>0</v>
      </c>
      <c r="H232" s="315">
        <f t="shared" si="57"/>
        <v>0</v>
      </c>
      <c r="I232" s="315">
        <f t="shared" si="57"/>
        <v>0</v>
      </c>
      <c r="J232" s="315">
        <f t="shared" si="57"/>
        <v>0</v>
      </c>
      <c r="K232" s="315">
        <f t="shared" si="57"/>
        <v>0</v>
      </c>
      <c r="L232" s="315">
        <f t="shared" si="57"/>
        <v>0</v>
      </c>
      <c r="M232" s="316">
        <f t="shared" si="57"/>
        <v>0</v>
      </c>
      <c r="N232" s="110">
        <f t="shared" si="41"/>
        <v>10933</v>
      </c>
    </row>
    <row r="233" spans="1:14" s="133" customFormat="1" ht="19.5" customHeight="1">
      <c r="A233" s="225">
        <v>226</v>
      </c>
      <c r="B233" s="134"/>
      <c r="C233" s="135"/>
      <c r="D233" s="1209" t="s">
        <v>12</v>
      </c>
      <c r="E233" s="136"/>
      <c r="F233" s="136"/>
      <c r="G233" s="136"/>
      <c r="H233" s="136"/>
      <c r="I233" s="136"/>
      <c r="J233" s="136"/>
      <c r="K233" s="136"/>
      <c r="L233" s="136"/>
      <c r="M233" s="137"/>
      <c r="N233" s="111"/>
    </row>
    <row r="234" spans="1:14" s="133" customFormat="1" ht="15">
      <c r="A234" s="225">
        <v>227</v>
      </c>
      <c r="B234" s="134"/>
      <c r="C234" s="135"/>
      <c r="D234" s="77" t="s">
        <v>1000</v>
      </c>
      <c r="E234" s="136"/>
      <c r="F234" s="136">
        <v>10350</v>
      </c>
      <c r="G234" s="136"/>
      <c r="H234" s="136"/>
      <c r="I234" s="136"/>
      <c r="J234" s="136"/>
      <c r="K234" s="136"/>
      <c r="L234" s="136"/>
      <c r="M234" s="137"/>
      <c r="N234" s="300">
        <f>SUM(E234:L234)</f>
        <v>10350</v>
      </c>
    </row>
    <row r="235" spans="1:14" s="131" customFormat="1" ht="15">
      <c r="A235" s="225">
        <v>228</v>
      </c>
      <c r="B235" s="132"/>
      <c r="C235" s="226"/>
      <c r="D235" s="140" t="s">
        <v>396</v>
      </c>
      <c r="E235" s="72"/>
      <c r="F235" s="72"/>
      <c r="G235" s="72"/>
      <c r="H235" s="72"/>
      <c r="I235" s="72"/>
      <c r="J235" s="72"/>
      <c r="K235" s="72"/>
      <c r="L235" s="72"/>
      <c r="M235" s="72"/>
      <c r="N235" s="301">
        <f>SUM(E235:L235)</f>
        <v>0</v>
      </c>
    </row>
    <row r="236" spans="1:14" s="317" customFormat="1" ht="30" customHeight="1">
      <c r="A236" s="1249">
        <v>229</v>
      </c>
      <c r="B236" s="312"/>
      <c r="C236" s="313"/>
      <c r="D236" s="314" t="s">
        <v>1034</v>
      </c>
      <c r="E236" s="315">
        <f>SUM(E234:E235)</f>
        <v>0</v>
      </c>
      <c r="F236" s="315">
        <f>SUM(F234:F235)</f>
        <v>10350</v>
      </c>
      <c r="G236" s="315">
        <f aca="true" t="shared" si="58" ref="G236:M236">SUM(G234:G235)</f>
        <v>0</v>
      </c>
      <c r="H236" s="315">
        <f t="shared" si="58"/>
        <v>0</v>
      </c>
      <c r="I236" s="315">
        <f t="shared" si="58"/>
        <v>0</v>
      </c>
      <c r="J236" s="315">
        <f t="shared" si="58"/>
        <v>0</v>
      </c>
      <c r="K236" s="315">
        <f t="shared" si="58"/>
        <v>0</v>
      </c>
      <c r="L236" s="315">
        <f t="shared" si="58"/>
        <v>0</v>
      </c>
      <c r="M236" s="316">
        <f t="shared" si="58"/>
        <v>0</v>
      </c>
      <c r="N236" s="110">
        <f>SUM(E236:L236)</f>
        <v>10350</v>
      </c>
    </row>
    <row r="237" spans="1:15" s="775" customFormat="1" ht="21.75" customHeight="1">
      <c r="A237" s="225">
        <v>230</v>
      </c>
      <c r="B237" s="784"/>
      <c r="C237" s="773"/>
      <c r="D237" s="773" t="s">
        <v>738</v>
      </c>
      <c r="E237" s="773"/>
      <c r="F237" s="773"/>
      <c r="G237" s="773"/>
      <c r="H237" s="773"/>
      <c r="I237" s="773"/>
      <c r="J237" s="773"/>
      <c r="K237" s="773"/>
      <c r="L237" s="773"/>
      <c r="M237" s="773"/>
      <c r="N237" s="774"/>
      <c r="O237" s="133"/>
    </row>
    <row r="238" spans="1:15" s="669" customFormat="1" ht="15">
      <c r="A238" s="225">
        <v>231</v>
      </c>
      <c r="B238" s="665"/>
      <c r="C238" s="666"/>
      <c r="D238" s="660" t="s">
        <v>394</v>
      </c>
      <c r="E238" s="667">
        <f aca="true" t="shared" si="59" ref="E238:M238">SUM(E225,E216)</f>
        <v>0</v>
      </c>
      <c r="F238" s="667">
        <f t="shared" si="59"/>
        <v>9173</v>
      </c>
      <c r="G238" s="667">
        <f t="shared" si="59"/>
        <v>0</v>
      </c>
      <c r="H238" s="667">
        <f t="shared" si="59"/>
        <v>0</v>
      </c>
      <c r="I238" s="667">
        <f t="shared" si="59"/>
        <v>0</v>
      </c>
      <c r="J238" s="667">
        <f t="shared" si="59"/>
        <v>0</v>
      </c>
      <c r="K238" s="667">
        <f t="shared" si="59"/>
        <v>0</v>
      </c>
      <c r="L238" s="667">
        <f t="shared" si="59"/>
        <v>1319397</v>
      </c>
      <c r="M238" s="666">
        <f t="shared" si="59"/>
        <v>0</v>
      </c>
      <c r="N238" s="668">
        <f t="shared" si="41"/>
        <v>1328570</v>
      </c>
      <c r="O238" s="664"/>
    </row>
    <row r="239" spans="1:15" s="131" customFormat="1" ht="15">
      <c r="A239" s="225">
        <v>232</v>
      </c>
      <c r="B239" s="132"/>
      <c r="C239" s="72"/>
      <c r="D239" s="77" t="s">
        <v>1000</v>
      </c>
      <c r="E239" s="71">
        <f aca="true" t="shared" si="60" ref="E239:M239">SUM(E234,E226,E221,E217)+E230</f>
        <v>3211</v>
      </c>
      <c r="F239" s="71">
        <f t="shared" si="60"/>
        <v>44286</v>
      </c>
      <c r="G239" s="71">
        <f t="shared" si="60"/>
        <v>0</v>
      </c>
      <c r="H239" s="71">
        <f t="shared" si="60"/>
        <v>0</v>
      </c>
      <c r="I239" s="71">
        <f t="shared" si="60"/>
        <v>0</v>
      </c>
      <c r="J239" s="71">
        <f t="shared" si="60"/>
        <v>0</v>
      </c>
      <c r="K239" s="71">
        <f t="shared" si="60"/>
        <v>171583</v>
      </c>
      <c r="L239" s="71">
        <f t="shared" si="60"/>
        <v>1261200</v>
      </c>
      <c r="M239" s="72">
        <f t="shared" si="60"/>
        <v>0</v>
      </c>
      <c r="N239" s="78">
        <f t="shared" si="41"/>
        <v>1480280</v>
      </c>
      <c r="O239" s="79"/>
    </row>
    <row r="240" spans="1:15" s="131" customFormat="1" ht="15">
      <c r="A240" s="225">
        <v>233</v>
      </c>
      <c r="B240" s="132"/>
      <c r="C240" s="72"/>
      <c r="D240" s="140" t="s">
        <v>1048</v>
      </c>
      <c r="E240" s="72">
        <f>SUM(E227,E218:E218)+E222+E235+E231</f>
        <v>0</v>
      </c>
      <c r="F240" s="72">
        <f aca="true" t="shared" si="61" ref="F240:M240">SUM(F227,F218:F218)+F222+F235+F231</f>
        <v>0</v>
      </c>
      <c r="G240" s="72">
        <f t="shared" si="61"/>
        <v>0</v>
      </c>
      <c r="H240" s="72">
        <f t="shared" si="61"/>
        <v>0</v>
      </c>
      <c r="I240" s="72">
        <f t="shared" si="61"/>
        <v>0</v>
      </c>
      <c r="J240" s="72">
        <f t="shared" si="61"/>
        <v>0</v>
      </c>
      <c r="K240" s="72">
        <f t="shared" si="61"/>
        <v>0</v>
      </c>
      <c r="L240" s="72">
        <f t="shared" si="61"/>
        <v>295</v>
      </c>
      <c r="M240" s="72">
        <f t="shared" si="61"/>
        <v>0</v>
      </c>
      <c r="N240" s="112">
        <f>SUM(E240:L240)</f>
        <v>295</v>
      </c>
      <c r="O240" s="79"/>
    </row>
    <row r="241" spans="1:15" s="783" customFormat="1" ht="15">
      <c r="A241" s="225">
        <v>234</v>
      </c>
      <c r="B241" s="777"/>
      <c r="C241" s="778"/>
      <c r="D241" s="779" t="s">
        <v>1034</v>
      </c>
      <c r="E241" s="780">
        <f>SUM(E239:E240)</f>
        <v>3211</v>
      </c>
      <c r="F241" s="780">
        <f>SUM(F239:F240)</f>
        <v>44286</v>
      </c>
      <c r="G241" s="780">
        <f aca="true" t="shared" si="62" ref="G241:M241">SUM(G239:G240)</f>
        <v>0</v>
      </c>
      <c r="H241" s="780">
        <f t="shared" si="62"/>
        <v>0</v>
      </c>
      <c r="I241" s="780">
        <f t="shared" si="62"/>
        <v>0</v>
      </c>
      <c r="J241" s="780">
        <f t="shared" si="62"/>
        <v>0</v>
      </c>
      <c r="K241" s="780">
        <f t="shared" si="62"/>
        <v>171583</v>
      </c>
      <c r="L241" s="780">
        <f t="shared" si="62"/>
        <v>1261495</v>
      </c>
      <c r="M241" s="781">
        <f t="shared" si="62"/>
        <v>0</v>
      </c>
      <c r="N241" s="782">
        <f t="shared" si="41"/>
        <v>1480575</v>
      </c>
      <c r="O241" s="360"/>
    </row>
    <row r="242" spans="1:15" s="133" customFormat="1" ht="30" customHeight="1">
      <c r="A242" s="225">
        <v>235</v>
      </c>
      <c r="B242" s="134"/>
      <c r="C242" s="1469" t="s">
        <v>422</v>
      </c>
      <c r="D242" s="1469"/>
      <c r="E242" s="137"/>
      <c r="F242" s="137"/>
      <c r="G242" s="137"/>
      <c r="H242" s="137"/>
      <c r="I242" s="137"/>
      <c r="J242" s="137"/>
      <c r="K242" s="137"/>
      <c r="L242" s="137"/>
      <c r="M242" s="137"/>
      <c r="N242" s="111">
        <f t="shared" si="41"/>
        <v>0</v>
      </c>
      <c r="O242" s="133">
        <f>(SUM(E243:L243))-N242</f>
        <v>6127521</v>
      </c>
    </row>
    <row r="243" spans="1:15" s="669" customFormat="1" ht="15">
      <c r="A243" s="225">
        <v>236</v>
      </c>
      <c r="B243" s="665"/>
      <c r="C243" s="666"/>
      <c r="D243" s="660" t="s">
        <v>394</v>
      </c>
      <c r="E243" s="667">
        <f aca="true" t="shared" si="63" ref="E243:M243">SUM(E211,E238)</f>
        <v>899595</v>
      </c>
      <c r="F243" s="667">
        <f t="shared" si="63"/>
        <v>258692</v>
      </c>
      <c r="G243" s="667">
        <f t="shared" si="63"/>
        <v>80000</v>
      </c>
      <c r="H243" s="667">
        <f t="shared" si="63"/>
        <v>0</v>
      </c>
      <c r="I243" s="667">
        <f t="shared" si="63"/>
        <v>0</v>
      </c>
      <c r="J243" s="667">
        <f t="shared" si="63"/>
        <v>0</v>
      </c>
      <c r="K243" s="667">
        <f t="shared" si="63"/>
        <v>0</v>
      </c>
      <c r="L243" s="667">
        <f t="shared" si="63"/>
        <v>4889234</v>
      </c>
      <c r="M243" s="666">
        <f t="shared" si="63"/>
        <v>2251280</v>
      </c>
      <c r="N243" s="668">
        <f t="shared" si="41"/>
        <v>6127521</v>
      </c>
      <c r="O243" s="664"/>
    </row>
    <row r="244" spans="1:14" ht="19.5" customHeight="1">
      <c r="A244" s="225">
        <v>237</v>
      </c>
      <c r="B244" s="73"/>
      <c r="C244" s="1212"/>
      <c r="D244" s="77" t="s">
        <v>1000</v>
      </c>
      <c r="E244" s="71">
        <f aca="true" t="shared" si="64" ref="E244:M244">SUM(E239,E212)</f>
        <v>1142201</v>
      </c>
      <c r="F244" s="71">
        <f t="shared" si="64"/>
        <v>340713</v>
      </c>
      <c r="G244" s="71">
        <f t="shared" si="64"/>
        <v>96559</v>
      </c>
      <c r="H244" s="71">
        <f t="shared" si="64"/>
        <v>0</v>
      </c>
      <c r="I244" s="71">
        <f t="shared" si="64"/>
        <v>0</v>
      </c>
      <c r="J244" s="71">
        <f t="shared" si="64"/>
        <v>0</v>
      </c>
      <c r="K244" s="71">
        <f t="shared" si="64"/>
        <v>314284</v>
      </c>
      <c r="L244" s="71">
        <f t="shared" si="64"/>
        <v>5111841</v>
      </c>
      <c r="M244" s="72">
        <f t="shared" si="64"/>
        <v>2251280</v>
      </c>
      <c r="N244" s="78">
        <f t="shared" si="41"/>
        <v>7005598</v>
      </c>
    </row>
    <row r="245" spans="1:15" s="131" customFormat="1" ht="45">
      <c r="A245" s="1249">
        <v>238</v>
      </c>
      <c r="B245" s="132"/>
      <c r="C245" s="72"/>
      <c r="D245" s="590" t="s">
        <v>1220</v>
      </c>
      <c r="E245" s="72">
        <f aca="true" t="shared" si="65" ref="E245:M245">SUM(E240,E213)</f>
        <v>-2103</v>
      </c>
      <c r="F245" s="72">
        <f t="shared" si="65"/>
        <v>43578</v>
      </c>
      <c r="G245" s="72">
        <f t="shared" si="65"/>
        <v>10250</v>
      </c>
      <c r="H245" s="72">
        <f t="shared" si="65"/>
        <v>60</v>
      </c>
      <c r="I245" s="72">
        <f t="shared" si="65"/>
        <v>0</v>
      </c>
      <c r="J245" s="72">
        <f t="shared" si="65"/>
        <v>0</v>
      </c>
      <c r="K245" s="72">
        <f t="shared" si="65"/>
        <v>0</v>
      </c>
      <c r="L245" s="72">
        <f t="shared" si="65"/>
        <v>3134</v>
      </c>
      <c r="M245" s="72">
        <f t="shared" si="65"/>
        <v>0</v>
      </c>
      <c r="N245" s="112">
        <f t="shared" si="41"/>
        <v>54919</v>
      </c>
      <c r="O245" s="79"/>
    </row>
    <row r="246" spans="1:14" ht="19.5" customHeight="1" thickBot="1">
      <c r="A246" s="225">
        <v>239</v>
      </c>
      <c r="B246" s="66"/>
      <c r="C246" s="1211"/>
      <c r="D246" s="307" t="s">
        <v>1034</v>
      </c>
      <c r="E246" s="3">
        <f>SUM(E244:E245)</f>
        <v>1140098</v>
      </c>
      <c r="F246" s="3">
        <f aca="true" t="shared" si="66" ref="F246:M246">SUM(F244:F245)</f>
        <v>384291</v>
      </c>
      <c r="G246" s="3">
        <f t="shared" si="66"/>
        <v>106809</v>
      </c>
      <c r="H246" s="3">
        <f t="shared" si="66"/>
        <v>60</v>
      </c>
      <c r="I246" s="3">
        <f t="shared" si="66"/>
        <v>0</v>
      </c>
      <c r="J246" s="3">
        <f t="shared" si="66"/>
        <v>0</v>
      </c>
      <c r="K246" s="3">
        <f t="shared" si="66"/>
        <v>314284</v>
      </c>
      <c r="L246" s="3">
        <f t="shared" si="66"/>
        <v>5114975</v>
      </c>
      <c r="M246" s="308">
        <f t="shared" si="66"/>
        <v>2251280</v>
      </c>
      <c r="N246" s="8">
        <f t="shared" si="41"/>
        <v>7060517</v>
      </c>
    </row>
  </sheetData>
  <sheetProtection/>
  <mergeCells count="36">
    <mergeCell ref="D125:H125"/>
    <mergeCell ref="D41:G41"/>
    <mergeCell ref="D31:G31"/>
    <mergeCell ref="B1:D1"/>
    <mergeCell ref="B6:B7"/>
    <mergeCell ref="D8:G8"/>
    <mergeCell ref="D19:G19"/>
    <mergeCell ref="D6:D7"/>
    <mergeCell ref="C6:C7"/>
    <mergeCell ref="D120:H120"/>
    <mergeCell ref="D52:G52"/>
    <mergeCell ref="D80:G80"/>
    <mergeCell ref="D87:G87"/>
    <mergeCell ref="D99:G99"/>
    <mergeCell ref="D63:G63"/>
    <mergeCell ref="C242:D242"/>
    <mergeCell ref="D135:H135"/>
    <mergeCell ref="D146:H146"/>
    <mergeCell ref="D151:H151"/>
    <mergeCell ref="D163:H163"/>
    <mergeCell ref="D168:H168"/>
    <mergeCell ref="D184:H184"/>
    <mergeCell ref="D195:H195"/>
    <mergeCell ref="D220:N220"/>
    <mergeCell ref="D173:F173"/>
    <mergeCell ref="C210:D210"/>
    <mergeCell ref="D215:F215"/>
    <mergeCell ref="D180:H180"/>
    <mergeCell ref="M4:N4"/>
    <mergeCell ref="B2:N2"/>
    <mergeCell ref="B3:N3"/>
    <mergeCell ref="E6:G6"/>
    <mergeCell ref="H6:J6"/>
    <mergeCell ref="L6:M6"/>
    <mergeCell ref="K6:K7"/>
    <mergeCell ref="N6:N7"/>
  </mergeCells>
  <printOptions horizontalCentered="1"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view="pageBreakPreview" zoomScaleSheetLayoutView="100" zoomScalePageLayoutView="0" workbookViewId="0" topLeftCell="A1">
      <selection activeCell="B1" sqref="B1:D1"/>
    </sheetView>
  </sheetViews>
  <sheetFormatPr defaultColWidth="9.125" defaultRowHeight="12.75"/>
  <cols>
    <col min="1" max="1" width="3.00390625" style="1034" bestFit="1" customWidth="1"/>
    <col min="2" max="2" width="4.125" style="1034" customWidth="1"/>
    <col min="3" max="3" width="5.75390625" style="1034" bestFit="1" customWidth="1"/>
    <col min="4" max="4" width="50.75390625" style="1034" customWidth="1"/>
    <col min="5" max="7" width="10.75390625" style="1034" customWidth="1"/>
    <col min="8" max="8" width="14.125" style="1043" customWidth="1"/>
    <col min="9" max="9" width="11.75390625" style="1034" customWidth="1"/>
    <col min="10" max="16384" width="9.125" style="1034" customWidth="1"/>
  </cols>
  <sheetData>
    <row r="1" spans="1:9" ht="15" customHeight="1">
      <c r="A1" s="1029"/>
      <c r="B1" s="1475" t="s">
        <v>1234</v>
      </c>
      <c r="C1" s="1475"/>
      <c r="D1" s="1475"/>
      <c r="E1" s="353"/>
      <c r="F1" s="353"/>
      <c r="G1" s="353"/>
      <c r="H1" s="1042"/>
      <c r="I1" s="79"/>
    </row>
    <row r="2" spans="1:9" ht="24.75" customHeight="1">
      <c r="A2" s="1030"/>
      <c r="B2" s="1463" t="s">
        <v>408</v>
      </c>
      <c r="C2" s="1463"/>
      <c r="D2" s="1463"/>
      <c r="E2" s="1463"/>
      <c r="F2" s="1463"/>
      <c r="G2" s="1463"/>
      <c r="H2" s="1463"/>
      <c r="I2" s="1463"/>
    </row>
    <row r="3" spans="1:9" ht="24.75" customHeight="1">
      <c r="A3" s="1030"/>
      <c r="B3" s="1463" t="s">
        <v>896</v>
      </c>
      <c r="C3" s="1463"/>
      <c r="D3" s="1463"/>
      <c r="E3" s="1463"/>
      <c r="F3" s="1463"/>
      <c r="G3" s="1463"/>
      <c r="H3" s="1463"/>
      <c r="I3" s="1463"/>
    </row>
    <row r="4" spans="1:9" ht="15">
      <c r="A4" s="1030"/>
      <c r="B4" s="1030"/>
      <c r="C4" s="79"/>
      <c r="D4" s="79"/>
      <c r="E4" s="353"/>
      <c r="F4" s="353"/>
      <c r="G4" s="353"/>
      <c r="I4" s="933" t="s">
        <v>133</v>
      </c>
    </row>
    <row r="5" spans="2:9" s="1030" customFormat="1" ht="15.75" thickBot="1">
      <c r="B5" s="1030" t="s">
        <v>144</v>
      </c>
      <c r="C5" s="1030" t="s">
        <v>145</v>
      </c>
      <c r="D5" s="1030" t="s">
        <v>146</v>
      </c>
      <c r="E5" s="892" t="s">
        <v>147</v>
      </c>
      <c r="F5" s="892" t="s">
        <v>148</v>
      </c>
      <c r="G5" s="892" t="s">
        <v>149</v>
      </c>
      <c r="H5" s="1044" t="s">
        <v>150</v>
      </c>
      <c r="I5" s="1030" t="s">
        <v>860</v>
      </c>
    </row>
    <row r="6" spans="2:9" s="1030" customFormat="1" ht="30" customHeight="1">
      <c r="B6" s="1476" t="s">
        <v>743</v>
      </c>
      <c r="C6" s="1480" t="s">
        <v>409</v>
      </c>
      <c r="D6" s="1478" t="s">
        <v>134</v>
      </c>
      <c r="E6" s="1482" t="s">
        <v>196</v>
      </c>
      <c r="F6" s="1486" t="s">
        <v>195</v>
      </c>
      <c r="G6" s="1482" t="s">
        <v>37</v>
      </c>
      <c r="H6" s="1484" t="s">
        <v>272</v>
      </c>
      <c r="I6" s="1467" t="s">
        <v>897</v>
      </c>
    </row>
    <row r="7" spans="1:9" ht="45" customHeight="1" thickBot="1">
      <c r="A7" s="1030"/>
      <c r="B7" s="1477"/>
      <c r="C7" s="1481"/>
      <c r="D7" s="1479"/>
      <c r="E7" s="1483"/>
      <c r="F7" s="1487"/>
      <c r="G7" s="1483"/>
      <c r="H7" s="1485"/>
      <c r="I7" s="1468"/>
    </row>
    <row r="8" spans="1:9" ht="15">
      <c r="A8" s="1030">
        <v>1</v>
      </c>
      <c r="B8" s="73">
        <v>1</v>
      </c>
      <c r="C8" s="76"/>
      <c r="D8" s="77" t="s">
        <v>410</v>
      </c>
      <c r="E8" s="354">
        <v>12466</v>
      </c>
      <c r="F8" s="354">
        <v>15761</v>
      </c>
      <c r="G8" s="354">
        <v>16017</v>
      </c>
      <c r="H8" s="1045">
        <v>16015</v>
      </c>
      <c r="I8" s="78">
        <v>16919</v>
      </c>
    </row>
    <row r="9" spans="1:9" ht="15">
      <c r="A9" s="1030">
        <v>2</v>
      </c>
      <c r="B9" s="73"/>
      <c r="C9" s="76"/>
      <c r="D9" s="77" t="s">
        <v>197</v>
      </c>
      <c r="E9" s="354"/>
      <c r="F9" s="354"/>
      <c r="G9" s="354"/>
      <c r="H9" s="1045"/>
      <c r="I9" s="78"/>
    </row>
    <row r="10" spans="1:9" ht="15">
      <c r="A10" s="1030">
        <v>3</v>
      </c>
      <c r="B10" s="73">
        <v>2</v>
      </c>
      <c r="C10" s="76"/>
      <c r="D10" s="77" t="s">
        <v>411</v>
      </c>
      <c r="E10" s="354">
        <v>24598</v>
      </c>
      <c r="F10" s="354">
        <v>28180</v>
      </c>
      <c r="G10" s="354">
        <v>26363</v>
      </c>
      <c r="H10" s="1045">
        <v>28300</v>
      </c>
      <c r="I10" s="78">
        <v>28720</v>
      </c>
    </row>
    <row r="11" spans="1:9" ht="15">
      <c r="A11" s="1030">
        <v>4</v>
      </c>
      <c r="B11" s="73"/>
      <c r="C11" s="76"/>
      <c r="D11" s="77" t="s">
        <v>198</v>
      </c>
      <c r="E11" s="354"/>
      <c r="F11" s="354"/>
      <c r="G11" s="354"/>
      <c r="H11" s="1045"/>
      <c r="I11" s="78"/>
    </row>
    <row r="12" spans="1:9" ht="15">
      <c r="A12" s="1030">
        <v>5</v>
      </c>
      <c r="B12" s="73">
        <v>3</v>
      </c>
      <c r="C12" s="76"/>
      <c r="D12" s="77" t="s">
        <v>412</v>
      </c>
      <c r="E12" s="354">
        <v>29179</v>
      </c>
      <c r="F12" s="354">
        <v>31467</v>
      </c>
      <c r="G12" s="354">
        <v>28658</v>
      </c>
      <c r="H12" s="1045">
        <v>32344</v>
      </c>
      <c r="I12" s="78">
        <v>32344</v>
      </c>
    </row>
    <row r="13" spans="1:9" ht="15">
      <c r="A13" s="1030">
        <v>6</v>
      </c>
      <c r="B13" s="73"/>
      <c r="C13" s="76"/>
      <c r="D13" s="77" t="s">
        <v>199</v>
      </c>
      <c r="E13" s="354"/>
      <c r="F13" s="354"/>
      <c r="G13" s="354"/>
      <c r="H13" s="1045"/>
      <c r="I13" s="78"/>
    </row>
    <row r="14" spans="1:9" ht="15">
      <c r="A14" s="1030">
        <v>7</v>
      </c>
      <c r="B14" s="73">
        <v>4</v>
      </c>
      <c r="C14" s="76"/>
      <c r="D14" s="77" t="s">
        <v>413</v>
      </c>
      <c r="E14" s="354">
        <v>24430</v>
      </c>
      <c r="F14" s="354">
        <v>24581</v>
      </c>
      <c r="G14" s="354">
        <v>25488</v>
      </c>
      <c r="H14" s="1045">
        <v>25643</v>
      </c>
      <c r="I14" s="78">
        <v>27620</v>
      </c>
    </row>
    <row r="15" spans="1:9" ht="15">
      <c r="A15" s="1030">
        <v>8</v>
      </c>
      <c r="B15" s="73"/>
      <c r="C15" s="76"/>
      <c r="D15" s="77" t="s">
        <v>200</v>
      </c>
      <c r="E15" s="354"/>
      <c r="F15" s="354"/>
      <c r="G15" s="354"/>
      <c r="H15" s="1045"/>
      <c r="I15" s="78"/>
    </row>
    <row r="16" spans="1:9" ht="15">
      <c r="A16" s="1030">
        <v>9</v>
      </c>
      <c r="B16" s="73">
        <v>5</v>
      </c>
      <c r="C16" s="76"/>
      <c r="D16" s="77" t="s">
        <v>416</v>
      </c>
      <c r="E16" s="354">
        <v>29853</v>
      </c>
      <c r="F16" s="354">
        <v>31251</v>
      </c>
      <c r="G16" s="354">
        <v>32366</v>
      </c>
      <c r="H16" s="1045">
        <v>32339</v>
      </c>
      <c r="I16" s="78">
        <v>32756</v>
      </c>
    </row>
    <row r="17" spans="1:9" ht="15">
      <c r="A17" s="1030">
        <v>10</v>
      </c>
      <c r="B17" s="73"/>
      <c r="C17" s="76"/>
      <c r="D17" s="77" t="s">
        <v>201</v>
      </c>
      <c r="E17" s="354"/>
      <c r="F17" s="354"/>
      <c r="G17" s="354"/>
      <c r="H17" s="1045"/>
      <c r="I17" s="78"/>
    </row>
    <row r="18" spans="1:9" ht="15">
      <c r="A18" s="1030">
        <v>11</v>
      </c>
      <c r="B18" s="73">
        <v>6</v>
      </c>
      <c r="C18" s="76"/>
      <c r="D18" s="77" t="s">
        <v>417</v>
      </c>
      <c r="E18" s="354">
        <v>11102</v>
      </c>
      <c r="F18" s="354">
        <v>12095</v>
      </c>
      <c r="G18" s="354">
        <v>11479</v>
      </c>
      <c r="H18" s="1045">
        <v>11827</v>
      </c>
      <c r="I18" s="78">
        <v>11910</v>
      </c>
    </row>
    <row r="19" spans="1:9" ht="15">
      <c r="A19" s="1030">
        <v>12</v>
      </c>
      <c r="B19" s="73"/>
      <c r="C19" s="76"/>
      <c r="D19" s="77" t="s">
        <v>202</v>
      </c>
      <c r="E19" s="354"/>
      <c r="F19" s="354"/>
      <c r="G19" s="354"/>
      <c r="H19" s="1045"/>
      <c r="I19" s="78"/>
    </row>
    <row r="20" spans="1:9" s="131" customFormat="1" ht="30" customHeight="1">
      <c r="A20" s="1030">
        <v>13</v>
      </c>
      <c r="B20" s="132"/>
      <c r="C20" s="935"/>
      <c r="D20" s="935" t="s">
        <v>771</v>
      </c>
      <c r="E20" s="934">
        <f>SUM(E8:E18)</f>
        <v>131628</v>
      </c>
      <c r="F20" s="934">
        <f>SUM(F8:F18)</f>
        <v>143335</v>
      </c>
      <c r="G20" s="934">
        <f>SUM(G8:G18)</f>
        <v>140371</v>
      </c>
      <c r="H20" s="1046">
        <f>SUM(H8:H18)</f>
        <v>146468</v>
      </c>
      <c r="I20" s="936">
        <f>SUM(I8:I18)</f>
        <v>150269</v>
      </c>
    </row>
    <row r="21" spans="1:9" s="4" customFormat="1" ht="30" customHeight="1">
      <c r="A21" s="1030">
        <v>14</v>
      </c>
      <c r="B21" s="73">
        <v>7</v>
      </c>
      <c r="C21" s="76"/>
      <c r="D21" s="77" t="s">
        <v>786</v>
      </c>
      <c r="E21" s="354">
        <v>14324</v>
      </c>
      <c r="F21" s="354">
        <v>17156</v>
      </c>
      <c r="G21" s="354">
        <v>5368</v>
      </c>
      <c r="H21" s="1045">
        <v>9002</v>
      </c>
      <c r="I21" s="78">
        <v>3302</v>
      </c>
    </row>
    <row r="22" spans="1:9" ht="30" customHeight="1">
      <c r="A22" s="1030">
        <v>15</v>
      </c>
      <c r="B22" s="73">
        <v>8</v>
      </c>
      <c r="C22" s="76"/>
      <c r="D22" s="77" t="s">
        <v>787</v>
      </c>
      <c r="E22" s="354">
        <v>62754</v>
      </c>
      <c r="F22" s="354">
        <v>64077</v>
      </c>
      <c r="G22" s="354">
        <v>62756</v>
      </c>
      <c r="H22" s="1045">
        <v>62730</v>
      </c>
      <c r="I22" s="78">
        <v>68012</v>
      </c>
    </row>
    <row r="23" spans="1:9" ht="30">
      <c r="A23" s="1030">
        <v>17</v>
      </c>
      <c r="B23" s="73">
        <v>9</v>
      </c>
      <c r="C23" s="76"/>
      <c r="D23" s="366" t="s">
        <v>805</v>
      </c>
      <c r="E23" s="354">
        <v>14040</v>
      </c>
      <c r="F23" s="354">
        <v>9974</v>
      </c>
      <c r="G23" s="354">
        <v>10209</v>
      </c>
      <c r="H23" s="1045">
        <v>9804</v>
      </c>
      <c r="I23" s="78">
        <v>10879</v>
      </c>
    </row>
    <row r="24" spans="1:9" s="131" customFormat="1" ht="30" customHeight="1">
      <c r="A24" s="1030">
        <v>18</v>
      </c>
      <c r="B24" s="132"/>
      <c r="C24" s="935"/>
      <c r="D24" s="935" t="s">
        <v>788</v>
      </c>
      <c r="E24" s="934">
        <f>SUM(E21:E23)</f>
        <v>91118</v>
      </c>
      <c r="F24" s="934">
        <f>SUM(F21:F23)</f>
        <v>91207</v>
      </c>
      <c r="G24" s="934">
        <f>SUM(G21:G23)</f>
        <v>78333</v>
      </c>
      <c r="H24" s="1046">
        <f>SUM(H21:H23)</f>
        <v>81536</v>
      </c>
      <c r="I24" s="936">
        <f>SUM(I21:I23)</f>
        <v>82193</v>
      </c>
    </row>
    <row r="25" spans="1:9" ht="30" customHeight="1">
      <c r="A25" s="1030">
        <v>19</v>
      </c>
      <c r="B25" s="73">
        <v>10</v>
      </c>
      <c r="C25" s="76"/>
      <c r="D25" s="366" t="s">
        <v>895</v>
      </c>
      <c r="E25" s="354">
        <v>49872</v>
      </c>
      <c r="F25" s="354">
        <v>25244</v>
      </c>
      <c r="G25" s="354">
        <v>51519</v>
      </c>
      <c r="H25" s="1045">
        <v>36750</v>
      </c>
      <c r="I25" s="78">
        <v>36750</v>
      </c>
    </row>
    <row r="26" spans="1:9" ht="30" customHeight="1">
      <c r="A26" s="1030">
        <v>20</v>
      </c>
      <c r="B26" s="73">
        <v>11</v>
      </c>
      <c r="C26" s="76"/>
      <c r="D26" s="366" t="s">
        <v>179</v>
      </c>
      <c r="E26" s="354">
        <v>12381</v>
      </c>
      <c r="F26" s="354">
        <v>11090</v>
      </c>
      <c r="G26" s="354">
        <v>11010</v>
      </c>
      <c r="H26" s="1045">
        <v>9790</v>
      </c>
      <c r="I26" s="78">
        <v>6708</v>
      </c>
    </row>
    <row r="27" spans="1:9" ht="30" customHeight="1">
      <c r="A27" s="1030">
        <v>21</v>
      </c>
      <c r="B27" s="73">
        <v>12</v>
      </c>
      <c r="C27" s="76"/>
      <c r="D27" s="77" t="s">
        <v>803</v>
      </c>
      <c r="E27" s="354">
        <v>0</v>
      </c>
      <c r="F27" s="354">
        <v>23900</v>
      </c>
      <c r="G27" s="354">
        <v>34182</v>
      </c>
      <c r="H27" s="1045">
        <v>20200</v>
      </c>
      <c r="I27" s="78">
        <v>40971</v>
      </c>
    </row>
    <row r="28" spans="1:9" ht="30" customHeight="1">
      <c r="A28" s="1030">
        <v>22</v>
      </c>
      <c r="B28" s="73"/>
      <c r="C28" s="76">
        <v>1</v>
      </c>
      <c r="D28" s="366" t="s">
        <v>203</v>
      </c>
      <c r="E28" s="354"/>
      <c r="F28" s="354"/>
      <c r="G28" s="354"/>
      <c r="H28" s="1045"/>
      <c r="I28" s="78"/>
    </row>
    <row r="29" spans="1:9" ht="30" customHeight="1">
      <c r="A29" s="1030">
        <v>23</v>
      </c>
      <c r="B29" s="73">
        <v>13</v>
      </c>
      <c r="C29" s="76"/>
      <c r="D29" s="77" t="s">
        <v>804</v>
      </c>
      <c r="E29" s="354">
        <v>0</v>
      </c>
      <c r="F29" s="354">
        <v>36486</v>
      </c>
      <c r="G29" s="354">
        <v>114799</v>
      </c>
      <c r="H29" s="1045">
        <v>99300</v>
      </c>
      <c r="I29" s="78">
        <v>198961</v>
      </c>
    </row>
    <row r="30" spans="1:9" ht="30" customHeight="1">
      <c r="A30" s="1030">
        <v>24</v>
      </c>
      <c r="B30" s="73">
        <v>14</v>
      </c>
      <c r="C30" s="76"/>
      <c r="D30" s="366" t="s">
        <v>180</v>
      </c>
      <c r="E30" s="354">
        <v>28526</v>
      </c>
      <c r="F30" s="354">
        <v>26255</v>
      </c>
      <c r="G30" s="354">
        <v>32840</v>
      </c>
      <c r="H30" s="1045">
        <v>24551</v>
      </c>
      <c r="I30" s="78">
        <v>22651</v>
      </c>
    </row>
    <row r="31" spans="1:9" ht="30" customHeight="1">
      <c r="A31" s="1030">
        <v>25</v>
      </c>
      <c r="B31" s="73">
        <v>15</v>
      </c>
      <c r="C31" s="76"/>
      <c r="D31" s="77" t="s">
        <v>360</v>
      </c>
      <c r="E31" s="354">
        <v>212999</v>
      </c>
      <c r="F31" s="354">
        <v>212000</v>
      </c>
      <c r="G31" s="354">
        <v>259765</v>
      </c>
      <c r="H31" s="1045">
        <v>231000</v>
      </c>
      <c r="I31" s="78">
        <v>213384</v>
      </c>
    </row>
    <row r="32" spans="1:9" s="131" customFormat="1" ht="30" customHeight="1">
      <c r="A32" s="1030">
        <v>26</v>
      </c>
      <c r="B32" s="132"/>
      <c r="C32" s="935"/>
      <c r="D32" s="935" t="s">
        <v>118</v>
      </c>
      <c r="E32" s="934">
        <f>SUM(E25:E31)</f>
        <v>303778</v>
      </c>
      <c r="F32" s="934">
        <f>SUM(F25:F31)</f>
        <v>334975</v>
      </c>
      <c r="G32" s="934">
        <f>SUM(G25:G31)</f>
        <v>504115</v>
      </c>
      <c r="H32" s="1046">
        <f>SUM(H25:H31)</f>
        <v>421591</v>
      </c>
      <c r="I32" s="936">
        <f>SUM(I25:I31)</f>
        <v>519425</v>
      </c>
    </row>
    <row r="33" spans="1:10" ht="30" customHeight="1" thickBot="1">
      <c r="A33" s="1030">
        <v>27</v>
      </c>
      <c r="B33" s="73">
        <v>16</v>
      </c>
      <c r="C33" s="76"/>
      <c r="D33" s="77" t="s">
        <v>802</v>
      </c>
      <c r="E33" s="354">
        <v>0</v>
      </c>
      <c r="F33" s="354">
        <v>223850</v>
      </c>
      <c r="G33" s="354">
        <v>308472</v>
      </c>
      <c r="H33" s="1045">
        <v>250000</v>
      </c>
      <c r="I33" s="78">
        <v>385000</v>
      </c>
      <c r="J33" s="79"/>
    </row>
    <row r="34" spans="1:10" ht="33" customHeight="1" thickBot="1">
      <c r="A34" s="1030">
        <v>28</v>
      </c>
      <c r="B34" s="1035"/>
      <c r="C34" s="1489" t="s">
        <v>181</v>
      </c>
      <c r="D34" s="1489"/>
      <c r="E34" s="356">
        <f>SUM(E20,E24,E32,E33)</f>
        <v>526524</v>
      </c>
      <c r="F34" s="356">
        <f>SUM(F20,F24,F32,F33)</f>
        <v>793367</v>
      </c>
      <c r="G34" s="356">
        <f>SUM(G20,G24,G32,G33)</f>
        <v>1031291</v>
      </c>
      <c r="H34" s="1047">
        <f>SUM(H20,H24,H32,H33)</f>
        <v>899595</v>
      </c>
      <c r="I34" s="357">
        <f>SUM(I20,I24,I32,I33)</f>
        <v>1136887</v>
      </c>
      <c r="J34" s="79"/>
    </row>
    <row r="35" spans="1:10" ht="33" customHeight="1" thickBot="1">
      <c r="A35" s="1036">
        <v>29</v>
      </c>
      <c r="B35" s="73">
        <v>17</v>
      </c>
      <c r="C35" s="1490" t="s">
        <v>806</v>
      </c>
      <c r="D35" s="1490"/>
      <c r="E35" s="354">
        <v>2925</v>
      </c>
      <c r="F35" s="354">
        <v>0</v>
      </c>
      <c r="G35" s="354">
        <v>2285</v>
      </c>
      <c r="H35" s="1045">
        <v>0</v>
      </c>
      <c r="I35" s="78">
        <v>3211</v>
      </c>
      <c r="J35" s="79"/>
    </row>
    <row r="36" spans="1:10" ht="33" customHeight="1" thickBot="1">
      <c r="A36" s="1030">
        <v>30</v>
      </c>
      <c r="B36" s="1035"/>
      <c r="C36" s="1489" t="s">
        <v>422</v>
      </c>
      <c r="D36" s="1489"/>
      <c r="E36" s="356">
        <f>SUM(E34,E35)</f>
        <v>529449</v>
      </c>
      <c r="F36" s="356">
        <f>SUM(F34,F35)</f>
        <v>793367</v>
      </c>
      <c r="G36" s="356">
        <f>SUM(G34,G35)</f>
        <v>1033576</v>
      </c>
      <c r="H36" s="1047">
        <f>SUM(H34,H35)</f>
        <v>899595</v>
      </c>
      <c r="I36" s="357">
        <f>SUM(I34,I35)</f>
        <v>1140098</v>
      </c>
      <c r="J36" s="79"/>
    </row>
    <row r="37" spans="1:10" ht="33" customHeight="1" thickBot="1">
      <c r="A37" s="1030">
        <v>31</v>
      </c>
      <c r="B37" s="73"/>
      <c r="C37" s="1491" t="s">
        <v>204</v>
      </c>
      <c r="D37" s="1491"/>
      <c r="E37" s="354">
        <v>519369</v>
      </c>
      <c r="F37" s="354">
        <v>2391</v>
      </c>
      <c r="G37" s="354">
        <v>0</v>
      </c>
      <c r="H37" s="1045">
        <v>0</v>
      </c>
      <c r="I37" s="78">
        <v>0</v>
      </c>
      <c r="J37" s="79"/>
    </row>
    <row r="38" spans="1:10" ht="33" customHeight="1" thickBot="1">
      <c r="A38" s="1030">
        <v>32</v>
      </c>
      <c r="B38" s="1035"/>
      <c r="C38" s="1489" t="s">
        <v>422</v>
      </c>
      <c r="D38" s="1489"/>
      <c r="E38" s="356">
        <f>SUM(E36:E37)</f>
        <v>1048818</v>
      </c>
      <c r="F38" s="356">
        <f>SUM(F36:F37)</f>
        <v>795758</v>
      </c>
      <c r="G38" s="356">
        <f>SUM(G36:G37)</f>
        <v>1033576</v>
      </c>
      <c r="H38" s="1047">
        <f>SUM(H36:H37)</f>
        <v>899595</v>
      </c>
      <c r="I38" s="357">
        <f>SUM(I36:I37)</f>
        <v>1140098</v>
      </c>
      <c r="J38" s="71"/>
    </row>
    <row r="39" spans="1:10" ht="15" hidden="1">
      <c r="A39" s="1030">
        <v>32</v>
      </c>
      <c r="B39" s="73"/>
      <c r="C39" s="76">
        <v>7</v>
      </c>
      <c r="D39" s="77" t="s">
        <v>772</v>
      </c>
      <c r="E39" s="354">
        <v>23700</v>
      </c>
      <c r="F39" s="354"/>
      <c r="G39" s="354"/>
      <c r="H39" s="1048"/>
      <c r="I39" s="71"/>
      <c r="J39" s="71"/>
    </row>
    <row r="40" spans="1:10" ht="15" hidden="1">
      <c r="A40" s="1030">
        <v>33</v>
      </c>
      <c r="B40" s="73"/>
      <c r="C40" s="76">
        <v>8</v>
      </c>
      <c r="D40" s="77" t="s">
        <v>773</v>
      </c>
      <c r="E40" s="354">
        <v>23854</v>
      </c>
      <c r="F40" s="354"/>
      <c r="G40" s="354"/>
      <c r="H40" s="1048"/>
      <c r="I40" s="71"/>
      <c r="J40" s="71"/>
    </row>
    <row r="41" spans="1:10" ht="15" hidden="1">
      <c r="A41" s="1030">
        <v>34</v>
      </c>
      <c r="B41" s="73"/>
      <c r="C41" s="76">
        <v>9</v>
      </c>
      <c r="D41" s="77" t="s">
        <v>774</v>
      </c>
      <c r="E41" s="354">
        <v>26145</v>
      </c>
      <c r="F41" s="354"/>
      <c r="G41" s="354"/>
      <c r="H41" s="1048"/>
      <c r="I41" s="71"/>
      <c r="J41" s="71"/>
    </row>
    <row r="42" spans="1:10" ht="15" hidden="1">
      <c r="A42" s="1030">
        <v>35</v>
      </c>
      <c r="B42" s="73"/>
      <c r="C42" s="76">
        <v>10</v>
      </c>
      <c r="D42" s="77" t="s">
        <v>775</v>
      </c>
      <c r="E42" s="354">
        <v>35582</v>
      </c>
      <c r="F42" s="354"/>
      <c r="G42" s="354"/>
      <c r="H42" s="1048"/>
      <c r="I42" s="71"/>
      <c r="J42" s="71"/>
    </row>
    <row r="43" spans="1:10" ht="15" hidden="1">
      <c r="A43" s="1030">
        <v>36</v>
      </c>
      <c r="B43" s="73"/>
      <c r="C43" s="76">
        <v>11</v>
      </c>
      <c r="D43" s="77" t="s">
        <v>777</v>
      </c>
      <c r="E43" s="354">
        <v>31340</v>
      </c>
      <c r="F43" s="354"/>
      <c r="G43" s="354"/>
      <c r="H43" s="1048"/>
      <c r="I43" s="71"/>
      <c r="J43" s="71"/>
    </row>
    <row r="44" spans="1:10" s="131" customFormat="1" ht="15" hidden="1">
      <c r="A44" s="1030">
        <v>37</v>
      </c>
      <c r="B44" s="132"/>
      <c r="C44" s="76"/>
      <c r="D44" s="140" t="s">
        <v>778</v>
      </c>
      <c r="E44" s="358">
        <v>0</v>
      </c>
      <c r="F44" s="358"/>
      <c r="G44" s="358"/>
      <c r="H44" s="1049"/>
      <c r="I44" s="72"/>
      <c r="J44" s="72"/>
    </row>
    <row r="45" spans="1:10" ht="15" hidden="1">
      <c r="A45" s="1030">
        <v>38</v>
      </c>
      <c r="B45" s="73"/>
      <c r="C45" s="76">
        <v>12</v>
      </c>
      <c r="D45" s="77" t="s">
        <v>779</v>
      </c>
      <c r="E45" s="354">
        <v>24585</v>
      </c>
      <c r="F45" s="354"/>
      <c r="G45" s="354"/>
      <c r="H45" s="1048"/>
      <c r="I45" s="71"/>
      <c r="J45" s="71"/>
    </row>
    <row r="46" spans="1:10" ht="15" hidden="1">
      <c r="A46" s="1030">
        <v>39</v>
      </c>
      <c r="B46" s="73"/>
      <c r="C46" s="76">
        <v>13</v>
      </c>
      <c r="D46" s="366" t="s">
        <v>358</v>
      </c>
      <c r="E46" s="354">
        <v>20009</v>
      </c>
      <c r="F46" s="354"/>
      <c r="G46" s="354"/>
      <c r="H46" s="1048"/>
      <c r="I46" s="71"/>
      <c r="J46" s="71"/>
    </row>
    <row r="47" spans="1:10" ht="15" hidden="1">
      <c r="A47" s="1030">
        <v>40</v>
      </c>
      <c r="B47" s="73"/>
      <c r="C47" s="76">
        <v>14</v>
      </c>
      <c r="D47" s="77" t="s">
        <v>780</v>
      </c>
      <c r="E47" s="354">
        <v>24245</v>
      </c>
      <c r="F47" s="354"/>
      <c r="G47" s="354"/>
      <c r="H47" s="1048"/>
      <c r="I47" s="71"/>
      <c r="J47" s="71"/>
    </row>
    <row r="48" spans="1:10" ht="15" hidden="1">
      <c r="A48" s="1030">
        <v>41</v>
      </c>
      <c r="B48" s="73"/>
      <c r="C48" s="76">
        <v>15</v>
      </c>
      <c r="D48" s="366" t="s">
        <v>781</v>
      </c>
      <c r="E48" s="354">
        <v>10368</v>
      </c>
      <c r="F48" s="354"/>
      <c r="G48" s="354"/>
      <c r="H48" s="1048"/>
      <c r="I48" s="71"/>
      <c r="J48" s="71"/>
    </row>
    <row r="49" spans="1:10" ht="15" hidden="1">
      <c r="A49" s="1030">
        <v>42</v>
      </c>
      <c r="B49" s="73"/>
      <c r="C49" s="76">
        <v>16</v>
      </c>
      <c r="D49" s="366" t="s">
        <v>782</v>
      </c>
      <c r="E49" s="354">
        <v>13532</v>
      </c>
      <c r="F49" s="354"/>
      <c r="G49" s="354"/>
      <c r="H49" s="1048"/>
      <c r="I49" s="71"/>
      <c r="J49" s="71"/>
    </row>
    <row r="50" spans="1:10" ht="15" hidden="1">
      <c r="A50" s="1030">
        <v>43</v>
      </c>
      <c r="B50" s="73"/>
      <c r="C50" s="76">
        <v>17</v>
      </c>
      <c r="D50" s="77" t="s">
        <v>783</v>
      </c>
      <c r="E50" s="354">
        <v>9120</v>
      </c>
      <c r="F50" s="354"/>
      <c r="G50" s="354"/>
      <c r="H50" s="1048"/>
      <c r="I50" s="71"/>
      <c r="J50" s="71"/>
    </row>
    <row r="51" spans="1:10" s="131" customFormat="1" ht="30" customHeight="1" hidden="1">
      <c r="A51" s="1030">
        <v>44</v>
      </c>
      <c r="B51" s="132"/>
      <c r="C51" s="935"/>
      <c r="D51" s="935" t="s">
        <v>784</v>
      </c>
      <c r="E51" s="934">
        <f>SUM(E39:E43,E45:E50)</f>
        <v>242480</v>
      </c>
      <c r="F51" s="934">
        <f>SUM(F39:F43,F45:F50)</f>
        <v>0</v>
      </c>
      <c r="G51" s="934">
        <f>SUM(G39:G43,G45:G50)</f>
        <v>0</v>
      </c>
      <c r="H51" s="1050">
        <f>SUM(H39:H43,H45:H50)</f>
        <v>0</v>
      </c>
      <c r="I51" s="72"/>
      <c r="J51" s="72"/>
    </row>
    <row r="52" spans="1:10" ht="24.75" customHeight="1" hidden="1">
      <c r="A52" s="1030">
        <v>45</v>
      </c>
      <c r="B52" s="73"/>
      <c r="C52" s="76">
        <v>18</v>
      </c>
      <c r="D52" s="77" t="s">
        <v>785</v>
      </c>
      <c r="E52" s="354">
        <v>271</v>
      </c>
      <c r="F52" s="354"/>
      <c r="G52" s="354"/>
      <c r="H52" s="1048"/>
      <c r="I52" s="71"/>
      <c r="J52" s="71"/>
    </row>
    <row r="53" spans="1:10" ht="30" customHeight="1" hidden="1">
      <c r="A53" s="1030">
        <v>46</v>
      </c>
      <c r="B53" s="1037"/>
      <c r="C53" s="1038">
        <v>23</v>
      </c>
      <c r="D53" s="1039" t="s">
        <v>789</v>
      </c>
      <c r="E53" s="937">
        <v>9091</v>
      </c>
      <c r="F53" s="937"/>
      <c r="G53" s="937"/>
      <c r="H53" s="1051"/>
      <c r="I53" s="71"/>
      <c r="J53" s="71"/>
    </row>
    <row r="54" spans="1:10" ht="30" customHeight="1" hidden="1">
      <c r="A54" s="1030">
        <v>47</v>
      </c>
      <c r="B54" s="73"/>
      <c r="C54" s="1492" t="s">
        <v>791</v>
      </c>
      <c r="D54" s="1492"/>
      <c r="E54" s="354"/>
      <c r="F54" s="354"/>
      <c r="G54" s="354"/>
      <c r="H54" s="1048"/>
      <c r="I54" s="71"/>
      <c r="J54" s="71"/>
    </row>
    <row r="55" spans="1:10" ht="15" hidden="1">
      <c r="A55" s="1030">
        <v>48</v>
      </c>
      <c r="B55" s="73">
        <v>2</v>
      </c>
      <c r="C55" s="455"/>
      <c r="D55" s="77" t="s">
        <v>792</v>
      </c>
      <c r="E55" s="354">
        <v>98348</v>
      </c>
      <c r="F55" s="354"/>
      <c r="G55" s="354"/>
      <c r="H55" s="1048"/>
      <c r="I55" s="71"/>
      <c r="J55" s="71"/>
    </row>
    <row r="56" spans="1:10" ht="15" hidden="1">
      <c r="A56" s="1030">
        <v>49</v>
      </c>
      <c r="B56" s="73">
        <v>3</v>
      </c>
      <c r="C56" s="455"/>
      <c r="D56" s="77" t="s">
        <v>793</v>
      </c>
      <c r="E56" s="354">
        <v>27101</v>
      </c>
      <c r="F56" s="354"/>
      <c r="G56" s="354"/>
      <c r="H56" s="1048"/>
      <c r="I56" s="71"/>
      <c r="J56" s="71"/>
    </row>
    <row r="57" spans="1:10" ht="15" hidden="1">
      <c r="A57" s="1030">
        <v>50</v>
      </c>
      <c r="B57" s="73">
        <v>4</v>
      </c>
      <c r="C57" s="455"/>
      <c r="D57" s="77" t="s">
        <v>794</v>
      </c>
      <c r="E57" s="354">
        <v>29734</v>
      </c>
      <c r="F57" s="354"/>
      <c r="G57" s="354"/>
      <c r="H57" s="1048"/>
      <c r="I57" s="71"/>
      <c r="J57" s="71"/>
    </row>
    <row r="58" spans="1:10" ht="30" hidden="1">
      <c r="A58" s="1030">
        <v>51</v>
      </c>
      <c r="B58" s="73">
        <v>5</v>
      </c>
      <c r="C58" s="455"/>
      <c r="D58" s="366" t="s">
        <v>795</v>
      </c>
      <c r="E58" s="354">
        <v>29930</v>
      </c>
      <c r="F58" s="354"/>
      <c r="G58" s="354"/>
      <c r="H58" s="1048"/>
      <c r="I58" s="71"/>
      <c r="J58" s="71"/>
    </row>
    <row r="59" spans="1:10" ht="15" hidden="1">
      <c r="A59" s="1030">
        <v>52</v>
      </c>
      <c r="B59" s="73">
        <v>6</v>
      </c>
      <c r="C59" s="455"/>
      <c r="D59" s="77" t="s">
        <v>0</v>
      </c>
      <c r="E59" s="354">
        <v>18187</v>
      </c>
      <c r="F59" s="354"/>
      <c r="G59" s="354"/>
      <c r="H59" s="1048"/>
      <c r="I59" s="71"/>
      <c r="J59" s="71"/>
    </row>
    <row r="60" spans="1:10" ht="30" customHeight="1" hidden="1">
      <c r="A60" s="1030">
        <v>53</v>
      </c>
      <c r="B60" s="73">
        <v>7</v>
      </c>
      <c r="C60" s="1040" t="s">
        <v>359</v>
      </c>
      <c r="D60" s="71"/>
      <c r="E60" s="354"/>
      <c r="F60" s="354"/>
      <c r="G60" s="354"/>
      <c r="H60" s="1048"/>
      <c r="I60" s="71"/>
      <c r="J60" s="71"/>
    </row>
    <row r="61" spans="1:10" ht="15" hidden="1">
      <c r="A61" s="1030">
        <v>54</v>
      </c>
      <c r="B61" s="73"/>
      <c r="C61" s="76">
        <v>1</v>
      </c>
      <c r="D61" s="77" t="s">
        <v>796</v>
      </c>
      <c r="E61" s="354">
        <v>6593</v>
      </c>
      <c r="F61" s="354"/>
      <c r="G61" s="354"/>
      <c r="H61" s="1048"/>
      <c r="I61" s="71"/>
      <c r="J61" s="71"/>
    </row>
    <row r="62" spans="1:10" ht="30" hidden="1">
      <c r="A62" s="1030">
        <v>55</v>
      </c>
      <c r="B62" s="73"/>
      <c r="C62" s="76">
        <v>2</v>
      </c>
      <c r="D62" s="366" t="s">
        <v>1</v>
      </c>
      <c r="E62" s="354">
        <v>5725</v>
      </c>
      <c r="F62" s="354"/>
      <c r="G62" s="354"/>
      <c r="H62" s="1048"/>
      <c r="I62" s="71"/>
      <c r="J62" s="71"/>
    </row>
    <row r="63" spans="1:10" ht="15" hidden="1">
      <c r="A63" s="1030">
        <v>56</v>
      </c>
      <c r="B63" s="73"/>
      <c r="C63" s="76">
        <v>3</v>
      </c>
      <c r="D63" s="366" t="s">
        <v>798</v>
      </c>
      <c r="E63" s="354">
        <v>15217</v>
      </c>
      <c r="F63" s="354"/>
      <c r="G63" s="354"/>
      <c r="H63" s="1048"/>
      <c r="I63" s="71"/>
      <c r="J63" s="71"/>
    </row>
    <row r="64" spans="1:10" ht="30" hidden="1">
      <c r="A64" s="1030">
        <v>57</v>
      </c>
      <c r="B64" s="73"/>
      <c r="C64" s="76">
        <v>4</v>
      </c>
      <c r="D64" s="366" t="s">
        <v>2</v>
      </c>
      <c r="E64" s="354">
        <v>4582</v>
      </c>
      <c r="F64" s="354"/>
      <c r="G64" s="354"/>
      <c r="H64" s="1048"/>
      <c r="I64" s="71"/>
      <c r="J64" s="71"/>
    </row>
    <row r="65" spans="1:10" ht="15" hidden="1">
      <c r="A65" s="1030">
        <v>58</v>
      </c>
      <c r="B65" s="1037"/>
      <c r="C65" s="1038">
        <v>5</v>
      </c>
      <c r="D65" s="1041" t="s">
        <v>799</v>
      </c>
      <c r="E65" s="937">
        <v>30263</v>
      </c>
      <c r="F65" s="937"/>
      <c r="G65" s="937"/>
      <c r="H65" s="1052"/>
      <c r="I65" s="71"/>
      <c r="J65" s="71"/>
    </row>
    <row r="66" spans="1:10" ht="30" customHeight="1" hidden="1" thickBot="1">
      <c r="A66" s="1030">
        <v>59</v>
      </c>
      <c r="B66" s="66">
        <v>7</v>
      </c>
      <c r="C66" s="1488" t="s">
        <v>800</v>
      </c>
      <c r="D66" s="1488"/>
      <c r="E66" s="540">
        <f>SUM(E61:E65)</f>
        <v>62380</v>
      </c>
      <c r="F66" s="540">
        <f>SUM(F61:F65)</f>
        <v>0</v>
      </c>
      <c r="G66" s="540">
        <f>SUM(G61:G65)</f>
        <v>0</v>
      </c>
      <c r="H66" s="1053">
        <f>SUM(H61:H65)</f>
        <v>0</v>
      </c>
      <c r="I66" s="71"/>
      <c r="J66" s="71"/>
    </row>
    <row r="67" spans="1:10" ht="30" customHeight="1" hidden="1" thickBot="1">
      <c r="A67" s="1030">
        <v>60</v>
      </c>
      <c r="B67" s="66"/>
      <c r="C67" s="1488" t="s">
        <v>801</v>
      </c>
      <c r="D67" s="1488"/>
      <c r="E67" s="540">
        <f>SUM(E55:E65)</f>
        <v>265680</v>
      </c>
      <c r="F67" s="540">
        <f>SUM(F55:F65)</f>
        <v>0</v>
      </c>
      <c r="G67" s="540">
        <f>SUM(G55:G65)</f>
        <v>0</v>
      </c>
      <c r="H67" s="1053">
        <f>SUM(H55:H65)</f>
        <v>0</v>
      </c>
      <c r="I67" s="71"/>
      <c r="J67" s="71"/>
    </row>
    <row r="68" spans="1:10" ht="15">
      <c r="A68" s="1030"/>
      <c r="B68" s="1030"/>
      <c r="C68" s="79"/>
      <c r="D68" s="79"/>
      <c r="E68" s="353"/>
      <c r="F68" s="353"/>
      <c r="G68" s="353"/>
      <c r="H68" s="1054"/>
      <c r="I68" s="79"/>
      <c r="J68" s="79"/>
    </row>
  </sheetData>
  <sheetProtection/>
  <mergeCells count="19">
    <mergeCell ref="C67:D67"/>
    <mergeCell ref="C34:D34"/>
    <mergeCell ref="C35:D35"/>
    <mergeCell ref="C36:D36"/>
    <mergeCell ref="C37:D37"/>
    <mergeCell ref="C38:D38"/>
    <mergeCell ref="C54:D54"/>
    <mergeCell ref="C66:D66"/>
    <mergeCell ref="G6:G7"/>
    <mergeCell ref="B1:D1"/>
    <mergeCell ref="B6:B7"/>
    <mergeCell ref="C6:C7"/>
    <mergeCell ref="D6:D7"/>
    <mergeCell ref="B2:I2"/>
    <mergeCell ref="B3:I3"/>
    <mergeCell ref="I6:I7"/>
    <mergeCell ref="H6:H7"/>
    <mergeCell ref="E6:E7"/>
    <mergeCell ref="F6:F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0"/>
  <sheetViews>
    <sheetView view="pageBreakPreview" zoomScale="80" zoomScaleSheetLayoutView="80" zoomScalePageLayoutView="0" workbookViewId="0" topLeftCell="A1">
      <selection activeCell="B1" sqref="B1:F1"/>
    </sheetView>
  </sheetViews>
  <sheetFormatPr defaultColWidth="9.125" defaultRowHeight="12.75"/>
  <cols>
    <col min="1" max="1" width="3.625" style="225" bestFit="1" customWidth="1"/>
    <col min="2" max="2" width="4.00390625" style="359" customWidth="1"/>
    <col min="3" max="3" width="4.125" style="360" customWidth="1"/>
    <col min="4" max="4" width="50.75390625" style="361" customWidth="1"/>
    <col min="5" max="5" width="5.75390625" style="223" customWidth="1"/>
    <col min="6" max="8" width="10.75390625" style="362" customWidth="1"/>
    <col min="9" max="17" width="14.75390625" style="361" customWidth="1"/>
    <col min="18" max="18" width="9.625" style="361" hidden="1" customWidth="1"/>
    <col min="19" max="19" width="0" style="361" hidden="1" customWidth="1"/>
    <col min="20" max="16384" width="9.125" style="361" customWidth="1"/>
  </cols>
  <sheetData>
    <row r="1" spans="1:8" s="79" customFormat="1" ht="15">
      <c r="A1" s="225"/>
      <c r="B1" s="1475" t="s">
        <v>1235</v>
      </c>
      <c r="C1" s="1475"/>
      <c r="D1" s="1475"/>
      <c r="E1" s="1475"/>
      <c r="F1" s="1475"/>
      <c r="G1" s="567"/>
      <c r="H1" s="353"/>
    </row>
    <row r="2" spans="1:17" s="79" customFormat="1" ht="21" customHeight="1">
      <c r="A2" s="225"/>
      <c r="B2" s="1463" t="s">
        <v>205</v>
      </c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  <c r="N2" s="1463"/>
      <c r="O2" s="1463"/>
      <c r="P2" s="1463"/>
      <c r="Q2" s="1463"/>
    </row>
    <row r="3" spans="1:17" s="79" customFormat="1" ht="21" customHeight="1">
      <c r="A3" s="225"/>
      <c r="B3" s="1463" t="s">
        <v>393</v>
      </c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</row>
    <row r="4" spans="1:17" s="79" customFormat="1" ht="21" customHeight="1">
      <c r="A4" s="225"/>
      <c r="B4" s="1520" t="s">
        <v>1028</v>
      </c>
      <c r="C4" s="1520"/>
      <c r="D4" s="1520"/>
      <c r="E4" s="1520"/>
      <c r="F4" s="1520"/>
      <c r="G4" s="1520"/>
      <c r="H4" s="1520"/>
      <c r="I4" s="1520"/>
      <c r="J4" s="1520"/>
      <c r="K4" s="1520"/>
      <c r="L4" s="1520"/>
      <c r="M4" s="1520"/>
      <c r="N4" s="1520"/>
      <c r="O4" s="1520"/>
      <c r="P4" s="1520"/>
      <c r="Q4" s="1520"/>
    </row>
    <row r="5" spans="9:17" ht="15">
      <c r="I5" s="133"/>
      <c r="P5" s="1521" t="s">
        <v>133</v>
      </c>
      <c r="Q5" s="1521"/>
    </row>
    <row r="6" spans="1:17" s="223" customFormat="1" ht="15.75" thickBot="1">
      <c r="A6" s="225"/>
      <c r="B6" s="359" t="s">
        <v>144</v>
      </c>
      <c r="C6" s="359" t="s">
        <v>145</v>
      </c>
      <c r="D6" s="223" t="s">
        <v>146</v>
      </c>
      <c r="E6" s="223" t="s">
        <v>147</v>
      </c>
      <c r="F6" s="549" t="s">
        <v>148</v>
      </c>
      <c r="G6" s="549" t="s">
        <v>149</v>
      </c>
      <c r="H6" s="549" t="s">
        <v>150</v>
      </c>
      <c r="I6" s="223" t="s">
        <v>860</v>
      </c>
      <c r="J6" s="223" t="s">
        <v>861</v>
      </c>
      <c r="K6" s="223" t="s">
        <v>809</v>
      </c>
      <c r="L6" s="223" t="s">
        <v>810</v>
      </c>
      <c r="M6" s="223" t="s">
        <v>811</v>
      </c>
      <c r="N6" s="223" t="s">
        <v>812</v>
      </c>
      <c r="O6" s="223" t="s">
        <v>813</v>
      </c>
      <c r="P6" s="223" t="s">
        <v>826</v>
      </c>
      <c r="Q6" s="223" t="s">
        <v>206</v>
      </c>
    </row>
    <row r="7" spans="1:17" s="223" customFormat="1" ht="15">
      <c r="A7" s="225"/>
      <c r="B7" s="1513" t="s">
        <v>743</v>
      </c>
      <c r="C7" s="1513" t="s">
        <v>409</v>
      </c>
      <c r="D7" s="1508" t="s">
        <v>134</v>
      </c>
      <c r="E7" s="1522" t="s">
        <v>753</v>
      </c>
      <c r="F7" s="1510" t="s">
        <v>207</v>
      </c>
      <c r="G7" s="1510" t="s">
        <v>195</v>
      </c>
      <c r="H7" s="1525" t="s">
        <v>37</v>
      </c>
      <c r="I7" s="1518" t="s">
        <v>151</v>
      </c>
      <c r="J7" s="1515" t="s">
        <v>839</v>
      </c>
      <c r="K7" s="1516"/>
      <c r="L7" s="1516"/>
      <c r="M7" s="1516"/>
      <c r="N7" s="1517"/>
      <c r="O7" s="1524" t="s">
        <v>840</v>
      </c>
      <c r="P7" s="1524"/>
      <c r="Q7" s="1524"/>
    </row>
    <row r="8" spans="1:17" s="223" customFormat="1" ht="45" customHeight="1" thickBot="1">
      <c r="A8" s="225"/>
      <c r="B8" s="1514"/>
      <c r="C8" s="1514"/>
      <c r="D8" s="1509"/>
      <c r="E8" s="1523"/>
      <c r="F8" s="1511"/>
      <c r="G8" s="1511"/>
      <c r="H8" s="1526"/>
      <c r="I8" s="1519"/>
      <c r="J8" s="1236" t="s">
        <v>820</v>
      </c>
      <c r="K8" s="1236" t="s">
        <v>818</v>
      </c>
      <c r="L8" s="1236" t="s">
        <v>821</v>
      </c>
      <c r="M8" s="1236" t="s">
        <v>838</v>
      </c>
      <c r="N8" s="1236" t="s">
        <v>822</v>
      </c>
      <c r="O8" s="363" t="s">
        <v>841</v>
      </c>
      <c r="P8" s="568" t="s">
        <v>842</v>
      </c>
      <c r="Q8" s="1236" t="s">
        <v>761</v>
      </c>
    </row>
    <row r="9" spans="1:18" s="136" customFormat="1" ht="24" customHeight="1">
      <c r="A9" s="224">
        <v>1</v>
      </c>
      <c r="B9" s="694">
        <v>1</v>
      </c>
      <c r="C9" s="398"/>
      <c r="D9" s="982" t="s">
        <v>273</v>
      </c>
      <c r="E9" s="983" t="s">
        <v>810</v>
      </c>
      <c r="F9" s="335">
        <v>136600</v>
      </c>
      <c r="G9" s="335">
        <v>118352</v>
      </c>
      <c r="H9" s="335">
        <v>130202</v>
      </c>
      <c r="I9" s="570"/>
      <c r="J9" s="222"/>
      <c r="K9" s="222"/>
      <c r="L9" s="222"/>
      <c r="M9" s="222"/>
      <c r="N9" s="222"/>
      <c r="O9" s="222"/>
      <c r="P9" s="222"/>
      <c r="Q9" s="981"/>
      <c r="R9" s="136">
        <f>(SUM(J11:Q11))-I11</f>
        <v>0</v>
      </c>
    </row>
    <row r="10" spans="1:18" s="71" customFormat="1" ht="15">
      <c r="A10" s="224">
        <v>2</v>
      </c>
      <c r="B10" s="73"/>
      <c r="C10" s="76"/>
      <c r="D10" s="941" t="s">
        <v>197</v>
      </c>
      <c r="E10" s="571"/>
      <c r="F10" s="354"/>
      <c r="G10" s="354"/>
      <c r="H10" s="354"/>
      <c r="I10" s="542"/>
      <c r="Q10" s="78"/>
      <c r="R10" s="136">
        <f>(SUM(J13:Q13))-I13</f>
        <v>0</v>
      </c>
    </row>
    <row r="11" spans="1:18" s="667" customFormat="1" ht="15">
      <c r="A11" s="224">
        <v>3</v>
      </c>
      <c r="B11" s="658"/>
      <c r="C11" s="659"/>
      <c r="D11" s="671" t="s">
        <v>394</v>
      </c>
      <c r="E11" s="672"/>
      <c r="F11" s="673"/>
      <c r="G11" s="673"/>
      <c r="H11" s="673"/>
      <c r="I11" s="674">
        <f>SUM(J11:Q11)</f>
        <v>166856</v>
      </c>
      <c r="J11" s="661">
        <v>92919</v>
      </c>
      <c r="K11" s="661">
        <v>27386</v>
      </c>
      <c r="L11" s="661">
        <v>45551</v>
      </c>
      <c r="M11" s="661"/>
      <c r="N11" s="661"/>
      <c r="O11" s="661">
        <v>1000</v>
      </c>
      <c r="P11" s="661"/>
      <c r="Q11" s="663"/>
      <c r="R11" s="661">
        <f>(SUM(J15:Q15))-I15</f>
        <v>0</v>
      </c>
    </row>
    <row r="12" spans="1:18" s="71" customFormat="1" ht="15">
      <c r="A12" s="224">
        <v>4</v>
      </c>
      <c r="B12" s="73"/>
      <c r="C12" s="76"/>
      <c r="D12" s="141" t="s">
        <v>1000</v>
      </c>
      <c r="E12" s="571"/>
      <c r="F12" s="354"/>
      <c r="G12" s="354"/>
      <c r="H12" s="354"/>
      <c r="I12" s="541">
        <f>SUM(J12:Q12)</f>
        <v>171888</v>
      </c>
      <c r="J12" s="136">
        <v>95234</v>
      </c>
      <c r="K12" s="136">
        <v>27553</v>
      </c>
      <c r="L12" s="136">
        <v>40112</v>
      </c>
      <c r="M12" s="136"/>
      <c r="N12" s="136">
        <v>690</v>
      </c>
      <c r="O12" s="136">
        <v>8299</v>
      </c>
      <c r="P12" s="136"/>
      <c r="Q12" s="300"/>
      <c r="R12" s="136"/>
    </row>
    <row r="13" spans="1:18" s="72" customFormat="1" ht="15">
      <c r="A13" s="224">
        <v>5</v>
      </c>
      <c r="B13" s="132"/>
      <c r="C13" s="226"/>
      <c r="D13" s="318" t="s">
        <v>1048</v>
      </c>
      <c r="E13" s="368"/>
      <c r="F13" s="358"/>
      <c r="G13" s="358"/>
      <c r="H13" s="354"/>
      <c r="I13" s="572">
        <f>SUM(J13:Q13)</f>
        <v>39</v>
      </c>
      <c r="J13" s="72">
        <v>31</v>
      </c>
      <c r="K13" s="72">
        <v>8</v>
      </c>
      <c r="Q13" s="112"/>
      <c r="R13" s="137">
        <f>(SUM(J16:Q16))-I16</f>
        <v>0</v>
      </c>
    </row>
    <row r="14" spans="1:18" s="72" customFormat="1" ht="15">
      <c r="A14" s="224">
        <v>6</v>
      </c>
      <c r="B14" s="132"/>
      <c r="C14" s="226"/>
      <c r="D14" s="318" t="s">
        <v>1073</v>
      </c>
      <c r="E14" s="368"/>
      <c r="F14" s="358"/>
      <c r="G14" s="358"/>
      <c r="H14" s="354"/>
      <c r="I14" s="572">
        <f>SUM(J14:Q14)</f>
        <v>204</v>
      </c>
      <c r="N14" s="72">
        <v>6</v>
      </c>
      <c r="O14" s="72">
        <v>198</v>
      </c>
      <c r="Q14" s="112"/>
      <c r="R14" s="137"/>
    </row>
    <row r="15" spans="1:18" s="74" customFormat="1" ht="15">
      <c r="A15" s="224">
        <v>7</v>
      </c>
      <c r="B15" s="1240"/>
      <c r="C15" s="1241"/>
      <c r="D15" s="138" t="s">
        <v>1034</v>
      </c>
      <c r="E15" s="573"/>
      <c r="F15" s="355"/>
      <c r="G15" s="355"/>
      <c r="H15" s="355"/>
      <c r="I15" s="577">
        <f>SUM(J15:Q15)</f>
        <v>172131</v>
      </c>
      <c r="J15" s="74">
        <f>SUM(J12:J14)</f>
        <v>95265</v>
      </c>
      <c r="K15" s="74">
        <f aca="true" t="shared" si="0" ref="K15:Q15">SUM(K12:K14)</f>
        <v>27561</v>
      </c>
      <c r="L15" s="74">
        <f t="shared" si="0"/>
        <v>40112</v>
      </c>
      <c r="M15" s="74">
        <f t="shared" si="0"/>
        <v>0</v>
      </c>
      <c r="N15" s="74">
        <f>SUM(N12:N14)</f>
        <v>696</v>
      </c>
      <c r="O15" s="74">
        <f t="shared" si="0"/>
        <v>8497</v>
      </c>
      <c r="P15" s="74">
        <f t="shared" si="0"/>
        <v>0</v>
      </c>
      <c r="Q15" s="75">
        <f t="shared" si="0"/>
        <v>0</v>
      </c>
      <c r="R15" s="227">
        <f>(SUM(J17:Q17))-I17</f>
        <v>0</v>
      </c>
    </row>
    <row r="16" spans="1:18" s="136" customFormat="1" ht="15">
      <c r="A16" s="224">
        <v>8</v>
      </c>
      <c r="B16" s="134"/>
      <c r="C16" s="135">
        <v>1</v>
      </c>
      <c r="D16" s="1504" t="s">
        <v>208</v>
      </c>
      <c r="E16" s="1504"/>
      <c r="F16" s="1504"/>
      <c r="G16" s="1504"/>
      <c r="H16" s="334">
        <v>1131</v>
      </c>
      <c r="I16" s="541"/>
      <c r="Q16" s="300"/>
      <c r="R16" s="136">
        <f>(SUM(J19:Q19))-I19</f>
        <v>0</v>
      </c>
    </row>
    <row r="17" spans="1:18" s="667" customFormat="1" ht="15">
      <c r="A17" s="224">
        <v>9</v>
      </c>
      <c r="B17" s="658"/>
      <c r="C17" s="659"/>
      <c r="D17" s="675" t="s">
        <v>394</v>
      </c>
      <c r="E17" s="672"/>
      <c r="F17" s="673"/>
      <c r="G17" s="673"/>
      <c r="H17" s="673"/>
      <c r="I17" s="676">
        <f>SUM(J17:Q17)</f>
        <v>0</v>
      </c>
      <c r="J17" s="661"/>
      <c r="K17" s="661"/>
      <c r="L17" s="661"/>
      <c r="M17" s="661"/>
      <c r="N17" s="661"/>
      <c r="O17" s="661"/>
      <c r="P17" s="661"/>
      <c r="Q17" s="663"/>
      <c r="R17" s="661">
        <f>(SUM(J20:Q20))-I20</f>
        <v>0</v>
      </c>
    </row>
    <row r="18" spans="1:18" s="71" customFormat="1" ht="15">
      <c r="A18" s="224">
        <v>10</v>
      </c>
      <c r="B18" s="73"/>
      <c r="C18" s="76"/>
      <c r="D18" s="418" t="s">
        <v>1000</v>
      </c>
      <c r="E18" s="571"/>
      <c r="F18" s="354"/>
      <c r="G18" s="354"/>
      <c r="H18" s="354"/>
      <c r="I18" s="542">
        <f>SUM(J18:Q18)</f>
        <v>1628</v>
      </c>
      <c r="J18" s="136">
        <v>1269</v>
      </c>
      <c r="K18" s="136">
        <v>359</v>
      </c>
      <c r="L18" s="136"/>
      <c r="M18" s="136"/>
      <c r="N18" s="136"/>
      <c r="O18" s="136"/>
      <c r="P18" s="136"/>
      <c r="Q18" s="300"/>
      <c r="R18" s="136"/>
    </row>
    <row r="19" spans="1:18" s="72" customFormat="1" ht="15">
      <c r="A19" s="224">
        <v>11</v>
      </c>
      <c r="B19" s="132"/>
      <c r="C19" s="226"/>
      <c r="D19" s="419" t="s">
        <v>396</v>
      </c>
      <c r="E19" s="368"/>
      <c r="F19" s="358"/>
      <c r="G19" s="358"/>
      <c r="H19" s="354"/>
      <c r="I19" s="542">
        <f>SUM(J19:Q19)</f>
        <v>0</v>
      </c>
      <c r="Q19" s="112"/>
      <c r="R19" s="137"/>
    </row>
    <row r="20" spans="1:18" s="74" customFormat="1" ht="15">
      <c r="A20" s="224">
        <v>12</v>
      </c>
      <c r="B20" s="1240"/>
      <c r="C20" s="1241"/>
      <c r="D20" s="420" t="s">
        <v>1034</v>
      </c>
      <c r="E20" s="573"/>
      <c r="F20" s="355"/>
      <c r="G20" s="355"/>
      <c r="H20" s="355"/>
      <c r="I20" s="544">
        <f>SUM(J20:Q20)</f>
        <v>1628</v>
      </c>
      <c r="J20" s="74">
        <f>SUM(J18:J19)</f>
        <v>1269</v>
      </c>
      <c r="K20" s="74">
        <f aca="true" t="shared" si="1" ref="K20:Q20">SUM(K18:K19)</f>
        <v>359</v>
      </c>
      <c r="L20" s="74">
        <f t="shared" si="1"/>
        <v>0</v>
      </c>
      <c r="M20" s="74">
        <f t="shared" si="1"/>
        <v>0</v>
      </c>
      <c r="N20" s="74">
        <f t="shared" si="1"/>
        <v>0</v>
      </c>
      <c r="O20" s="74">
        <f t="shared" si="1"/>
        <v>0</v>
      </c>
      <c r="P20" s="74">
        <f t="shared" si="1"/>
        <v>0</v>
      </c>
      <c r="Q20" s="75">
        <f t="shared" si="1"/>
        <v>0</v>
      </c>
      <c r="R20" s="227"/>
    </row>
    <row r="21" spans="1:18" s="133" customFormat="1" ht="15">
      <c r="A21" s="224">
        <v>13</v>
      </c>
      <c r="B21" s="134"/>
      <c r="C21" s="135">
        <v>2</v>
      </c>
      <c r="D21" s="1237" t="s">
        <v>808</v>
      </c>
      <c r="E21" s="566"/>
      <c r="F21" s="334"/>
      <c r="G21" s="334"/>
      <c r="H21" s="334"/>
      <c r="I21" s="541"/>
      <c r="J21" s="136"/>
      <c r="K21" s="136"/>
      <c r="L21" s="136"/>
      <c r="M21" s="136"/>
      <c r="N21" s="136"/>
      <c r="O21" s="136"/>
      <c r="P21" s="136"/>
      <c r="Q21" s="300"/>
      <c r="R21" s="133">
        <f>(SUM(J22:Q22))-I22</f>
        <v>0</v>
      </c>
    </row>
    <row r="22" spans="1:18" s="667" customFormat="1" ht="15">
      <c r="A22" s="224">
        <v>14</v>
      </c>
      <c r="B22" s="658"/>
      <c r="C22" s="659"/>
      <c r="D22" s="675" t="s">
        <v>394</v>
      </c>
      <c r="E22" s="672"/>
      <c r="F22" s="673"/>
      <c r="G22" s="673"/>
      <c r="H22" s="673"/>
      <c r="I22" s="677">
        <f>SUM(J22:Q22)</f>
        <v>792</v>
      </c>
      <c r="J22" s="678">
        <v>618</v>
      </c>
      <c r="K22" s="678">
        <v>83</v>
      </c>
      <c r="L22" s="678">
        <v>91</v>
      </c>
      <c r="M22" s="678"/>
      <c r="N22" s="678"/>
      <c r="O22" s="678"/>
      <c r="P22" s="678"/>
      <c r="Q22" s="679"/>
      <c r="R22" s="661"/>
    </row>
    <row r="23" spans="1:18" s="71" customFormat="1" ht="15">
      <c r="A23" s="224">
        <v>15</v>
      </c>
      <c r="B23" s="73"/>
      <c r="C23" s="76"/>
      <c r="D23" s="418" t="s">
        <v>1000</v>
      </c>
      <c r="E23" s="571"/>
      <c r="F23" s="354"/>
      <c r="G23" s="354"/>
      <c r="H23" s="354"/>
      <c r="I23" s="574">
        <f>SUM(J23:Q23)</f>
        <v>792</v>
      </c>
      <c r="J23" s="365">
        <v>618</v>
      </c>
      <c r="K23" s="365">
        <v>83</v>
      </c>
      <c r="L23" s="365">
        <v>91</v>
      </c>
      <c r="M23" s="365"/>
      <c r="N23" s="365"/>
      <c r="O23" s="365"/>
      <c r="P23" s="365"/>
      <c r="Q23" s="575"/>
      <c r="R23" s="136"/>
    </row>
    <row r="24" spans="1:18" s="72" customFormat="1" ht="15">
      <c r="A24" s="224">
        <v>16</v>
      </c>
      <c r="B24" s="132"/>
      <c r="C24" s="226"/>
      <c r="D24" s="419" t="s">
        <v>396</v>
      </c>
      <c r="E24" s="368"/>
      <c r="F24" s="358"/>
      <c r="G24" s="358"/>
      <c r="H24" s="354"/>
      <c r="I24" s="576">
        <f>SUM(J24:Q24)</f>
        <v>0</v>
      </c>
      <c r="Q24" s="112"/>
      <c r="R24" s="137"/>
    </row>
    <row r="25" spans="1:18" s="74" customFormat="1" ht="15">
      <c r="A25" s="224">
        <v>17</v>
      </c>
      <c r="B25" s="1240"/>
      <c r="C25" s="1241"/>
      <c r="D25" s="420" t="s">
        <v>1034</v>
      </c>
      <c r="E25" s="573"/>
      <c r="F25" s="355"/>
      <c r="G25" s="355"/>
      <c r="H25" s="355"/>
      <c r="I25" s="579">
        <f>SUM(J25:Q25)</f>
        <v>792</v>
      </c>
      <c r="J25" s="74">
        <f>SUM(J23:J24)</f>
        <v>618</v>
      </c>
      <c r="K25" s="74">
        <f aca="true" t="shared" si="2" ref="K25:Q25">SUM(K23:K24)</f>
        <v>83</v>
      </c>
      <c r="L25" s="74">
        <f t="shared" si="2"/>
        <v>91</v>
      </c>
      <c r="M25" s="74">
        <f t="shared" si="2"/>
        <v>0</v>
      </c>
      <c r="N25" s="74">
        <f t="shared" si="2"/>
        <v>0</v>
      </c>
      <c r="O25" s="74">
        <f t="shared" si="2"/>
        <v>0</v>
      </c>
      <c r="P25" s="74">
        <f t="shared" si="2"/>
        <v>0</v>
      </c>
      <c r="Q25" s="75">
        <f t="shared" si="2"/>
        <v>0</v>
      </c>
      <c r="R25" s="227"/>
    </row>
    <row r="26" spans="1:18" s="136" customFormat="1" ht="24" customHeight="1">
      <c r="A26" s="224">
        <v>18</v>
      </c>
      <c r="B26" s="134">
        <v>2</v>
      </c>
      <c r="C26" s="135"/>
      <c r="D26" s="141" t="s">
        <v>411</v>
      </c>
      <c r="E26" s="569" t="s">
        <v>810</v>
      </c>
      <c r="F26" s="334">
        <v>224901</v>
      </c>
      <c r="G26" s="334">
        <v>202218</v>
      </c>
      <c r="H26" s="334">
        <v>228374</v>
      </c>
      <c r="I26" s="541"/>
      <c r="Q26" s="300"/>
      <c r="R26" s="136">
        <f>(SUM(J28:Q28))-I28</f>
        <v>0</v>
      </c>
    </row>
    <row r="27" spans="1:18" s="71" customFormat="1" ht="15">
      <c r="A27" s="224">
        <v>19</v>
      </c>
      <c r="B27" s="73"/>
      <c r="C27" s="76"/>
      <c r="D27" s="941" t="s">
        <v>198</v>
      </c>
      <c r="E27" s="571"/>
      <c r="F27" s="354"/>
      <c r="G27" s="354"/>
      <c r="H27" s="354"/>
      <c r="I27" s="542"/>
      <c r="Q27" s="78"/>
      <c r="R27" s="136">
        <f>(SUM(J30:Q30))-I30</f>
        <v>0</v>
      </c>
    </row>
    <row r="28" spans="1:18" s="667" customFormat="1" ht="15">
      <c r="A28" s="224">
        <v>20</v>
      </c>
      <c r="B28" s="658"/>
      <c r="C28" s="659"/>
      <c r="D28" s="671" t="s">
        <v>394</v>
      </c>
      <c r="E28" s="672"/>
      <c r="F28" s="673"/>
      <c r="G28" s="673"/>
      <c r="H28" s="673"/>
      <c r="I28" s="674">
        <f aca="true" t="shared" si="3" ref="I28:I33">SUM(J28:Q28)</f>
        <v>291675</v>
      </c>
      <c r="J28" s="661">
        <v>179529</v>
      </c>
      <c r="K28" s="661">
        <v>50573</v>
      </c>
      <c r="L28" s="661">
        <v>60993</v>
      </c>
      <c r="M28" s="661"/>
      <c r="N28" s="661"/>
      <c r="O28" s="661">
        <v>580</v>
      </c>
      <c r="P28" s="661"/>
      <c r="Q28" s="663"/>
      <c r="R28" s="661">
        <f>(SUM(J33:Q33))-I33</f>
        <v>0</v>
      </c>
    </row>
    <row r="29" spans="1:18" s="71" customFormat="1" ht="15">
      <c r="A29" s="224">
        <v>21</v>
      </c>
      <c r="B29" s="73"/>
      <c r="C29" s="76"/>
      <c r="D29" s="141" t="s">
        <v>1000</v>
      </c>
      <c r="E29" s="571"/>
      <c r="F29" s="354"/>
      <c r="G29" s="354"/>
      <c r="H29" s="354"/>
      <c r="I29" s="541">
        <f t="shared" si="3"/>
        <v>304396</v>
      </c>
      <c r="J29" s="136">
        <v>186894</v>
      </c>
      <c r="K29" s="136">
        <v>51104</v>
      </c>
      <c r="L29" s="136">
        <v>54821</v>
      </c>
      <c r="M29" s="136"/>
      <c r="N29" s="136">
        <v>2600</v>
      </c>
      <c r="O29" s="136">
        <v>8977</v>
      </c>
      <c r="P29" s="136"/>
      <c r="Q29" s="300"/>
      <c r="R29" s="136"/>
    </row>
    <row r="30" spans="1:18" s="72" customFormat="1" ht="15">
      <c r="A30" s="224">
        <v>22</v>
      </c>
      <c r="B30" s="132"/>
      <c r="C30" s="226"/>
      <c r="D30" s="318" t="s">
        <v>1048</v>
      </c>
      <c r="E30" s="368"/>
      <c r="F30" s="358"/>
      <c r="G30" s="358"/>
      <c r="H30" s="354"/>
      <c r="I30" s="572">
        <f t="shared" si="3"/>
        <v>88</v>
      </c>
      <c r="J30" s="72">
        <v>69</v>
      </c>
      <c r="K30" s="72">
        <v>19</v>
      </c>
      <c r="Q30" s="112"/>
      <c r="R30" s="137">
        <f>(SUM(J34:Q34))-I34</f>
        <v>0</v>
      </c>
    </row>
    <row r="31" spans="1:18" s="72" customFormat="1" ht="15">
      <c r="A31" s="224">
        <v>23</v>
      </c>
      <c r="B31" s="132"/>
      <c r="C31" s="226"/>
      <c r="D31" s="318" t="s">
        <v>1053</v>
      </c>
      <c r="E31" s="368"/>
      <c r="F31" s="358"/>
      <c r="G31" s="358"/>
      <c r="H31" s="354"/>
      <c r="I31" s="572">
        <f t="shared" si="3"/>
        <v>200</v>
      </c>
      <c r="L31" s="72">
        <v>200</v>
      </c>
      <c r="Q31" s="112"/>
      <c r="R31" s="137"/>
    </row>
    <row r="32" spans="1:18" s="72" customFormat="1" ht="15">
      <c r="A32" s="224">
        <v>24</v>
      </c>
      <c r="B32" s="132"/>
      <c r="C32" s="226"/>
      <c r="D32" s="318" t="s">
        <v>1091</v>
      </c>
      <c r="E32" s="368"/>
      <c r="F32" s="358"/>
      <c r="G32" s="358"/>
      <c r="H32" s="354"/>
      <c r="I32" s="572">
        <f t="shared" si="3"/>
        <v>420</v>
      </c>
      <c r="J32" s="72">
        <v>-160</v>
      </c>
      <c r="K32" s="72">
        <v>160</v>
      </c>
      <c r="L32" s="72">
        <v>420</v>
      </c>
      <c r="Q32" s="112"/>
      <c r="R32" s="137"/>
    </row>
    <row r="33" spans="1:18" s="74" customFormat="1" ht="15">
      <c r="A33" s="224">
        <v>25</v>
      </c>
      <c r="B33" s="1240"/>
      <c r="C33" s="1241"/>
      <c r="D33" s="138" t="s">
        <v>1034</v>
      </c>
      <c r="E33" s="573"/>
      <c r="F33" s="355"/>
      <c r="G33" s="355"/>
      <c r="H33" s="355"/>
      <c r="I33" s="544">
        <f t="shared" si="3"/>
        <v>305104</v>
      </c>
      <c r="J33" s="74">
        <f>SUM(J29:J32)</f>
        <v>186803</v>
      </c>
      <c r="K33" s="74">
        <f aca="true" t="shared" si="4" ref="K33:Q33">SUM(K29:K32)</f>
        <v>51283</v>
      </c>
      <c r="L33" s="74">
        <f t="shared" si="4"/>
        <v>55441</v>
      </c>
      <c r="M33" s="74">
        <f t="shared" si="4"/>
        <v>0</v>
      </c>
      <c r="N33" s="74">
        <f t="shared" si="4"/>
        <v>2600</v>
      </c>
      <c r="O33" s="74">
        <f>SUM(O29:O32)</f>
        <v>8977</v>
      </c>
      <c r="P33" s="74">
        <f t="shared" si="4"/>
        <v>0</v>
      </c>
      <c r="Q33" s="75">
        <f t="shared" si="4"/>
        <v>0</v>
      </c>
      <c r="R33" s="227">
        <f aca="true" t="shared" si="5" ref="R33:R38">(SUM(J35:Q35))-I35</f>
        <v>0</v>
      </c>
    </row>
    <row r="34" spans="1:18" s="136" customFormat="1" ht="15">
      <c r="A34" s="224">
        <v>26</v>
      </c>
      <c r="B34" s="134"/>
      <c r="C34" s="135">
        <v>1</v>
      </c>
      <c r="D34" s="1504" t="s">
        <v>208</v>
      </c>
      <c r="E34" s="1504"/>
      <c r="F34" s="1504"/>
      <c r="G34" s="1504"/>
      <c r="H34" s="334">
        <v>1010</v>
      </c>
      <c r="I34" s="577"/>
      <c r="J34" s="227"/>
      <c r="K34" s="227"/>
      <c r="L34" s="227"/>
      <c r="M34" s="227"/>
      <c r="N34" s="227"/>
      <c r="O34" s="227"/>
      <c r="P34" s="227"/>
      <c r="Q34" s="111"/>
      <c r="R34" s="136">
        <f>(SUM(J37:Q37))-I37</f>
        <v>0</v>
      </c>
    </row>
    <row r="35" spans="1:18" s="667" customFormat="1" ht="15">
      <c r="A35" s="224">
        <v>27</v>
      </c>
      <c r="B35" s="658"/>
      <c r="C35" s="659"/>
      <c r="D35" s="675" t="s">
        <v>394</v>
      </c>
      <c r="E35" s="672"/>
      <c r="F35" s="673"/>
      <c r="G35" s="673"/>
      <c r="H35" s="673"/>
      <c r="I35" s="677">
        <f>SUM(J35:Q35)</f>
        <v>0</v>
      </c>
      <c r="J35" s="678"/>
      <c r="K35" s="678"/>
      <c r="L35" s="678"/>
      <c r="M35" s="678"/>
      <c r="N35" s="678"/>
      <c r="O35" s="678"/>
      <c r="P35" s="678"/>
      <c r="Q35" s="679"/>
      <c r="R35" s="661">
        <f>(SUM(J38:Q38))-I38</f>
        <v>0</v>
      </c>
    </row>
    <row r="36" spans="1:18" s="71" customFormat="1" ht="15">
      <c r="A36" s="224">
        <v>28</v>
      </c>
      <c r="B36" s="73"/>
      <c r="C36" s="76"/>
      <c r="D36" s="418" t="s">
        <v>1000</v>
      </c>
      <c r="E36" s="571"/>
      <c r="F36" s="354"/>
      <c r="G36" s="354"/>
      <c r="H36" s="354"/>
      <c r="I36" s="574">
        <f>SUM(J36:Q36)</f>
        <v>1948</v>
      </c>
      <c r="J36" s="365">
        <v>1521</v>
      </c>
      <c r="K36" s="365">
        <v>427</v>
      </c>
      <c r="L36" s="365"/>
      <c r="M36" s="365"/>
      <c r="N36" s="365"/>
      <c r="O36" s="365"/>
      <c r="P36" s="365"/>
      <c r="Q36" s="575"/>
      <c r="R36" s="136"/>
    </row>
    <row r="37" spans="1:18" s="72" customFormat="1" ht="15">
      <c r="A37" s="224">
        <v>29</v>
      </c>
      <c r="B37" s="132"/>
      <c r="C37" s="226"/>
      <c r="D37" s="419" t="s">
        <v>396</v>
      </c>
      <c r="E37" s="368"/>
      <c r="F37" s="358"/>
      <c r="G37" s="358"/>
      <c r="H37" s="354"/>
      <c r="I37" s="576">
        <f>SUM(J37:Q37)</f>
        <v>0</v>
      </c>
      <c r="Q37" s="112"/>
      <c r="R37" s="137">
        <f t="shared" si="5"/>
        <v>0</v>
      </c>
    </row>
    <row r="38" spans="1:18" s="74" customFormat="1" ht="15">
      <c r="A38" s="224">
        <v>30</v>
      </c>
      <c r="B38" s="1240"/>
      <c r="C38" s="1241"/>
      <c r="D38" s="420" t="s">
        <v>1034</v>
      </c>
      <c r="E38" s="573"/>
      <c r="F38" s="355"/>
      <c r="G38" s="355"/>
      <c r="H38" s="355"/>
      <c r="I38" s="544">
        <f>SUM(J38:Q38)</f>
        <v>1948</v>
      </c>
      <c r="J38" s="74">
        <f>SUM(J36:J37)</f>
        <v>1521</v>
      </c>
      <c r="K38" s="74">
        <f aca="true" t="shared" si="6" ref="K38:Q38">SUM(K36:K37)</f>
        <v>427</v>
      </c>
      <c r="L38" s="74">
        <f t="shared" si="6"/>
        <v>0</v>
      </c>
      <c r="M38" s="74">
        <f t="shared" si="6"/>
        <v>0</v>
      </c>
      <c r="N38" s="74">
        <f t="shared" si="6"/>
        <v>0</v>
      </c>
      <c r="O38" s="74">
        <f t="shared" si="6"/>
        <v>0</v>
      </c>
      <c r="P38" s="74">
        <f t="shared" si="6"/>
        <v>0</v>
      </c>
      <c r="Q38" s="75">
        <f t="shared" si="6"/>
        <v>0</v>
      </c>
      <c r="R38" s="227">
        <f t="shared" si="5"/>
        <v>0</v>
      </c>
    </row>
    <row r="39" spans="1:18" s="133" customFormat="1" ht="15">
      <c r="A39" s="224">
        <v>31</v>
      </c>
      <c r="B39" s="134"/>
      <c r="C39" s="135">
        <v>2</v>
      </c>
      <c r="D39" s="1237" t="s">
        <v>808</v>
      </c>
      <c r="E39" s="566"/>
      <c r="F39" s="334"/>
      <c r="G39" s="334"/>
      <c r="H39" s="334"/>
      <c r="I39" s="577"/>
      <c r="J39" s="227"/>
      <c r="K39" s="227"/>
      <c r="L39" s="227"/>
      <c r="M39" s="227"/>
      <c r="N39" s="227"/>
      <c r="O39" s="227"/>
      <c r="P39" s="227"/>
      <c r="Q39" s="111"/>
      <c r="R39" s="136">
        <f>(SUM(J42:Q42))-I42</f>
        <v>0</v>
      </c>
    </row>
    <row r="40" spans="1:18" s="667" customFormat="1" ht="15">
      <c r="A40" s="224">
        <v>32</v>
      </c>
      <c r="B40" s="658"/>
      <c r="C40" s="659"/>
      <c r="D40" s="675" t="s">
        <v>394</v>
      </c>
      <c r="E40" s="672"/>
      <c r="F40" s="673"/>
      <c r="G40" s="673"/>
      <c r="H40" s="673"/>
      <c r="I40" s="677">
        <f>SUM(J40:Q40)</f>
        <v>1053</v>
      </c>
      <c r="J40" s="678">
        <v>928</v>
      </c>
      <c r="K40" s="678">
        <v>125</v>
      </c>
      <c r="L40" s="678"/>
      <c r="M40" s="678"/>
      <c r="N40" s="678"/>
      <c r="O40" s="678"/>
      <c r="P40" s="678"/>
      <c r="Q40" s="679"/>
      <c r="R40" s="661"/>
    </row>
    <row r="41" spans="1:18" s="71" customFormat="1" ht="15">
      <c r="A41" s="224">
        <v>33</v>
      </c>
      <c r="B41" s="73"/>
      <c r="C41" s="76"/>
      <c r="D41" s="418" t="s">
        <v>1000</v>
      </c>
      <c r="E41" s="571"/>
      <c r="F41" s="354"/>
      <c r="G41" s="354"/>
      <c r="H41" s="354"/>
      <c r="I41" s="574">
        <f>SUM(J41:Q41)</f>
        <v>1053</v>
      </c>
      <c r="J41" s="365">
        <v>928</v>
      </c>
      <c r="K41" s="365">
        <v>125</v>
      </c>
      <c r="L41" s="365"/>
      <c r="M41" s="365"/>
      <c r="N41" s="365"/>
      <c r="O41" s="365"/>
      <c r="P41" s="365"/>
      <c r="Q41" s="575"/>
      <c r="R41" s="136"/>
    </row>
    <row r="42" spans="1:18" s="72" customFormat="1" ht="15">
      <c r="A42" s="224">
        <v>34</v>
      </c>
      <c r="B42" s="132"/>
      <c r="C42" s="226"/>
      <c r="D42" s="419" t="s">
        <v>396</v>
      </c>
      <c r="E42" s="368"/>
      <c r="F42" s="358"/>
      <c r="G42" s="358"/>
      <c r="H42" s="354"/>
      <c r="I42" s="576">
        <f>SUM(J42:Q42)</f>
        <v>193</v>
      </c>
      <c r="J42" s="72">
        <v>193</v>
      </c>
      <c r="Q42" s="112"/>
      <c r="R42" s="137"/>
    </row>
    <row r="43" spans="1:18" s="74" customFormat="1" ht="15">
      <c r="A43" s="224">
        <v>35</v>
      </c>
      <c r="B43" s="1240"/>
      <c r="C43" s="1241"/>
      <c r="D43" s="420" t="s">
        <v>1034</v>
      </c>
      <c r="E43" s="573"/>
      <c r="F43" s="355"/>
      <c r="G43" s="355"/>
      <c r="H43" s="355"/>
      <c r="I43" s="579">
        <f>SUM(J43:Q43)</f>
        <v>1246</v>
      </c>
      <c r="J43" s="74">
        <f>SUM(J41:J42)</f>
        <v>1121</v>
      </c>
      <c r="K43" s="74">
        <f aca="true" t="shared" si="7" ref="K43:Q43">SUM(K41:K42)</f>
        <v>125</v>
      </c>
      <c r="L43" s="74">
        <f t="shared" si="7"/>
        <v>0</v>
      </c>
      <c r="M43" s="74">
        <f t="shared" si="7"/>
        <v>0</v>
      </c>
      <c r="N43" s="74">
        <f t="shared" si="7"/>
        <v>0</v>
      </c>
      <c r="O43" s="74">
        <f t="shared" si="7"/>
        <v>0</v>
      </c>
      <c r="P43" s="74">
        <f t="shared" si="7"/>
        <v>0</v>
      </c>
      <c r="Q43" s="75">
        <f t="shared" si="7"/>
        <v>0</v>
      </c>
      <c r="R43" s="227"/>
    </row>
    <row r="44" spans="1:18" s="136" customFormat="1" ht="24" customHeight="1">
      <c r="A44" s="224">
        <v>36</v>
      </c>
      <c r="B44" s="134">
        <v>3</v>
      </c>
      <c r="C44" s="135"/>
      <c r="D44" s="141" t="s">
        <v>412</v>
      </c>
      <c r="E44" s="569" t="s">
        <v>810</v>
      </c>
      <c r="F44" s="334">
        <v>261724</v>
      </c>
      <c r="G44" s="334">
        <v>221811</v>
      </c>
      <c r="H44" s="334">
        <v>248435</v>
      </c>
      <c r="I44" s="541"/>
      <c r="Q44" s="300"/>
      <c r="R44" s="136">
        <f>(SUM(J46:Q46))-I46</f>
        <v>0</v>
      </c>
    </row>
    <row r="45" spans="1:18" s="71" customFormat="1" ht="15">
      <c r="A45" s="224">
        <v>37</v>
      </c>
      <c r="B45" s="73"/>
      <c r="C45" s="76"/>
      <c r="D45" s="941" t="s">
        <v>199</v>
      </c>
      <c r="E45" s="571"/>
      <c r="F45" s="354"/>
      <c r="G45" s="354"/>
      <c r="H45" s="354"/>
      <c r="I45" s="542"/>
      <c r="Q45" s="78"/>
      <c r="R45" s="71">
        <f>(SUM(J45:Q45))-I45</f>
        <v>0</v>
      </c>
    </row>
    <row r="46" spans="1:18" s="667" customFormat="1" ht="15">
      <c r="A46" s="224">
        <v>38</v>
      </c>
      <c r="B46" s="658"/>
      <c r="C46" s="659"/>
      <c r="D46" s="671" t="s">
        <v>394</v>
      </c>
      <c r="E46" s="672"/>
      <c r="F46" s="673"/>
      <c r="G46" s="673"/>
      <c r="H46" s="673"/>
      <c r="I46" s="674">
        <f>SUM(J46:Q46)</f>
        <v>327758</v>
      </c>
      <c r="J46" s="661">
        <v>206427</v>
      </c>
      <c r="K46" s="661">
        <v>59229</v>
      </c>
      <c r="L46" s="661">
        <v>59632</v>
      </c>
      <c r="M46" s="661"/>
      <c r="N46" s="661"/>
      <c r="O46" s="661">
        <v>2470</v>
      </c>
      <c r="P46" s="661"/>
      <c r="Q46" s="663"/>
      <c r="R46" s="661"/>
    </row>
    <row r="47" spans="1:18" s="71" customFormat="1" ht="15">
      <c r="A47" s="224">
        <v>39</v>
      </c>
      <c r="B47" s="73"/>
      <c r="C47" s="76"/>
      <c r="D47" s="141" t="s">
        <v>1000</v>
      </c>
      <c r="E47" s="571"/>
      <c r="F47" s="354"/>
      <c r="G47" s="354"/>
      <c r="H47" s="354"/>
      <c r="I47" s="541">
        <f>SUM(J47:Q47)</f>
        <v>344170</v>
      </c>
      <c r="J47" s="136">
        <v>215438</v>
      </c>
      <c r="K47" s="136">
        <v>62898</v>
      </c>
      <c r="L47" s="136">
        <v>58152</v>
      </c>
      <c r="M47" s="136"/>
      <c r="N47" s="136">
        <v>1050</v>
      </c>
      <c r="O47" s="136">
        <v>6632</v>
      </c>
      <c r="P47" s="136"/>
      <c r="Q47" s="300"/>
      <c r="R47" s="136"/>
    </row>
    <row r="48" spans="1:18" s="72" customFormat="1" ht="15">
      <c r="A48" s="224">
        <v>40</v>
      </c>
      <c r="B48" s="132"/>
      <c r="C48" s="226"/>
      <c r="D48" s="318" t="s">
        <v>1048</v>
      </c>
      <c r="E48" s="368"/>
      <c r="F48" s="358"/>
      <c r="G48" s="358"/>
      <c r="H48" s="354"/>
      <c r="I48" s="572">
        <f>SUM(J48:Q48)</f>
        <v>9</v>
      </c>
      <c r="J48" s="72">
        <v>9</v>
      </c>
      <c r="Q48" s="112"/>
      <c r="R48" s="137"/>
    </row>
    <row r="49" spans="1:18" s="72" customFormat="1" ht="15">
      <c r="A49" s="224">
        <v>41</v>
      </c>
      <c r="B49" s="132"/>
      <c r="C49" s="226"/>
      <c r="D49" s="318" t="s">
        <v>1004</v>
      </c>
      <c r="E49" s="368"/>
      <c r="F49" s="358"/>
      <c r="G49" s="358"/>
      <c r="H49" s="354"/>
      <c r="I49" s="572">
        <f>SUM(J49:Q49)</f>
        <v>0</v>
      </c>
      <c r="L49" s="72">
        <v>-10</v>
      </c>
      <c r="N49" s="72">
        <v>10</v>
      </c>
      <c r="Q49" s="112"/>
      <c r="R49" s="137"/>
    </row>
    <row r="50" spans="1:18" s="74" customFormat="1" ht="15">
      <c r="A50" s="224">
        <v>42</v>
      </c>
      <c r="B50" s="1240"/>
      <c r="C50" s="1241"/>
      <c r="D50" s="138" t="s">
        <v>1034</v>
      </c>
      <c r="E50" s="573"/>
      <c r="F50" s="355"/>
      <c r="G50" s="355"/>
      <c r="H50" s="355"/>
      <c r="I50" s="577">
        <f>SUM(J50:Q50)</f>
        <v>344179</v>
      </c>
      <c r="J50" s="74">
        <f aca="true" t="shared" si="8" ref="J50:Q50">SUM(J47:J49)</f>
        <v>215447</v>
      </c>
      <c r="K50" s="74">
        <f t="shared" si="8"/>
        <v>62898</v>
      </c>
      <c r="L50" s="74">
        <f>SUM(L47:L49)</f>
        <v>58142</v>
      </c>
      <c r="M50" s="74">
        <f t="shared" si="8"/>
        <v>0</v>
      </c>
      <c r="N50" s="74">
        <f t="shared" si="8"/>
        <v>1060</v>
      </c>
      <c r="O50" s="74">
        <f t="shared" si="8"/>
        <v>6632</v>
      </c>
      <c r="P50" s="74">
        <f t="shared" si="8"/>
        <v>0</v>
      </c>
      <c r="Q50" s="75">
        <f t="shared" si="8"/>
        <v>0</v>
      </c>
      <c r="R50" s="227"/>
    </row>
    <row r="51" spans="1:17" s="136" customFormat="1" ht="15">
      <c r="A51" s="224">
        <v>43</v>
      </c>
      <c r="B51" s="134"/>
      <c r="C51" s="135">
        <v>1</v>
      </c>
      <c r="D51" s="1504" t="s">
        <v>208</v>
      </c>
      <c r="E51" s="1504"/>
      <c r="F51" s="1504"/>
      <c r="G51" s="1504"/>
      <c r="H51" s="334">
        <v>281</v>
      </c>
      <c r="I51" s="577"/>
      <c r="J51" s="227"/>
      <c r="K51" s="227"/>
      <c r="L51" s="227"/>
      <c r="M51" s="227"/>
      <c r="N51" s="227"/>
      <c r="O51" s="227"/>
      <c r="P51" s="227"/>
      <c r="Q51" s="111"/>
    </row>
    <row r="52" spans="1:18" s="667" customFormat="1" ht="15">
      <c r="A52" s="224">
        <v>44</v>
      </c>
      <c r="B52" s="658"/>
      <c r="C52" s="659"/>
      <c r="D52" s="675" t="s">
        <v>394</v>
      </c>
      <c r="E52" s="672"/>
      <c r="F52" s="673"/>
      <c r="G52" s="673"/>
      <c r="H52" s="673"/>
      <c r="I52" s="677">
        <f>SUM(J52:Q52)</f>
        <v>0</v>
      </c>
      <c r="J52" s="678"/>
      <c r="K52" s="678"/>
      <c r="L52" s="678"/>
      <c r="M52" s="678"/>
      <c r="N52" s="678"/>
      <c r="O52" s="678"/>
      <c r="P52" s="678"/>
      <c r="Q52" s="679"/>
      <c r="R52" s="661"/>
    </row>
    <row r="53" spans="1:18" s="71" customFormat="1" ht="15">
      <c r="A53" s="224">
        <v>45</v>
      </c>
      <c r="B53" s="73"/>
      <c r="C53" s="76"/>
      <c r="D53" s="418" t="s">
        <v>1000</v>
      </c>
      <c r="E53" s="571"/>
      <c r="F53" s="354"/>
      <c r="G53" s="354"/>
      <c r="H53" s="354"/>
      <c r="I53" s="574">
        <f>SUM(J53:Q53)</f>
        <v>556</v>
      </c>
      <c r="J53" s="365">
        <v>438</v>
      </c>
      <c r="K53" s="365">
        <v>118</v>
      </c>
      <c r="L53" s="365"/>
      <c r="M53" s="365"/>
      <c r="N53" s="365"/>
      <c r="O53" s="365"/>
      <c r="P53" s="365"/>
      <c r="Q53" s="575"/>
      <c r="R53" s="136"/>
    </row>
    <row r="54" spans="1:18" s="72" customFormat="1" ht="15">
      <c r="A54" s="224">
        <v>46</v>
      </c>
      <c r="B54" s="132"/>
      <c r="C54" s="226"/>
      <c r="D54" s="419" t="s">
        <v>396</v>
      </c>
      <c r="E54" s="368"/>
      <c r="F54" s="358"/>
      <c r="G54" s="358"/>
      <c r="H54" s="354"/>
      <c r="I54" s="576">
        <f>SUM(J54:Q54)</f>
        <v>0</v>
      </c>
      <c r="Q54" s="112"/>
      <c r="R54" s="137"/>
    </row>
    <row r="55" spans="1:18" s="74" customFormat="1" ht="15">
      <c r="A55" s="224">
        <v>47</v>
      </c>
      <c r="B55" s="1240"/>
      <c r="C55" s="1241"/>
      <c r="D55" s="420" t="s">
        <v>1034</v>
      </c>
      <c r="E55" s="573"/>
      <c r="F55" s="355"/>
      <c r="G55" s="355"/>
      <c r="H55" s="355"/>
      <c r="I55" s="579">
        <f>SUM(J55:Q55)</f>
        <v>556</v>
      </c>
      <c r="J55" s="74">
        <f>SUM(J53:J54)</f>
        <v>438</v>
      </c>
      <c r="K55" s="74">
        <f aca="true" t="shared" si="9" ref="K55:Q55">SUM(K53:K54)</f>
        <v>118</v>
      </c>
      <c r="L55" s="74">
        <f t="shared" si="9"/>
        <v>0</v>
      </c>
      <c r="M55" s="74">
        <f t="shared" si="9"/>
        <v>0</v>
      </c>
      <c r="N55" s="74">
        <f t="shared" si="9"/>
        <v>0</v>
      </c>
      <c r="O55" s="74">
        <f t="shared" si="9"/>
        <v>0</v>
      </c>
      <c r="P55" s="74">
        <f t="shared" si="9"/>
        <v>0</v>
      </c>
      <c r="Q55" s="75">
        <f t="shared" si="9"/>
        <v>0</v>
      </c>
      <c r="R55" s="227"/>
    </row>
    <row r="56" spans="1:18" s="133" customFormat="1" ht="15">
      <c r="A56" s="224">
        <v>48</v>
      </c>
      <c r="B56" s="134"/>
      <c r="C56" s="135">
        <v>2</v>
      </c>
      <c r="D56" s="1237" t="s">
        <v>808</v>
      </c>
      <c r="E56" s="566"/>
      <c r="F56" s="334"/>
      <c r="G56" s="334"/>
      <c r="H56" s="334"/>
      <c r="I56" s="577"/>
      <c r="J56" s="227"/>
      <c r="K56" s="227"/>
      <c r="L56" s="227"/>
      <c r="M56" s="227"/>
      <c r="N56" s="227"/>
      <c r="O56" s="227"/>
      <c r="P56" s="227"/>
      <c r="Q56" s="111"/>
      <c r="R56" s="133">
        <f>(SUM(J57:Q57))-I57</f>
        <v>0</v>
      </c>
    </row>
    <row r="57" spans="1:18" s="667" customFormat="1" ht="15">
      <c r="A57" s="224">
        <v>49</v>
      </c>
      <c r="B57" s="658"/>
      <c r="C57" s="659"/>
      <c r="D57" s="675" t="s">
        <v>394</v>
      </c>
      <c r="E57" s="672"/>
      <c r="F57" s="673"/>
      <c r="G57" s="673"/>
      <c r="H57" s="673"/>
      <c r="I57" s="677">
        <f>SUM(J57:Q57)</f>
        <v>2317</v>
      </c>
      <c r="J57" s="678">
        <v>1855</v>
      </c>
      <c r="K57" s="678">
        <v>250</v>
      </c>
      <c r="L57" s="678">
        <v>212</v>
      </c>
      <c r="M57" s="678"/>
      <c r="N57" s="678"/>
      <c r="O57" s="678"/>
      <c r="P57" s="678"/>
      <c r="Q57" s="679"/>
      <c r="R57" s="661"/>
    </row>
    <row r="58" spans="1:18" s="71" customFormat="1" ht="15">
      <c r="A58" s="224">
        <v>50</v>
      </c>
      <c r="B58" s="73"/>
      <c r="C58" s="76"/>
      <c r="D58" s="418" t="s">
        <v>1000</v>
      </c>
      <c r="E58" s="571"/>
      <c r="F58" s="354"/>
      <c r="G58" s="354"/>
      <c r="H58" s="354"/>
      <c r="I58" s="574">
        <f>SUM(J58:Q58)</f>
        <v>2317</v>
      </c>
      <c r="J58" s="365">
        <v>1855</v>
      </c>
      <c r="K58" s="365">
        <v>250</v>
      </c>
      <c r="L58" s="365">
        <v>212</v>
      </c>
      <c r="M58" s="365"/>
      <c r="N58" s="365"/>
      <c r="O58" s="365"/>
      <c r="P58" s="365"/>
      <c r="Q58" s="575"/>
      <c r="R58" s="136"/>
    </row>
    <row r="59" spans="1:18" s="72" customFormat="1" ht="15">
      <c r="A59" s="224">
        <v>51</v>
      </c>
      <c r="B59" s="132"/>
      <c r="C59" s="226"/>
      <c r="D59" s="419" t="s">
        <v>396</v>
      </c>
      <c r="E59" s="368"/>
      <c r="F59" s="358"/>
      <c r="G59" s="358"/>
      <c r="H59" s="354"/>
      <c r="I59" s="576">
        <f>SUM(J59:Q59)</f>
        <v>0</v>
      </c>
      <c r="Q59" s="112"/>
      <c r="R59" s="137"/>
    </row>
    <row r="60" spans="1:18" s="74" customFormat="1" ht="15">
      <c r="A60" s="224">
        <v>52</v>
      </c>
      <c r="B60" s="1240"/>
      <c r="C60" s="1241"/>
      <c r="D60" s="420" t="s">
        <v>1034</v>
      </c>
      <c r="E60" s="573"/>
      <c r="F60" s="355"/>
      <c r="G60" s="355"/>
      <c r="H60" s="355"/>
      <c r="I60" s="579">
        <f>SUM(J60:Q60)</f>
        <v>2317</v>
      </c>
      <c r="J60" s="74">
        <f>SUM(J58:J59)</f>
        <v>1855</v>
      </c>
      <c r="K60" s="74">
        <f aca="true" t="shared" si="10" ref="K60:Q60">SUM(K58:K59)</f>
        <v>250</v>
      </c>
      <c r="L60" s="74">
        <f t="shared" si="10"/>
        <v>212</v>
      </c>
      <c r="M60" s="74">
        <f t="shared" si="10"/>
        <v>0</v>
      </c>
      <c r="N60" s="74">
        <f t="shared" si="10"/>
        <v>0</v>
      </c>
      <c r="O60" s="74">
        <f t="shared" si="10"/>
        <v>0</v>
      </c>
      <c r="P60" s="74">
        <f t="shared" si="10"/>
        <v>0</v>
      </c>
      <c r="Q60" s="75">
        <f t="shared" si="10"/>
        <v>0</v>
      </c>
      <c r="R60" s="227"/>
    </row>
    <row r="61" spans="1:18" s="136" customFormat="1" ht="25.5" customHeight="1">
      <c r="A61" s="224">
        <v>53</v>
      </c>
      <c r="B61" s="134">
        <v>4</v>
      </c>
      <c r="C61" s="135"/>
      <c r="D61" s="141" t="s">
        <v>413</v>
      </c>
      <c r="E61" s="569" t="s">
        <v>810</v>
      </c>
      <c r="F61" s="334">
        <v>201679</v>
      </c>
      <c r="G61" s="334">
        <v>171080</v>
      </c>
      <c r="H61" s="334">
        <v>189834</v>
      </c>
      <c r="I61" s="541"/>
      <c r="Q61" s="300"/>
      <c r="R61" s="136">
        <f>(SUM(J63:Q63))-I63</f>
        <v>0</v>
      </c>
    </row>
    <row r="62" spans="1:18" s="71" customFormat="1" ht="15" customHeight="1">
      <c r="A62" s="224">
        <v>54</v>
      </c>
      <c r="B62" s="73"/>
      <c r="C62" s="76"/>
      <c r="D62" s="77" t="s">
        <v>200</v>
      </c>
      <c r="E62" s="571"/>
      <c r="F62" s="354"/>
      <c r="G62" s="354"/>
      <c r="H62" s="354"/>
      <c r="I62" s="542"/>
      <c r="Q62" s="78"/>
      <c r="R62" s="71">
        <f>(SUM(J62:Q62))-I62</f>
        <v>0</v>
      </c>
    </row>
    <row r="63" spans="1:18" s="667" customFormat="1" ht="15">
      <c r="A63" s="224">
        <v>55</v>
      </c>
      <c r="B63" s="658"/>
      <c r="C63" s="659"/>
      <c r="D63" s="671" t="s">
        <v>394</v>
      </c>
      <c r="E63" s="672"/>
      <c r="F63" s="673"/>
      <c r="G63" s="673"/>
      <c r="H63" s="673"/>
      <c r="I63" s="674">
        <f>SUM(J63:Q63)</f>
        <v>240673</v>
      </c>
      <c r="J63" s="661">
        <v>144146</v>
      </c>
      <c r="K63" s="661">
        <v>42101</v>
      </c>
      <c r="L63" s="661">
        <v>49249</v>
      </c>
      <c r="M63" s="661"/>
      <c r="N63" s="661"/>
      <c r="O63" s="661">
        <v>5177</v>
      </c>
      <c r="P63" s="661"/>
      <c r="Q63" s="663"/>
      <c r="R63" s="661"/>
    </row>
    <row r="64" spans="1:18" s="71" customFormat="1" ht="15">
      <c r="A64" s="224">
        <v>56</v>
      </c>
      <c r="B64" s="73"/>
      <c r="C64" s="76"/>
      <c r="D64" s="141" t="s">
        <v>1000</v>
      </c>
      <c r="E64" s="571"/>
      <c r="F64" s="354"/>
      <c r="G64" s="354"/>
      <c r="H64" s="354"/>
      <c r="I64" s="541">
        <f>SUM(J64:Q64)</f>
        <v>245966</v>
      </c>
      <c r="J64" s="136">
        <v>147802</v>
      </c>
      <c r="K64" s="136">
        <v>42419</v>
      </c>
      <c r="L64" s="136">
        <v>48853</v>
      </c>
      <c r="M64" s="136"/>
      <c r="N64" s="136">
        <v>670</v>
      </c>
      <c r="O64" s="136">
        <v>6222</v>
      </c>
      <c r="P64" s="136"/>
      <c r="Q64" s="300"/>
      <c r="R64" s="136"/>
    </row>
    <row r="65" spans="1:18" s="72" customFormat="1" ht="15">
      <c r="A65" s="224">
        <v>57</v>
      </c>
      <c r="B65" s="132"/>
      <c r="C65" s="226"/>
      <c r="D65" s="318" t="s">
        <v>1048</v>
      </c>
      <c r="E65" s="368"/>
      <c r="F65" s="358"/>
      <c r="G65" s="358"/>
      <c r="H65" s="354"/>
      <c r="I65" s="541">
        <f>SUM(J65:Q65)</f>
        <v>49</v>
      </c>
      <c r="J65" s="72">
        <v>38</v>
      </c>
      <c r="K65" s="72">
        <v>11</v>
      </c>
      <c r="Q65" s="112"/>
      <c r="R65" s="137"/>
    </row>
    <row r="66" spans="1:18" s="72" customFormat="1" ht="15">
      <c r="A66" s="224">
        <v>58</v>
      </c>
      <c r="B66" s="132"/>
      <c r="C66" s="226"/>
      <c r="D66" s="318" t="s">
        <v>1073</v>
      </c>
      <c r="E66" s="368"/>
      <c r="F66" s="358"/>
      <c r="G66" s="358"/>
      <c r="H66" s="354"/>
      <c r="I66" s="541">
        <f>SUM(J66:Q66)</f>
        <v>1977</v>
      </c>
      <c r="L66" s="72">
        <v>1975</v>
      </c>
      <c r="N66" s="72">
        <v>2</v>
      </c>
      <c r="Q66" s="112"/>
      <c r="R66" s="137"/>
    </row>
    <row r="67" spans="1:18" s="74" customFormat="1" ht="15">
      <c r="A67" s="224">
        <v>59</v>
      </c>
      <c r="B67" s="1240"/>
      <c r="C67" s="1241"/>
      <c r="D67" s="138" t="s">
        <v>1034</v>
      </c>
      <c r="E67" s="573"/>
      <c r="F67" s="355"/>
      <c r="G67" s="355"/>
      <c r="H67" s="355"/>
      <c r="I67" s="577">
        <f>SUM(J67:Q67)</f>
        <v>247992</v>
      </c>
      <c r="J67" s="74">
        <f aca="true" t="shared" si="11" ref="J67:Q67">SUM(J64:J66)</f>
        <v>147840</v>
      </c>
      <c r="K67" s="74">
        <f t="shared" si="11"/>
        <v>42430</v>
      </c>
      <c r="L67" s="74">
        <f t="shared" si="11"/>
        <v>50828</v>
      </c>
      <c r="M67" s="74">
        <f t="shared" si="11"/>
        <v>0</v>
      </c>
      <c r="N67" s="74">
        <f t="shared" si="11"/>
        <v>672</v>
      </c>
      <c r="O67" s="74">
        <f t="shared" si="11"/>
        <v>6222</v>
      </c>
      <c r="P67" s="74">
        <f t="shared" si="11"/>
        <v>0</v>
      </c>
      <c r="Q67" s="75">
        <f t="shared" si="11"/>
        <v>0</v>
      </c>
      <c r="R67" s="227"/>
    </row>
    <row r="68" spans="1:17" s="136" customFormat="1" ht="15">
      <c r="A68" s="224">
        <v>60</v>
      </c>
      <c r="B68" s="134"/>
      <c r="C68" s="135">
        <v>1</v>
      </c>
      <c r="D68" s="1504" t="s">
        <v>208</v>
      </c>
      <c r="E68" s="1504"/>
      <c r="F68" s="1504"/>
      <c r="G68" s="1504"/>
      <c r="H68" s="334">
        <v>264</v>
      </c>
      <c r="I68" s="541"/>
      <c r="Q68" s="300"/>
    </row>
    <row r="69" spans="1:18" s="667" customFormat="1" ht="15">
      <c r="A69" s="224">
        <v>61</v>
      </c>
      <c r="B69" s="658"/>
      <c r="C69" s="659"/>
      <c r="D69" s="675" t="s">
        <v>394</v>
      </c>
      <c r="E69" s="672"/>
      <c r="F69" s="673"/>
      <c r="G69" s="673"/>
      <c r="H69" s="673"/>
      <c r="I69" s="674">
        <f>SUM(J69:Q69)</f>
        <v>0</v>
      </c>
      <c r="J69" s="661"/>
      <c r="K69" s="661"/>
      <c r="L69" s="661"/>
      <c r="M69" s="661"/>
      <c r="N69" s="661"/>
      <c r="O69" s="661"/>
      <c r="P69" s="661"/>
      <c r="Q69" s="663"/>
      <c r="R69" s="661"/>
    </row>
    <row r="70" spans="1:18" s="71" customFormat="1" ht="15">
      <c r="A70" s="224">
        <v>62</v>
      </c>
      <c r="B70" s="73"/>
      <c r="C70" s="76"/>
      <c r="D70" s="418" t="s">
        <v>1000</v>
      </c>
      <c r="E70" s="571"/>
      <c r="F70" s="354"/>
      <c r="G70" s="354"/>
      <c r="H70" s="354"/>
      <c r="I70" s="574">
        <f>SUM(J70:Q70)</f>
        <v>610</v>
      </c>
      <c r="J70" s="365">
        <v>480</v>
      </c>
      <c r="K70" s="365">
        <v>130</v>
      </c>
      <c r="L70" s="365"/>
      <c r="M70" s="365"/>
      <c r="N70" s="365"/>
      <c r="O70" s="365"/>
      <c r="P70" s="365"/>
      <c r="Q70" s="575"/>
      <c r="R70" s="136"/>
    </row>
    <row r="71" spans="1:18" s="72" customFormat="1" ht="15">
      <c r="A71" s="224">
        <v>63</v>
      </c>
      <c r="B71" s="132"/>
      <c r="C71" s="226"/>
      <c r="D71" s="419" t="s">
        <v>396</v>
      </c>
      <c r="E71" s="368"/>
      <c r="F71" s="358"/>
      <c r="G71" s="358"/>
      <c r="H71" s="354"/>
      <c r="I71" s="576">
        <f>SUM(J71:Q71)</f>
        <v>0</v>
      </c>
      <c r="Q71" s="112"/>
      <c r="R71" s="137"/>
    </row>
    <row r="72" spans="1:19" s="74" customFormat="1" ht="15">
      <c r="A72" s="224">
        <v>64</v>
      </c>
      <c r="B72" s="1240"/>
      <c r="C72" s="1241"/>
      <c r="D72" s="420" t="s">
        <v>1034</v>
      </c>
      <c r="E72" s="573"/>
      <c r="F72" s="355"/>
      <c r="G72" s="355"/>
      <c r="H72" s="355"/>
      <c r="I72" s="579">
        <f>SUM(J72:Q72)</f>
        <v>610</v>
      </c>
      <c r="J72" s="74">
        <f aca="true" t="shared" si="12" ref="J72:S72">SUM(J70:J71)</f>
        <v>480</v>
      </c>
      <c r="K72" s="74">
        <f t="shared" si="12"/>
        <v>130</v>
      </c>
      <c r="L72" s="74">
        <f t="shared" si="12"/>
        <v>0</v>
      </c>
      <c r="M72" s="74">
        <f t="shared" si="12"/>
        <v>0</v>
      </c>
      <c r="N72" s="74">
        <f t="shared" si="12"/>
        <v>0</v>
      </c>
      <c r="O72" s="74">
        <f t="shared" si="12"/>
        <v>0</v>
      </c>
      <c r="P72" s="74">
        <f t="shared" si="12"/>
        <v>0</v>
      </c>
      <c r="Q72" s="75">
        <f t="shared" si="12"/>
        <v>0</v>
      </c>
      <c r="R72" s="74">
        <f t="shared" si="12"/>
        <v>0</v>
      </c>
      <c r="S72" s="74">
        <f t="shared" si="12"/>
        <v>0</v>
      </c>
    </row>
    <row r="73" spans="1:18" s="136" customFormat="1" ht="15">
      <c r="A73" s="224">
        <v>65</v>
      </c>
      <c r="B73" s="134"/>
      <c r="C73" s="135">
        <v>2</v>
      </c>
      <c r="D73" s="1504" t="s">
        <v>808</v>
      </c>
      <c r="E73" s="1504"/>
      <c r="F73" s="1504"/>
      <c r="G73" s="1504"/>
      <c r="H73" s="334"/>
      <c r="I73" s="541"/>
      <c r="Q73" s="300"/>
      <c r="R73" s="136">
        <f>(SUM(J74:Q74))-I74</f>
        <v>0</v>
      </c>
    </row>
    <row r="74" spans="1:18" s="667" customFormat="1" ht="15">
      <c r="A74" s="224">
        <v>66</v>
      </c>
      <c r="B74" s="658"/>
      <c r="C74" s="659"/>
      <c r="D74" s="675" t="s">
        <v>394</v>
      </c>
      <c r="E74" s="672"/>
      <c r="F74" s="673"/>
      <c r="G74" s="673"/>
      <c r="H74" s="673"/>
      <c r="I74" s="677">
        <f>SUM(J74:Q74)</f>
        <v>1518</v>
      </c>
      <c r="J74" s="678">
        <v>1237</v>
      </c>
      <c r="K74" s="678">
        <v>167</v>
      </c>
      <c r="L74" s="678">
        <v>114</v>
      </c>
      <c r="M74" s="678"/>
      <c r="N74" s="678"/>
      <c r="O74" s="678"/>
      <c r="P74" s="678"/>
      <c r="Q74" s="679"/>
      <c r="R74" s="661"/>
    </row>
    <row r="75" spans="1:18" s="71" customFormat="1" ht="15">
      <c r="A75" s="224">
        <v>67</v>
      </c>
      <c r="B75" s="73"/>
      <c r="C75" s="76"/>
      <c r="D75" s="418" t="s">
        <v>1000</v>
      </c>
      <c r="E75" s="571"/>
      <c r="F75" s="354"/>
      <c r="G75" s="354"/>
      <c r="H75" s="354"/>
      <c r="I75" s="574">
        <f>SUM(J75:Q75)</f>
        <v>1518</v>
      </c>
      <c r="J75" s="365">
        <v>1237</v>
      </c>
      <c r="K75" s="365">
        <v>167</v>
      </c>
      <c r="L75" s="365">
        <v>114</v>
      </c>
      <c r="M75" s="365"/>
      <c r="N75" s="365"/>
      <c r="O75" s="365"/>
      <c r="P75" s="365"/>
      <c r="Q75" s="575"/>
      <c r="R75" s="136"/>
    </row>
    <row r="76" spans="1:18" s="72" customFormat="1" ht="15">
      <c r="A76" s="224">
        <v>68</v>
      </c>
      <c r="B76" s="132"/>
      <c r="C76" s="226"/>
      <c r="D76" s="419" t="s">
        <v>396</v>
      </c>
      <c r="E76" s="368"/>
      <c r="F76" s="358"/>
      <c r="G76" s="358"/>
      <c r="H76" s="354"/>
      <c r="I76" s="576">
        <f>SUM(J76:Q76)</f>
        <v>0</v>
      </c>
      <c r="Q76" s="112"/>
      <c r="R76" s="137"/>
    </row>
    <row r="77" spans="1:18" s="74" customFormat="1" ht="15">
      <c r="A77" s="224">
        <v>69</v>
      </c>
      <c r="B77" s="1240"/>
      <c r="C77" s="1241"/>
      <c r="D77" s="420" t="s">
        <v>1034</v>
      </c>
      <c r="E77" s="573"/>
      <c r="F77" s="355"/>
      <c r="G77" s="355"/>
      <c r="H77" s="355"/>
      <c r="I77" s="579">
        <f>SUM(J77:Q77)</f>
        <v>1518</v>
      </c>
      <c r="J77" s="74">
        <f>SUM(J75:J76)</f>
        <v>1237</v>
      </c>
      <c r="K77" s="74">
        <f aca="true" t="shared" si="13" ref="K77:Q77">SUM(K75:K76)</f>
        <v>167</v>
      </c>
      <c r="L77" s="74">
        <f t="shared" si="13"/>
        <v>114</v>
      </c>
      <c r="M77" s="74">
        <f t="shared" si="13"/>
        <v>0</v>
      </c>
      <c r="N77" s="74">
        <f t="shared" si="13"/>
        <v>0</v>
      </c>
      <c r="O77" s="74">
        <f t="shared" si="13"/>
        <v>0</v>
      </c>
      <c r="P77" s="74">
        <f t="shared" si="13"/>
        <v>0</v>
      </c>
      <c r="Q77" s="75">
        <f t="shared" si="13"/>
        <v>0</v>
      </c>
      <c r="R77" s="227"/>
    </row>
    <row r="78" spans="1:18" s="136" customFormat="1" ht="25.5" customHeight="1">
      <c r="A78" s="224">
        <v>70</v>
      </c>
      <c r="B78" s="134">
        <v>5</v>
      </c>
      <c r="C78" s="135"/>
      <c r="D78" s="141" t="s">
        <v>416</v>
      </c>
      <c r="E78" s="569" t="s">
        <v>810</v>
      </c>
      <c r="F78" s="334">
        <v>225500</v>
      </c>
      <c r="G78" s="334">
        <v>200745</v>
      </c>
      <c r="H78" s="334">
        <v>222369</v>
      </c>
      <c r="I78" s="541"/>
      <c r="Q78" s="300"/>
      <c r="R78" s="136">
        <f>(SUM(J80:Q80))-I80</f>
        <v>0</v>
      </c>
    </row>
    <row r="79" spans="1:18" s="71" customFormat="1" ht="15">
      <c r="A79" s="224">
        <v>71</v>
      </c>
      <c r="B79" s="73"/>
      <c r="C79" s="76"/>
      <c r="D79" s="77" t="s">
        <v>201</v>
      </c>
      <c r="E79" s="571"/>
      <c r="F79" s="354"/>
      <c r="G79" s="354"/>
      <c r="H79" s="354"/>
      <c r="I79" s="542"/>
      <c r="Q79" s="78"/>
      <c r="R79" s="71">
        <f>(SUM(J79:Q79))-I79</f>
        <v>0</v>
      </c>
    </row>
    <row r="80" spans="1:18" s="667" customFormat="1" ht="15">
      <c r="A80" s="224">
        <v>72</v>
      </c>
      <c r="B80" s="658"/>
      <c r="C80" s="659"/>
      <c r="D80" s="671" t="s">
        <v>394</v>
      </c>
      <c r="E80" s="672"/>
      <c r="F80" s="673"/>
      <c r="G80" s="673"/>
      <c r="H80" s="673"/>
      <c r="I80" s="674">
        <f>SUM(J80:Q80)</f>
        <v>294881</v>
      </c>
      <c r="J80" s="661">
        <v>160921</v>
      </c>
      <c r="K80" s="661">
        <v>46152</v>
      </c>
      <c r="L80" s="661">
        <v>85958</v>
      </c>
      <c r="M80" s="661"/>
      <c r="N80" s="661"/>
      <c r="O80" s="661">
        <v>1850</v>
      </c>
      <c r="P80" s="661"/>
      <c r="Q80" s="663"/>
      <c r="R80" s="661"/>
    </row>
    <row r="81" spans="1:18" s="71" customFormat="1" ht="15">
      <c r="A81" s="224">
        <v>73</v>
      </c>
      <c r="B81" s="73"/>
      <c r="C81" s="76"/>
      <c r="D81" s="141" t="s">
        <v>1000</v>
      </c>
      <c r="E81" s="571"/>
      <c r="F81" s="354"/>
      <c r="G81" s="354"/>
      <c r="H81" s="354"/>
      <c r="I81" s="541">
        <f>SUM(J81:Q81)</f>
        <v>317508</v>
      </c>
      <c r="J81" s="136">
        <v>175727</v>
      </c>
      <c r="K81" s="136">
        <v>50155</v>
      </c>
      <c r="L81" s="136">
        <v>77831</v>
      </c>
      <c r="M81" s="136"/>
      <c r="N81" s="136">
        <v>1900</v>
      </c>
      <c r="O81" s="136">
        <v>11895</v>
      </c>
      <c r="P81" s="136"/>
      <c r="Q81" s="300"/>
      <c r="R81" s="136"/>
    </row>
    <row r="82" spans="1:18" s="72" customFormat="1" ht="15">
      <c r="A82" s="224">
        <v>74</v>
      </c>
      <c r="B82" s="132"/>
      <c r="C82" s="226"/>
      <c r="D82" s="318" t="s">
        <v>1048</v>
      </c>
      <c r="E82" s="368"/>
      <c r="F82" s="358"/>
      <c r="G82" s="358"/>
      <c r="H82" s="354"/>
      <c r="I82" s="572">
        <f>SUM(J82:Q82)</f>
        <v>35</v>
      </c>
      <c r="J82" s="72">
        <v>27</v>
      </c>
      <c r="K82" s="72">
        <v>8</v>
      </c>
      <c r="Q82" s="112"/>
      <c r="R82" s="137"/>
    </row>
    <row r="83" spans="1:18" s="72" customFormat="1" ht="15">
      <c r="A83" s="224">
        <v>75</v>
      </c>
      <c r="B83" s="132"/>
      <c r="C83" s="226"/>
      <c r="D83" s="318" t="s">
        <v>1073</v>
      </c>
      <c r="E83" s="368"/>
      <c r="F83" s="358"/>
      <c r="G83" s="358"/>
      <c r="H83" s="354"/>
      <c r="I83" s="572">
        <f>SUM(J83:Q83)</f>
        <v>417</v>
      </c>
      <c r="L83" s="72">
        <v>417</v>
      </c>
      <c r="Q83" s="112"/>
      <c r="R83" s="137"/>
    </row>
    <row r="84" spans="1:18" s="74" customFormat="1" ht="15">
      <c r="A84" s="224">
        <v>76</v>
      </c>
      <c r="B84" s="1240"/>
      <c r="C84" s="1241"/>
      <c r="D84" s="138" t="s">
        <v>1034</v>
      </c>
      <c r="E84" s="573"/>
      <c r="F84" s="355"/>
      <c r="G84" s="355"/>
      <c r="H84" s="355"/>
      <c r="I84" s="577">
        <f>SUM(J84:Q84)</f>
        <v>317960</v>
      </c>
      <c r="J84" s="74">
        <f aca="true" t="shared" si="14" ref="J84:Q84">SUM(J81:J83)</f>
        <v>175754</v>
      </c>
      <c r="K84" s="74">
        <f t="shared" si="14"/>
        <v>50163</v>
      </c>
      <c r="L84" s="74">
        <f t="shared" si="14"/>
        <v>78248</v>
      </c>
      <c r="M84" s="74">
        <f t="shared" si="14"/>
        <v>0</v>
      </c>
      <c r="N84" s="74">
        <f t="shared" si="14"/>
        <v>1900</v>
      </c>
      <c r="O84" s="74">
        <f t="shared" si="14"/>
        <v>11895</v>
      </c>
      <c r="P84" s="74">
        <f t="shared" si="14"/>
        <v>0</v>
      </c>
      <c r="Q84" s="75">
        <f t="shared" si="14"/>
        <v>0</v>
      </c>
      <c r="R84" s="227"/>
    </row>
    <row r="85" spans="1:17" s="136" customFormat="1" ht="15">
      <c r="A85" s="224">
        <v>77</v>
      </c>
      <c r="B85" s="134"/>
      <c r="C85" s="135">
        <v>1</v>
      </c>
      <c r="D85" s="1504" t="s">
        <v>208</v>
      </c>
      <c r="E85" s="1504"/>
      <c r="F85" s="1504"/>
      <c r="G85" s="1504"/>
      <c r="H85" s="334">
        <v>271</v>
      </c>
      <c r="I85" s="541"/>
      <c r="Q85" s="300"/>
    </row>
    <row r="86" spans="1:18" s="667" customFormat="1" ht="15">
      <c r="A86" s="224">
        <v>78</v>
      </c>
      <c r="B86" s="658"/>
      <c r="C86" s="659"/>
      <c r="D86" s="675" t="s">
        <v>394</v>
      </c>
      <c r="E86" s="672"/>
      <c r="F86" s="673"/>
      <c r="G86" s="673"/>
      <c r="H86" s="673"/>
      <c r="I86" s="677">
        <f>SUM(J86:Q86)</f>
        <v>0</v>
      </c>
      <c r="J86" s="678"/>
      <c r="K86" s="678"/>
      <c r="L86" s="678"/>
      <c r="M86" s="678"/>
      <c r="N86" s="678"/>
      <c r="O86" s="678"/>
      <c r="P86" s="678"/>
      <c r="Q86" s="679"/>
      <c r="R86" s="661"/>
    </row>
    <row r="87" spans="1:18" s="71" customFormat="1" ht="15">
      <c r="A87" s="224">
        <v>79</v>
      </c>
      <c r="B87" s="73"/>
      <c r="C87" s="76"/>
      <c r="D87" s="418" t="s">
        <v>1000</v>
      </c>
      <c r="E87" s="571"/>
      <c r="F87" s="354"/>
      <c r="G87" s="354"/>
      <c r="H87" s="354"/>
      <c r="I87" s="574">
        <f>SUM(J87:Q87)</f>
        <v>332</v>
      </c>
      <c r="J87" s="365">
        <v>261</v>
      </c>
      <c r="K87" s="365">
        <v>71</v>
      </c>
      <c r="L87" s="365"/>
      <c r="M87" s="365"/>
      <c r="N87" s="365"/>
      <c r="O87" s="365"/>
      <c r="P87" s="365"/>
      <c r="Q87" s="575"/>
      <c r="R87" s="136"/>
    </row>
    <row r="88" spans="1:18" s="72" customFormat="1" ht="15">
      <c r="A88" s="224">
        <v>80</v>
      </c>
      <c r="B88" s="132"/>
      <c r="C88" s="226"/>
      <c r="D88" s="419" t="s">
        <v>396</v>
      </c>
      <c r="E88" s="368"/>
      <c r="F88" s="358"/>
      <c r="G88" s="358"/>
      <c r="H88" s="354"/>
      <c r="I88" s="576">
        <f>SUM(J88:Q88)</f>
        <v>0</v>
      </c>
      <c r="Q88" s="112"/>
      <c r="R88" s="137"/>
    </row>
    <row r="89" spans="1:19" s="74" customFormat="1" ht="15">
      <c r="A89" s="224">
        <v>81</v>
      </c>
      <c r="B89" s="1240"/>
      <c r="C89" s="1241"/>
      <c r="D89" s="420" t="s">
        <v>1034</v>
      </c>
      <c r="E89" s="573"/>
      <c r="F89" s="355"/>
      <c r="G89" s="355"/>
      <c r="H89" s="355"/>
      <c r="I89" s="579">
        <f>SUM(J89:Q89)</f>
        <v>332</v>
      </c>
      <c r="J89" s="74">
        <f>SUM(J87:J88)</f>
        <v>261</v>
      </c>
      <c r="K89" s="74">
        <f aca="true" t="shared" si="15" ref="K89:S89">SUM(K87:K88)</f>
        <v>71</v>
      </c>
      <c r="L89" s="74">
        <f t="shared" si="15"/>
        <v>0</v>
      </c>
      <c r="M89" s="74">
        <f t="shared" si="15"/>
        <v>0</v>
      </c>
      <c r="N89" s="74">
        <f t="shared" si="15"/>
        <v>0</v>
      </c>
      <c r="O89" s="74">
        <f t="shared" si="15"/>
        <v>0</v>
      </c>
      <c r="P89" s="74">
        <f t="shared" si="15"/>
        <v>0</v>
      </c>
      <c r="Q89" s="75">
        <f t="shared" si="15"/>
        <v>0</v>
      </c>
      <c r="R89" s="74">
        <f t="shared" si="15"/>
        <v>0</v>
      </c>
      <c r="S89" s="74">
        <f t="shared" si="15"/>
        <v>0</v>
      </c>
    </row>
    <row r="90" spans="1:18" s="136" customFormat="1" ht="15">
      <c r="A90" s="224">
        <v>82</v>
      </c>
      <c r="B90" s="134"/>
      <c r="C90" s="135">
        <v>2</v>
      </c>
      <c r="D90" s="1504" t="s">
        <v>808</v>
      </c>
      <c r="E90" s="1504"/>
      <c r="F90" s="1504"/>
      <c r="G90" s="1504"/>
      <c r="H90" s="334"/>
      <c r="I90" s="541"/>
      <c r="Q90" s="300"/>
      <c r="R90" s="136">
        <f>(SUM(J91:Q91))-I91</f>
        <v>0</v>
      </c>
    </row>
    <row r="91" spans="1:18" s="667" customFormat="1" ht="15">
      <c r="A91" s="224">
        <v>83</v>
      </c>
      <c r="B91" s="658"/>
      <c r="C91" s="659"/>
      <c r="D91" s="675" t="s">
        <v>394</v>
      </c>
      <c r="E91" s="672"/>
      <c r="F91" s="673"/>
      <c r="G91" s="673"/>
      <c r="H91" s="673"/>
      <c r="I91" s="677">
        <f>SUM(J91:Q91)</f>
        <v>887</v>
      </c>
      <c r="J91" s="678">
        <v>706</v>
      </c>
      <c r="K91" s="678">
        <v>95</v>
      </c>
      <c r="L91" s="678">
        <v>86</v>
      </c>
      <c r="M91" s="678"/>
      <c r="N91" s="678"/>
      <c r="O91" s="678"/>
      <c r="P91" s="678"/>
      <c r="Q91" s="679"/>
      <c r="R91" s="661"/>
    </row>
    <row r="92" spans="1:18" s="71" customFormat="1" ht="15">
      <c r="A92" s="224">
        <v>84</v>
      </c>
      <c r="B92" s="73"/>
      <c r="C92" s="76"/>
      <c r="D92" s="418" t="s">
        <v>1000</v>
      </c>
      <c r="E92" s="571"/>
      <c r="F92" s="354"/>
      <c r="G92" s="354"/>
      <c r="H92" s="354"/>
      <c r="I92" s="574">
        <f>SUM(J92:Q92)</f>
        <v>887</v>
      </c>
      <c r="J92" s="365">
        <v>706</v>
      </c>
      <c r="K92" s="365">
        <v>95</v>
      </c>
      <c r="L92" s="365">
        <v>86</v>
      </c>
      <c r="M92" s="365"/>
      <c r="N92" s="365"/>
      <c r="O92" s="365"/>
      <c r="P92" s="365"/>
      <c r="Q92" s="575"/>
      <c r="R92" s="136"/>
    </row>
    <row r="93" spans="1:18" s="72" customFormat="1" ht="15">
      <c r="A93" s="224">
        <v>85</v>
      </c>
      <c r="B93" s="132"/>
      <c r="C93" s="226"/>
      <c r="D93" s="419" t="s">
        <v>396</v>
      </c>
      <c r="E93" s="368"/>
      <c r="F93" s="358"/>
      <c r="G93" s="358"/>
      <c r="H93" s="354"/>
      <c r="I93" s="576">
        <f>SUM(J93:Q93)</f>
        <v>0</v>
      </c>
      <c r="Q93" s="112"/>
      <c r="R93" s="137"/>
    </row>
    <row r="94" spans="1:18" s="74" customFormat="1" ht="15">
      <c r="A94" s="224">
        <v>86</v>
      </c>
      <c r="B94" s="1240"/>
      <c r="C94" s="1241"/>
      <c r="D94" s="420" t="s">
        <v>1034</v>
      </c>
      <c r="E94" s="573"/>
      <c r="F94" s="355"/>
      <c r="G94" s="355"/>
      <c r="H94" s="355"/>
      <c r="I94" s="579">
        <f>SUM(J94:Q94)</f>
        <v>887</v>
      </c>
      <c r="J94" s="74">
        <f>SUM(J92:J93)</f>
        <v>706</v>
      </c>
      <c r="K94" s="74">
        <f aca="true" t="shared" si="16" ref="K94:Q94">SUM(K92:K93)</f>
        <v>95</v>
      </c>
      <c r="L94" s="74">
        <f t="shared" si="16"/>
        <v>86</v>
      </c>
      <c r="M94" s="74">
        <f t="shared" si="16"/>
        <v>0</v>
      </c>
      <c r="N94" s="74">
        <f t="shared" si="16"/>
        <v>0</v>
      </c>
      <c r="O94" s="74">
        <f t="shared" si="16"/>
        <v>0</v>
      </c>
      <c r="P94" s="74">
        <f t="shared" si="16"/>
        <v>0</v>
      </c>
      <c r="Q94" s="75">
        <f t="shared" si="16"/>
        <v>0</v>
      </c>
      <c r="R94" s="227"/>
    </row>
    <row r="95" spans="1:18" s="136" customFormat="1" ht="25.5" customHeight="1">
      <c r="A95" s="224">
        <v>87</v>
      </c>
      <c r="B95" s="134">
        <v>6</v>
      </c>
      <c r="C95" s="135"/>
      <c r="D95" s="141" t="s">
        <v>417</v>
      </c>
      <c r="E95" s="569" t="s">
        <v>810</v>
      </c>
      <c r="F95" s="334">
        <v>101687</v>
      </c>
      <c r="G95" s="334">
        <v>85839</v>
      </c>
      <c r="H95" s="334">
        <v>95983</v>
      </c>
      <c r="I95" s="541"/>
      <c r="Q95" s="300"/>
      <c r="R95" s="136">
        <f>(SUM(J97:Q97))-I97</f>
        <v>0</v>
      </c>
    </row>
    <row r="96" spans="1:18" s="71" customFormat="1" ht="15">
      <c r="A96" s="224">
        <v>88</v>
      </c>
      <c r="B96" s="73"/>
      <c r="C96" s="76"/>
      <c r="D96" s="77" t="s">
        <v>202</v>
      </c>
      <c r="E96" s="571"/>
      <c r="F96" s="354"/>
      <c r="G96" s="354"/>
      <c r="H96" s="354"/>
      <c r="I96" s="542"/>
      <c r="Q96" s="78"/>
      <c r="R96" s="71">
        <f>(SUM(J96:Q96))-I96</f>
        <v>0</v>
      </c>
    </row>
    <row r="97" spans="1:18" s="667" customFormat="1" ht="15">
      <c r="A97" s="224">
        <v>89</v>
      </c>
      <c r="B97" s="658"/>
      <c r="C97" s="659"/>
      <c r="D97" s="671" t="s">
        <v>394</v>
      </c>
      <c r="E97" s="672"/>
      <c r="F97" s="673"/>
      <c r="G97" s="673"/>
      <c r="H97" s="673"/>
      <c r="I97" s="674">
        <f>SUM(J97:Q97)</f>
        <v>111846</v>
      </c>
      <c r="J97" s="661">
        <v>73065</v>
      </c>
      <c r="K97" s="661">
        <v>20598</v>
      </c>
      <c r="L97" s="661">
        <v>17752</v>
      </c>
      <c r="M97" s="661"/>
      <c r="N97" s="661"/>
      <c r="O97" s="661">
        <v>431</v>
      </c>
      <c r="P97" s="661"/>
      <c r="Q97" s="663"/>
      <c r="R97" s="661"/>
    </row>
    <row r="98" spans="1:18" s="71" customFormat="1" ht="15">
      <c r="A98" s="224">
        <v>90</v>
      </c>
      <c r="B98" s="73"/>
      <c r="C98" s="76"/>
      <c r="D98" s="141" t="s">
        <v>1000</v>
      </c>
      <c r="E98" s="571"/>
      <c r="F98" s="354"/>
      <c r="G98" s="354"/>
      <c r="H98" s="354"/>
      <c r="I98" s="541">
        <f>SUM(J98:Q98)</f>
        <v>120306</v>
      </c>
      <c r="J98" s="136">
        <v>78630</v>
      </c>
      <c r="K98" s="136">
        <v>21678</v>
      </c>
      <c r="L98" s="136">
        <v>14868</v>
      </c>
      <c r="M98" s="136"/>
      <c r="N98" s="136">
        <v>350</v>
      </c>
      <c r="O98" s="136">
        <v>4780</v>
      </c>
      <c r="P98" s="136"/>
      <c r="Q98" s="300"/>
      <c r="R98" s="136"/>
    </row>
    <row r="99" spans="1:18" s="72" customFormat="1" ht="15">
      <c r="A99" s="224">
        <v>91</v>
      </c>
      <c r="B99" s="132"/>
      <c r="C99" s="226"/>
      <c r="D99" s="318" t="s">
        <v>1048</v>
      </c>
      <c r="E99" s="368"/>
      <c r="F99" s="358"/>
      <c r="G99" s="358"/>
      <c r="H99" s="354"/>
      <c r="I99" s="572">
        <f>SUM(J99:Q99)</f>
        <v>8</v>
      </c>
      <c r="J99" s="72">
        <v>8</v>
      </c>
      <c r="Q99" s="112"/>
      <c r="R99" s="137"/>
    </row>
    <row r="100" spans="1:18" s="72" customFormat="1" ht="15">
      <c r="A100" s="224">
        <v>92</v>
      </c>
      <c r="B100" s="132"/>
      <c r="C100" s="226"/>
      <c r="D100" s="318" t="s">
        <v>1054</v>
      </c>
      <c r="E100" s="368"/>
      <c r="F100" s="358"/>
      <c r="G100" s="358"/>
      <c r="H100" s="354"/>
      <c r="I100" s="572">
        <f>SUM(J100:Q100)</f>
        <v>302</v>
      </c>
      <c r="J100" s="72">
        <v>238</v>
      </c>
      <c r="K100" s="72">
        <v>64</v>
      </c>
      <c r="Q100" s="112"/>
      <c r="R100" s="137"/>
    </row>
    <row r="101" spans="1:18" s="72" customFormat="1" ht="15">
      <c r="A101" s="224">
        <v>93</v>
      </c>
      <c r="B101" s="132"/>
      <c r="C101" s="226"/>
      <c r="D101" s="318" t="s">
        <v>1004</v>
      </c>
      <c r="E101" s="368"/>
      <c r="F101" s="358"/>
      <c r="G101" s="358"/>
      <c r="H101" s="354"/>
      <c r="I101" s="572">
        <f>SUM(J101:Q101)</f>
        <v>83</v>
      </c>
      <c r="J101" s="72">
        <v>-1130</v>
      </c>
      <c r="L101" s="72">
        <v>1166</v>
      </c>
      <c r="N101" s="72">
        <v>47</v>
      </c>
      <c r="Q101" s="112"/>
      <c r="R101" s="137"/>
    </row>
    <row r="102" spans="1:18" s="74" customFormat="1" ht="15">
      <c r="A102" s="224">
        <v>94</v>
      </c>
      <c r="B102" s="1240"/>
      <c r="C102" s="1241"/>
      <c r="D102" s="138" t="s">
        <v>1034</v>
      </c>
      <c r="E102" s="573"/>
      <c r="F102" s="355"/>
      <c r="G102" s="355"/>
      <c r="H102" s="355"/>
      <c r="I102" s="577">
        <f>SUM(J102:Q102)</f>
        <v>120699</v>
      </c>
      <c r="J102" s="74">
        <f>SUM(J98:J101)</f>
        <v>77746</v>
      </c>
      <c r="K102" s="74">
        <f aca="true" t="shared" si="17" ref="K102:Q102">SUM(K98:K101)</f>
        <v>21742</v>
      </c>
      <c r="L102" s="74">
        <f t="shared" si="17"/>
        <v>16034</v>
      </c>
      <c r="M102" s="74">
        <f t="shared" si="17"/>
        <v>0</v>
      </c>
      <c r="N102" s="74">
        <f t="shared" si="17"/>
        <v>397</v>
      </c>
      <c r="O102" s="74">
        <f t="shared" si="17"/>
        <v>4780</v>
      </c>
      <c r="P102" s="74">
        <f t="shared" si="17"/>
        <v>0</v>
      </c>
      <c r="Q102" s="75">
        <f t="shared" si="17"/>
        <v>0</v>
      </c>
      <c r="R102" s="227"/>
    </row>
    <row r="103" spans="1:17" s="136" customFormat="1" ht="15">
      <c r="A103" s="224">
        <v>95</v>
      </c>
      <c r="B103" s="134"/>
      <c r="C103" s="135">
        <v>1</v>
      </c>
      <c r="D103" s="1504" t="s">
        <v>208</v>
      </c>
      <c r="E103" s="1504"/>
      <c r="F103" s="1504"/>
      <c r="G103" s="1504"/>
      <c r="H103" s="334">
        <v>174</v>
      </c>
      <c r="I103" s="541"/>
      <c r="Q103" s="300"/>
    </row>
    <row r="104" spans="1:18" s="667" customFormat="1" ht="15">
      <c r="A104" s="224">
        <v>96</v>
      </c>
      <c r="B104" s="658"/>
      <c r="C104" s="659"/>
      <c r="D104" s="675" t="s">
        <v>394</v>
      </c>
      <c r="E104" s="672"/>
      <c r="F104" s="673"/>
      <c r="G104" s="673"/>
      <c r="H104" s="673"/>
      <c r="I104" s="674">
        <f>SUM(J104:Q104)</f>
        <v>0</v>
      </c>
      <c r="J104" s="661"/>
      <c r="K104" s="661"/>
      <c r="L104" s="661"/>
      <c r="M104" s="661"/>
      <c r="N104" s="661"/>
      <c r="O104" s="661"/>
      <c r="P104" s="661"/>
      <c r="Q104" s="663"/>
      <c r="R104" s="661"/>
    </row>
    <row r="105" spans="1:18" s="71" customFormat="1" ht="15">
      <c r="A105" s="224">
        <v>97</v>
      </c>
      <c r="B105" s="73"/>
      <c r="C105" s="76"/>
      <c r="D105" s="418" t="s">
        <v>1000</v>
      </c>
      <c r="E105" s="571"/>
      <c r="F105" s="354"/>
      <c r="G105" s="354"/>
      <c r="H105" s="354"/>
      <c r="I105" s="574">
        <f>SUM(J105:Q105)</f>
        <v>394</v>
      </c>
      <c r="J105" s="365">
        <v>310</v>
      </c>
      <c r="K105" s="365">
        <v>84</v>
      </c>
      <c r="L105" s="365"/>
      <c r="M105" s="365"/>
      <c r="N105" s="365"/>
      <c r="O105" s="365"/>
      <c r="P105" s="365"/>
      <c r="Q105" s="575"/>
      <c r="R105" s="136"/>
    </row>
    <row r="106" spans="1:18" s="72" customFormat="1" ht="15">
      <c r="A106" s="224">
        <v>98</v>
      </c>
      <c r="B106" s="132"/>
      <c r="C106" s="226"/>
      <c r="D106" s="419" t="s">
        <v>396</v>
      </c>
      <c r="E106" s="368"/>
      <c r="F106" s="358"/>
      <c r="G106" s="358"/>
      <c r="H106" s="354"/>
      <c r="I106" s="576">
        <f>SUM(J106:Q106)</f>
        <v>0</v>
      </c>
      <c r="Q106" s="112"/>
      <c r="R106" s="137"/>
    </row>
    <row r="107" spans="1:18" s="74" customFormat="1" ht="15">
      <c r="A107" s="224">
        <v>99</v>
      </c>
      <c r="B107" s="1240"/>
      <c r="C107" s="1241"/>
      <c r="D107" s="420" t="s">
        <v>1034</v>
      </c>
      <c r="E107" s="573"/>
      <c r="F107" s="355"/>
      <c r="G107" s="355"/>
      <c r="H107" s="355"/>
      <c r="I107" s="579">
        <f>SUM(J107:Q107)</f>
        <v>394</v>
      </c>
      <c r="J107" s="74">
        <f>SUM(J105:J106)</f>
        <v>310</v>
      </c>
      <c r="K107" s="74">
        <f aca="true" t="shared" si="18" ref="K107:Q107">SUM(K105:K106)</f>
        <v>84</v>
      </c>
      <c r="L107" s="74">
        <f t="shared" si="18"/>
        <v>0</v>
      </c>
      <c r="M107" s="74">
        <f t="shared" si="18"/>
        <v>0</v>
      </c>
      <c r="N107" s="74">
        <f t="shared" si="18"/>
        <v>0</v>
      </c>
      <c r="O107" s="74">
        <f t="shared" si="18"/>
        <v>0</v>
      </c>
      <c r="P107" s="74">
        <f t="shared" si="18"/>
        <v>0</v>
      </c>
      <c r="Q107" s="75">
        <f t="shared" si="18"/>
        <v>0</v>
      </c>
      <c r="R107" s="227"/>
    </row>
    <row r="108" spans="1:18" s="136" customFormat="1" ht="15">
      <c r="A108" s="224">
        <v>100</v>
      </c>
      <c r="B108" s="134"/>
      <c r="C108" s="135">
        <v>2</v>
      </c>
      <c r="D108" s="1504" t="s">
        <v>808</v>
      </c>
      <c r="E108" s="1504"/>
      <c r="F108" s="1504"/>
      <c r="G108" s="1504"/>
      <c r="H108" s="334"/>
      <c r="I108" s="544"/>
      <c r="J108" s="74"/>
      <c r="K108" s="74"/>
      <c r="L108" s="74"/>
      <c r="M108" s="74"/>
      <c r="N108" s="74"/>
      <c r="O108" s="74"/>
      <c r="P108" s="74"/>
      <c r="Q108" s="75"/>
      <c r="R108" s="136">
        <f>(SUM(J110:Q110))-I110</f>
        <v>0</v>
      </c>
    </row>
    <row r="109" spans="1:17" s="661" customFormat="1" ht="15">
      <c r="A109" s="224">
        <v>101</v>
      </c>
      <c r="B109" s="680"/>
      <c r="C109" s="681"/>
      <c r="D109" s="675" t="s">
        <v>394</v>
      </c>
      <c r="E109" s="682"/>
      <c r="F109" s="682"/>
      <c r="G109" s="682"/>
      <c r="H109" s="683"/>
      <c r="I109" s="677">
        <f>SUM(J109:Q109)</f>
        <v>410</v>
      </c>
      <c r="J109" s="667">
        <v>309</v>
      </c>
      <c r="K109" s="667">
        <v>42</v>
      </c>
      <c r="L109" s="667">
        <v>59</v>
      </c>
      <c r="M109" s="667"/>
      <c r="N109" s="667"/>
      <c r="O109" s="667"/>
      <c r="P109" s="667"/>
      <c r="Q109" s="668"/>
    </row>
    <row r="110" spans="1:18" s="71" customFormat="1" ht="15">
      <c r="A110" s="224">
        <v>102</v>
      </c>
      <c r="B110" s="73"/>
      <c r="C110" s="76"/>
      <c r="D110" s="418" t="s">
        <v>1000</v>
      </c>
      <c r="E110" s="571"/>
      <c r="F110" s="354"/>
      <c r="G110" s="354"/>
      <c r="H110" s="354"/>
      <c r="I110" s="574">
        <f>SUM(J110:Q110)</f>
        <v>1507</v>
      </c>
      <c r="J110" s="365">
        <v>1158</v>
      </c>
      <c r="K110" s="365">
        <v>307</v>
      </c>
      <c r="L110" s="365">
        <v>42</v>
      </c>
      <c r="M110" s="365"/>
      <c r="N110" s="365"/>
      <c r="O110" s="365"/>
      <c r="P110" s="365"/>
      <c r="Q110" s="575"/>
      <c r="R110" s="136"/>
    </row>
    <row r="111" spans="1:18" s="72" customFormat="1" ht="15">
      <c r="A111" s="224">
        <v>103</v>
      </c>
      <c r="B111" s="132"/>
      <c r="C111" s="226"/>
      <c r="D111" s="419" t="s">
        <v>396</v>
      </c>
      <c r="E111" s="368"/>
      <c r="F111" s="358"/>
      <c r="G111" s="358"/>
      <c r="H111" s="354"/>
      <c r="I111" s="576">
        <f>SUM(J111:Q111)</f>
        <v>0</v>
      </c>
      <c r="Q111" s="112"/>
      <c r="R111" s="137"/>
    </row>
    <row r="112" spans="1:17" s="315" customFormat="1" ht="25.5" customHeight="1">
      <c r="A112" s="1250">
        <v>104</v>
      </c>
      <c r="B112" s="312"/>
      <c r="C112" s="313"/>
      <c r="D112" s="444" t="s">
        <v>1034</v>
      </c>
      <c r="E112" s="578"/>
      <c r="F112" s="538"/>
      <c r="G112" s="538"/>
      <c r="H112" s="538"/>
      <c r="I112" s="579">
        <f aca="true" t="shared" si="19" ref="I112:Q112">SUM(I110:I111)</f>
        <v>1507</v>
      </c>
      <c r="J112" s="315">
        <f t="shared" si="19"/>
        <v>1158</v>
      </c>
      <c r="K112" s="315">
        <f t="shared" si="19"/>
        <v>307</v>
      </c>
      <c r="L112" s="315">
        <f t="shared" si="19"/>
        <v>42</v>
      </c>
      <c r="M112" s="315">
        <f t="shared" si="19"/>
        <v>0</v>
      </c>
      <c r="N112" s="315">
        <f t="shared" si="19"/>
        <v>0</v>
      </c>
      <c r="O112" s="315">
        <f t="shared" si="19"/>
        <v>0</v>
      </c>
      <c r="P112" s="315">
        <f t="shared" si="19"/>
        <v>0</v>
      </c>
      <c r="Q112" s="110">
        <f t="shared" si="19"/>
        <v>0</v>
      </c>
    </row>
    <row r="113" spans="1:18" s="79" customFormat="1" ht="21.75" customHeight="1">
      <c r="A113" s="224">
        <v>105</v>
      </c>
      <c r="B113" s="427"/>
      <c r="C113" s="422"/>
      <c r="D113" s="422" t="s">
        <v>771</v>
      </c>
      <c r="E113" s="421"/>
      <c r="F113" s="422">
        <f>SUM(F9:F108)</f>
        <v>1152091</v>
      </c>
      <c r="G113" s="422">
        <f>SUM(G9:G108)</f>
        <v>1000045</v>
      </c>
      <c r="H113" s="422">
        <f>SUM(H9:H108)</f>
        <v>1118328</v>
      </c>
      <c r="I113" s="580"/>
      <c r="J113" s="422"/>
      <c r="K113" s="422"/>
      <c r="L113" s="422"/>
      <c r="M113" s="422"/>
      <c r="N113" s="422"/>
      <c r="O113" s="422"/>
      <c r="P113" s="422"/>
      <c r="Q113" s="564"/>
      <c r="R113" s="79">
        <f>(SUM(J114:Q114))-I114</f>
        <v>0</v>
      </c>
    </row>
    <row r="114" spans="1:17" s="667" customFormat="1" ht="21.75" customHeight="1">
      <c r="A114" s="224">
        <v>106</v>
      </c>
      <c r="B114" s="658"/>
      <c r="C114" s="659"/>
      <c r="D114" s="660" t="s">
        <v>394</v>
      </c>
      <c r="E114" s="672"/>
      <c r="F114" s="673"/>
      <c r="G114" s="673"/>
      <c r="H114" s="673"/>
      <c r="I114" s="676">
        <f>SUM(J114:Q114)</f>
        <v>1440666</v>
      </c>
      <c r="J114" s="667">
        <f aca="true" t="shared" si="20" ref="J114:Q114">SUM(J109,J104,J97,J91,J86,J80,J74,J69,J63,J57,J52,J46,J40,J35,J28,J22,J17)+J11</f>
        <v>862660</v>
      </c>
      <c r="K114" s="667">
        <f t="shared" si="20"/>
        <v>246801</v>
      </c>
      <c r="L114" s="667">
        <f t="shared" si="20"/>
        <v>319697</v>
      </c>
      <c r="M114" s="667">
        <f t="shared" si="20"/>
        <v>0</v>
      </c>
      <c r="N114" s="667">
        <f t="shared" si="20"/>
        <v>0</v>
      </c>
      <c r="O114" s="667">
        <f t="shared" si="20"/>
        <v>11508</v>
      </c>
      <c r="P114" s="667">
        <f t="shared" si="20"/>
        <v>0</v>
      </c>
      <c r="Q114" s="668">
        <f t="shared" si="20"/>
        <v>0</v>
      </c>
    </row>
    <row r="115" spans="1:19" s="71" customFormat="1" ht="21.75" customHeight="1">
      <c r="A115" s="224">
        <v>107</v>
      </c>
      <c r="B115" s="73"/>
      <c r="C115" s="76"/>
      <c r="D115" s="77" t="s">
        <v>1000</v>
      </c>
      <c r="E115" s="571"/>
      <c r="F115" s="354"/>
      <c r="G115" s="354"/>
      <c r="H115" s="354"/>
      <c r="I115" s="542">
        <f>SUM(J115:Q115)</f>
        <v>1517776</v>
      </c>
      <c r="J115" s="71">
        <f aca="true" t="shared" si="21" ref="J115:S115">SUM(J110,J105,J98,J92,J87,J81,J75,J70,J64,J58,J53,J47,J41,J36,J29,J23,J18,J12)</f>
        <v>910506</v>
      </c>
      <c r="K115" s="71">
        <f t="shared" si="21"/>
        <v>258023</v>
      </c>
      <c r="L115" s="71">
        <f t="shared" si="21"/>
        <v>295182</v>
      </c>
      <c r="M115" s="71">
        <f t="shared" si="21"/>
        <v>0</v>
      </c>
      <c r="N115" s="71">
        <f t="shared" si="21"/>
        <v>7260</v>
      </c>
      <c r="O115" s="71">
        <f t="shared" si="21"/>
        <v>46805</v>
      </c>
      <c r="P115" s="71">
        <f t="shared" si="21"/>
        <v>0</v>
      </c>
      <c r="Q115" s="78">
        <f t="shared" si="21"/>
        <v>0</v>
      </c>
      <c r="R115" s="71">
        <f t="shared" si="21"/>
        <v>0</v>
      </c>
      <c r="S115" s="71">
        <f t="shared" si="21"/>
        <v>0</v>
      </c>
    </row>
    <row r="116" spans="1:19" s="72" customFormat="1" ht="21.75" customHeight="1">
      <c r="A116" s="1251">
        <v>108</v>
      </c>
      <c r="B116" s="132"/>
      <c r="C116" s="226"/>
      <c r="D116" s="1512" t="s">
        <v>1221</v>
      </c>
      <c r="E116" s="1512"/>
      <c r="F116" s="1512"/>
      <c r="G116" s="358"/>
      <c r="H116" s="354"/>
      <c r="I116" s="543">
        <f>SUM(J116:Q116)</f>
        <v>4024</v>
      </c>
      <c r="J116" s="72">
        <f>SUM(J111,J106,J99:J99,J93,J88,J82:J82,J76,J71,J65:J65,J59,J54,J48:J48,J42,J37,J30:J30,J24,J19,J13:J13)+J83+J49+J31+J100+J66+J14+J101+J32</f>
        <v>-677</v>
      </c>
      <c r="K116" s="72">
        <f aca="true" t="shared" si="22" ref="K116:Q116">SUM(K111,K106,K99:K99,K93,K88,K82:K82,K76,K71,K65:K65,K59,K54,K48:K48,K42,K37,K30:K30,K24,K19,K13:K13)+K83+K49+K31+K100+K66+K14+K101+K32</f>
        <v>270</v>
      </c>
      <c r="L116" s="72">
        <f t="shared" si="22"/>
        <v>4168</v>
      </c>
      <c r="M116" s="72">
        <f t="shared" si="22"/>
        <v>0</v>
      </c>
      <c r="N116" s="72">
        <f t="shared" si="22"/>
        <v>65</v>
      </c>
      <c r="O116" s="72">
        <f t="shared" si="22"/>
        <v>198</v>
      </c>
      <c r="P116" s="72">
        <f t="shared" si="22"/>
        <v>0</v>
      </c>
      <c r="Q116" s="112">
        <f t="shared" si="22"/>
        <v>0</v>
      </c>
      <c r="R116" s="72">
        <f>SUM(R111,R106,R99:R99,R93,R88,R82:R82,R76,R71,R65:R65,R59,R54,R48:R48,R42,R37,R30:R30,R24,R19,R13:R13)+R83+R49+R31+R100+R66+R14</f>
        <v>0</v>
      </c>
      <c r="S116" s="72">
        <f>SUM(S111,S106,S99:S99,S93,S88,S82:S82,S76,S71,S65:S65,S59,S54,S48:S48,S42,S37,S30:S30,S24,S19,S13:S13)+S83+S49+S31+S100+S66+S14</f>
        <v>0</v>
      </c>
    </row>
    <row r="117" spans="1:17" s="74" customFormat="1" ht="21.75" customHeight="1" thickBot="1">
      <c r="A117" s="224">
        <v>109</v>
      </c>
      <c r="B117" s="423"/>
      <c r="C117" s="424"/>
      <c r="D117" s="425" t="s">
        <v>1034</v>
      </c>
      <c r="E117" s="581"/>
      <c r="F117" s="426"/>
      <c r="G117" s="426"/>
      <c r="H117" s="426"/>
      <c r="I117" s="544">
        <f>SUM(J117:Q117)</f>
        <v>1521800</v>
      </c>
      <c r="J117" s="453">
        <f>SUM(J115:J116)</f>
        <v>909829</v>
      </c>
      <c r="K117" s="453">
        <f aca="true" t="shared" si="23" ref="K117:Q117">SUM(K115:K116)</f>
        <v>258293</v>
      </c>
      <c r="L117" s="453">
        <f t="shared" si="23"/>
        <v>299350</v>
      </c>
      <c r="M117" s="453">
        <f t="shared" si="23"/>
        <v>0</v>
      </c>
      <c r="N117" s="453">
        <f t="shared" si="23"/>
        <v>7325</v>
      </c>
      <c r="O117" s="453">
        <f t="shared" si="23"/>
        <v>47003</v>
      </c>
      <c r="P117" s="453">
        <f t="shared" si="23"/>
        <v>0</v>
      </c>
      <c r="Q117" s="456">
        <f t="shared" si="23"/>
        <v>0</v>
      </c>
    </row>
    <row r="118" spans="1:18" s="137" customFormat="1" ht="25.5" customHeight="1" thickTop="1">
      <c r="A118" s="224">
        <v>110</v>
      </c>
      <c r="B118" s="436">
        <v>7</v>
      </c>
      <c r="C118" s="437"/>
      <c r="D118" s="438" t="s">
        <v>857</v>
      </c>
      <c r="E118" s="582" t="s">
        <v>810</v>
      </c>
      <c r="F118" s="539">
        <v>279691</v>
      </c>
      <c r="G118" s="539">
        <v>252769</v>
      </c>
      <c r="H118" s="539">
        <v>271763</v>
      </c>
      <c r="I118" s="583"/>
      <c r="J118" s="584"/>
      <c r="K118" s="584"/>
      <c r="Q118" s="301"/>
      <c r="R118" s="136">
        <f>(SUM(J119:Q119))-I119</f>
        <v>0</v>
      </c>
    </row>
    <row r="119" spans="1:18" s="667" customFormat="1" ht="15">
      <c r="A119" s="224">
        <v>111</v>
      </c>
      <c r="B119" s="658"/>
      <c r="C119" s="659"/>
      <c r="D119" s="684" t="s">
        <v>394</v>
      </c>
      <c r="E119" s="672"/>
      <c r="F119" s="673"/>
      <c r="G119" s="673"/>
      <c r="H119" s="673"/>
      <c r="I119" s="674">
        <f>SUM(J119:Q119)</f>
        <v>195303</v>
      </c>
      <c r="J119" s="661">
        <v>111630</v>
      </c>
      <c r="K119" s="661">
        <v>30202</v>
      </c>
      <c r="L119" s="661">
        <v>52361</v>
      </c>
      <c r="M119" s="662"/>
      <c r="N119" s="662"/>
      <c r="O119" s="661">
        <v>1110</v>
      </c>
      <c r="P119" s="662"/>
      <c r="Q119" s="685"/>
      <c r="R119" s="661"/>
    </row>
    <row r="120" spans="1:18" s="71" customFormat="1" ht="15">
      <c r="A120" s="224">
        <v>112</v>
      </c>
      <c r="B120" s="73"/>
      <c r="C120" s="76"/>
      <c r="D120" s="1235" t="s">
        <v>1000</v>
      </c>
      <c r="E120" s="571"/>
      <c r="F120" s="354"/>
      <c r="G120" s="354"/>
      <c r="H120" s="354"/>
      <c r="I120" s="541">
        <f>SUM(J120:Q120)</f>
        <v>231857</v>
      </c>
      <c r="J120" s="136">
        <v>130572</v>
      </c>
      <c r="K120" s="136">
        <v>36534</v>
      </c>
      <c r="L120" s="136">
        <v>62441</v>
      </c>
      <c r="M120" s="137"/>
      <c r="N120" s="136">
        <v>1200</v>
      </c>
      <c r="O120" s="136">
        <v>1110</v>
      </c>
      <c r="P120" s="137"/>
      <c r="Q120" s="301"/>
      <c r="R120" s="136"/>
    </row>
    <row r="121" spans="1:18" s="72" customFormat="1" ht="15">
      <c r="A121" s="224">
        <v>113</v>
      </c>
      <c r="B121" s="132"/>
      <c r="C121" s="226"/>
      <c r="D121" s="429" t="s">
        <v>1040</v>
      </c>
      <c r="E121" s="368"/>
      <c r="F121" s="358"/>
      <c r="G121" s="358"/>
      <c r="H121" s="354"/>
      <c r="I121" s="541">
        <f>SUM(J121:Q121)</f>
        <v>8481</v>
      </c>
      <c r="J121" s="432"/>
      <c r="K121" s="432"/>
      <c r="L121" s="432">
        <v>8481</v>
      </c>
      <c r="M121" s="432"/>
      <c r="N121" s="432"/>
      <c r="O121" s="432"/>
      <c r="P121" s="432"/>
      <c r="Q121" s="585"/>
      <c r="R121" s="137"/>
    </row>
    <row r="122" spans="1:18" s="72" customFormat="1" ht="15">
      <c r="A122" s="224">
        <v>114</v>
      </c>
      <c r="B122" s="132"/>
      <c r="C122" s="226"/>
      <c r="D122" s="429" t="s">
        <v>1050</v>
      </c>
      <c r="E122" s="368"/>
      <c r="F122" s="358"/>
      <c r="G122" s="358"/>
      <c r="H122" s="354"/>
      <c r="I122" s="541">
        <f>SUM(J122:Q122)</f>
        <v>247</v>
      </c>
      <c r="J122" s="432">
        <v>194</v>
      </c>
      <c r="K122" s="432">
        <v>53</v>
      </c>
      <c r="L122" s="432"/>
      <c r="M122" s="432"/>
      <c r="N122" s="432"/>
      <c r="O122" s="432"/>
      <c r="P122" s="432"/>
      <c r="Q122" s="585"/>
      <c r="R122" s="137"/>
    </row>
    <row r="123" spans="1:18" s="72" customFormat="1" ht="15">
      <c r="A123" s="224">
        <v>115</v>
      </c>
      <c r="B123" s="132"/>
      <c r="C123" s="226"/>
      <c r="D123" s="429" t="s">
        <v>1004</v>
      </c>
      <c r="E123" s="368"/>
      <c r="F123" s="358"/>
      <c r="G123" s="358"/>
      <c r="H123" s="354"/>
      <c r="I123" s="541">
        <f>SUM(J123:Q123)</f>
        <v>0</v>
      </c>
      <c r="J123" s="432"/>
      <c r="K123" s="432"/>
      <c r="L123" s="432">
        <v>-200</v>
      </c>
      <c r="M123" s="432"/>
      <c r="N123" s="432">
        <v>200</v>
      </c>
      <c r="O123" s="432"/>
      <c r="P123" s="432"/>
      <c r="Q123" s="585"/>
      <c r="R123" s="137"/>
    </row>
    <row r="124" spans="1:18" s="74" customFormat="1" ht="15">
      <c r="A124" s="224">
        <v>116</v>
      </c>
      <c r="B124" s="1240"/>
      <c r="C124" s="1241"/>
      <c r="D124" s="430" t="s">
        <v>1034</v>
      </c>
      <c r="E124" s="573"/>
      <c r="F124" s="355"/>
      <c r="G124" s="355"/>
      <c r="H124" s="355"/>
      <c r="I124" s="577">
        <f>SUM(J124:Q124)</f>
        <v>240585</v>
      </c>
      <c r="J124" s="74">
        <f aca="true" t="shared" si="24" ref="J124:Q124">SUM(J120:J123)</f>
        <v>130766</v>
      </c>
      <c r="K124" s="74">
        <f t="shared" si="24"/>
        <v>36587</v>
      </c>
      <c r="L124" s="74">
        <f t="shared" si="24"/>
        <v>70722</v>
      </c>
      <c r="M124" s="74">
        <f t="shared" si="24"/>
        <v>0</v>
      </c>
      <c r="N124" s="74">
        <f t="shared" si="24"/>
        <v>1400</v>
      </c>
      <c r="O124" s="74">
        <f t="shared" si="24"/>
        <v>1110</v>
      </c>
      <c r="P124" s="74">
        <f t="shared" si="24"/>
        <v>0</v>
      </c>
      <c r="Q124" s="75">
        <f t="shared" si="24"/>
        <v>0</v>
      </c>
      <c r="R124" s="227"/>
    </row>
    <row r="125" spans="1:18" s="137" customFormat="1" ht="25.5" customHeight="1">
      <c r="A125" s="224">
        <v>117</v>
      </c>
      <c r="B125" s="134">
        <v>8</v>
      </c>
      <c r="C125" s="135"/>
      <c r="D125" s="130" t="s">
        <v>787</v>
      </c>
      <c r="E125" s="566" t="s">
        <v>810</v>
      </c>
      <c r="F125" s="334">
        <v>418564</v>
      </c>
      <c r="G125" s="334">
        <v>387423</v>
      </c>
      <c r="H125" s="334">
        <v>418719</v>
      </c>
      <c r="I125" s="577"/>
      <c r="J125" s="227"/>
      <c r="K125" s="227"/>
      <c r="L125" s="227"/>
      <c r="M125" s="227"/>
      <c r="N125" s="227"/>
      <c r="O125" s="227"/>
      <c r="P125" s="227"/>
      <c r="Q125" s="111"/>
      <c r="R125" s="136">
        <f>(SUM(J126:Q126))-I126</f>
        <v>0</v>
      </c>
    </row>
    <row r="126" spans="1:18" s="667" customFormat="1" ht="15">
      <c r="A126" s="224">
        <v>118</v>
      </c>
      <c r="B126" s="658"/>
      <c r="C126" s="659"/>
      <c r="D126" s="684" t="s">
        <v>394</v>
      </c>
      <c r="E126" s="672"/>
      <c r="F126" s="673"/>
      <c r="G126" s="673"/>
      <c r="H126" s="673"/>
      <c r="I126" s="674">
        <f>SUM(J126:Q126)</f>
        <v>406867</v>
      </c>
      <c r="J126" s="661">
        <v>260132</v>
      </c>
      <c r="K126" s="661">
        <v>79013</v>
      </c>
      <c r="L126" s="661">
        <v>66122</v>
      </c>
      <c r="M126" s="662"/>
      <c r="N126" s="662"/>
      <c r="O126" s="662">
        <v>1600</v>
      </c>
      <c r="P126" s="662"/>
      <c r="Q126" s="685"/>
      <c r="R126" s="661"/>
    </row>
    <row r="127" spans="1:18" s="71" customFormat="1" ht="15">
      <c r="A127" s="224">
        <v>119</v>
      </c>
      <c r="B127" s="73"/>
      <c r="C127" s="76"/>
      <c r="D127" s="1235" t="s">
        <v>1000</v>
      </c>
      <c r="E127" s="571"/>
      <c r="F127" s="354"/>
      <c r="G127" s="354"/>
      <c r="H127" s="354"/>
      <c r="I127" s="541">
        <f>SUM(J127:Q127)</f>
        <v>463059</v>
      </c>
      <c r="J127" s="136">
        <v>295558</v>
      </c>
      <c r="K127" s="136">
        <v>81329</v>
      </c>
      <c r="L127" s="136">
        <v>78376</v>
      </c>
      <c r="M127" s="136"/>
      <c r="N127" s="136">
        <v>4000</v>
      </c>
      <c r="O127" s="136">
        <v>3796</v>
      </c>
      <c r="P127" s="137"/>
      <c r="Q127" s="301"/>
      <c r="R127" s="136"/>
    </row>
    <row r="128" spans="1:18" s="72" customFormat="1" ht="15">
      <c r="A128" s="224">
        <v>120</v>
      </c>
      <c r="B128" s="132"/>
      <c r="C128" s="226"/>
      <c r="D128" s="429" t="s">
        <v>1048</v>
      </c>
      <c r="E128" s="368"/>
      <c r="F128" s="358"/>
      <c r="G128" s="358"/>
      <c r="H128" s="354"/>
      <c r="I128" s="572">
        <f>SUM(J128:Q128)</f>
        <v>480</v>
      </c>
      <c r="J128" s="432">
        <v>378</v>
      </c>
      <c r="K128" s="432">
        <v>102</v>
      </c>
      <c r="L128" s="432"/>
      <c r="M128" s="432"/>
      <c r="N128" s="432"/>
      <c r="O128" s="432"/>
      <c r="P128" s="432"/>
      <c r="Q128" s="585"/>
      <c r="R128" s="137"/>
    </row>
    <row r="129" spans="1:18" s="72" customFormat="1" ht="15">
      <c r="A129" s="224">
        <v>121</v>
      </c>
      <c r="B129" s="132"/>
      <c r="C129" s="226"/>
      <c r="D129" s="429" t="s">
        <v>1049</v>
      </c>
      <c r="E129" s="368"/>
      <c r="F129" s="358"/>
      <c r="G129" s="358"/>
      <c r="H129" s="354"/>
      <c r="I129" s="572">
        <f>SUM(J129:Q129)</f>
        <v>12</v>
      </c>
      <c r="J129" s="432">
        <v>12</v>
      </c>
      <c r="K129" s="432"/>
      <c r="L129" s="432"/>
      <c r="M129" s="432"/>
      <c r="N129" s="432"/>
      <c r="O129" s="432"/>
      <c r="P129" s="432"/>
      <c r="Q129" s="585"/>
      <c r="R129" s="137"/>
    </row>
    <row r="130" spans="1:18" s="72" customFormat="1" ht="15">
      <c r="A130" s="224">
        <v>122</v>
      </c>
      <c r="B130" s="132"/>
      <c r="C130" s="226"/>
      <c r="D130" s="429" t="s">
        <v>1073</v>
      </c>
      <c r="E130" s="368"/>
      <c r="F130" s="358"/>
      <c r="G130" s="358"/>
      <c r="H130" s="354"/>
      <c r="I130" s="572">
        <f>SUM(J130:Q130)</f>
        <v>9882</v>
      </c>
      <c r="J130" s="432">
        <v>5300</v>
      </c>
      <c r="K130" s="432">
        <v>1431</v>
      </c>
      <c r="L130" s="432">
        <v>2122</v>
      </c>
      <c r="M130" s="432"/>
      <c r="N130" s="432"/>
      <c r="O130" s="432">
        <v>1029</v>
      </c>
      <c r="P130" s="432"/>
      <c r="Q130" s="585"/>
      <c r="R130" s="137"/>
    </row>
    <row r="131" spans="1:18" s="74" customFormat="1" ht="15">
      <c r="A131" s="224">
        <v>123</v>
      </c>
      <c r="B131" s="1240"/>
      <c r="C131" s="1241"/>
      <c r="D131" s="430" t="s">
        <v>1034</v>
      </c>
      <c r="E131" s="573"/>
      <c r="F131" s="355"/>
      <c r="G131" s="355"/>
      <c r="H131" s="355"/>
      <c r="I131" s="577">
        <f aca="true" t="shared" si="25" ref="I131:Q131">SUM(I127:I130)</f>
        <v>473433</v>
      </c>
      <c r="J131" s="227">
        <f t="shared" si="25"/>
        <v>301248</v>
      </c>
      <c r="K131" s="227">
        <f t="shared" si="25"/>
        <v>82862</v>
      </c>
      <c r="L131" s="227">
        <f t="shared" si="25"/>
        <v>80498</v>
      </c>
      <c r="M131" s="227">
        <f t="shared" si="25"/>
        <v>0</v>
      </c>
      <c r="N131" s="227">
        <f t="shared" si="25"/>
        <v>4000</v>
      </c>
      <c r="O131" s="227">
        <f t="shared" si="25"/>
        <v>4825</v>
      </c>
      <c r="P131" s="227">
        <f t="shared" si="25"/>
        <v>0</v>
      </c>
      <c r="Q131" s="111">
        <f t="shared" si="25"/>
        <v>0</v>
      </c>
      <c r="R131" s="227"/>
    </row>
    <row r="132" spans="1:17" s="136" customFormat="1" ht="15">
      <c r="A132" s="224">
        <v>124</v>
      </c>
      <c r="B132" s="134"/>
      <c r="C132" s="135">
        <v>1</v>
      </c>
      <c r="D132" s="1504" t="s">
        <v>808</v>
      </c>
      <c r="E132" s="1504"/>
      <c r="F132" s="1504"/>
      <c r="G132" s="1504"/>
      <c r="H132" s="334"/>
      <c r="I132" s="541"/>
      <c r="Q132" s="300"/>
    </row>
    <row r="133" spans="1:18" s="667" customFormat="1" ht="15">
      <c r="A133" s="224">
        <v>125</v>
      </c>
      <c r="B133" s="658"/>
      <c r="C133" s="659"/>
      <c r="D133" s="675" t="s">
        <v>394</v>
      </c>
      <c r="E133" s="672"/>
      <c r="F133" s="673"/>
      <c r="G133" s="673"/>
      <c r="H133" s="673"/>
      <c r="I133" s="677">
        <f>SUM(J133:Q133)</f>
        <v>1937</v>
      </c>
      <c r="J133" s="678">
        <v>1546</v>
      </c>
      <c r="K133" s="678">
        <v>209</v>
      </c>
      <c r="L133" s="678">
        <v>182</v>
      </c>
      <c r="M133" s="678"/>
      <c r="N133" s="678"/>
      <c r="O133" s="678"/>
      <c r="P133" s="678"/>
      <c r="Q133" s="679"/>
      <c r="R133" s="661"/>
    </row>
    <row r="134" spans="1:18" s="71" customFormat="1" ht="15">
      <c r="A134" s="224">
        <v>126</v>
      </c>
      <c r="B134" s="73"/>
      <c r="C134" s="76"/>
      <c r="D134" s="418" t="s">
        <v>1000</v>
      </c>
      <c r="E134" s="571"/>
      <c r="F134" s="354"/>
      <c r="G134" s="354"/>
      <c r="H134" s="354"/>
      <c r="I134" s="574">
        <f>SUM(J134:Q134)</f>
        <v>1452</v>
      </c>
      <c r="J134" s="365">
        <v>1279</v>
      </c>
      <c r="K134" s="365">
        <v>173</v>
      </c>
      <c r="L134" s="365"/>
      <c r="M134" s="365"/>
      <c r="N134" s="365"/>
      <c r="O134" s="365"/>
      <c r="P134" s="365"/>
      <c r="Q134" s="575"/>
      <c r="R134" s="136"/>
    </row>
    <row r="135" spans="1:18" s="72" customFormat="1" ht="15">
      <c r="A135" s="224">
        <v>127</v>
      </c>
      <c r="B135" s="132"/>
      <c r="C135" s="226"/>
      <c r="D135" s="419" t="s">
        <v>396</v>
      </c>
      <c r="E135" s="368"/>
      <c r="F135" s="358"/>
      <c r="G135" s="358"/>
      <c r="H135" s="354"/>
      <c r="I135" s="576">
        <f>SUM(J135:Q135)</f>
        <v>0</v>
      </c>
      <c r="Q135" s="112"/>
      <c r="R135" s="137"/>
    </row>
    <row r="136" spans="1:18" s="74" customFormat="1" ht="15">
      <c r="A136" s="224">
        <v>128</v>
      </c>
      <c r="B136" s="1240"/>
      <c r="C136" s="1241"/>
      <c r="D136" s="420" t="s">
        <v>1034</v>
      </c>
      <c r="E136" s="573"/>
      <c r="F136" s="355"/>
      <c r="G136" s="355"/>
      <c r="H136" s="355"/>
      <c r="I136" s="579">
        <f>SUM(J136:Q136)</f>
        <v>1452</v>
      </c>
      <c r="J136" s="74">
        <f>SUM(J134:J135)</f>
        <v>1279</v>
      </c>
      <c r="K136" s="74">
        <f aca="true" t="shared" si="26" ref="K136:Q136">SUM(K134:K135)</f>
        <v>173</v>
      </c>
      <c r="L136" s="74">
        <f t="shared" si="26"/>
        <v>0</v>
      </c>
      <c r="M136" s="74">
        <f t="shared" si="26"/>
        <v>0</v>
      </c>
      <c r="N136" s="74">
        <f t="shared" si="26"/>
        <v>0</v>
      </c>
      <c r="O136" s="74">
        <f t="shared" si="26"/>
        <v>0</v>
      </c>
      <c r="P136" s="74">
        <f t="shared" si="26"/>
        <v>0</v>
      </c>
      <c r="Q136" s="75">
        <f t="shared" si="26"/>
        <v>0</v>
      </c>
      <c r="R136" s="227"/>
    </row>
    <row r="137" spans="1:18" s="137" customFormat="1" ht="25.5" customHeight="1">
      <c r="A137" s="224">
        <v>129</v>
      </c>
      <c r="B137" s="134">
        <v>9</v>
      </c>
      <c r="C137" s="135"/>
      <c r="D137" s="130" t="s">
        <v>859</v>
      </c>
      <c r="E137" s="566" t="s">
        <v>810</v>
      </c>
      <c r="F137" s="334">
        <v>80004</v>
      </c>
      <c r="G137" s="334">
        <v>50612</v>
      </c>
      <c r="H137" s="334">
        <v>53669</v>
      </c>
      <c r="I137" s="577"/>
      <c r="J137" s="227"/>
      <c r="K137" s="227"/>
      <c r="L137" s="227"/>
      <c r="M137" s="227"/>
      <c r="N137" s="227"/>
      <c r="O137" s="227"/>
      <c r="P137" s="227"/>
      <c r="Q137" s="111"/>
      <c r="R137" s="136">
        <f>(SUM(J138:Q138))-I138</f>
        <v>0</v>
      </c>
    </row>
    <row r="138" spans="1:18" s="667" customFormat="1" ht="15">
      <c r="A138" s="224">
        <v>130</v>
      </c>
      <c r="B138" s="658"/>
      <c r="C138" s="659"/>
      <c r="D138" s="684" t="s">
        <v>394</v>
      </c>
      <c r="E138" s="672"/>
      <c r="F138" s="673"/>
      <c r="G138" s="673"/>
      <c r="H138" s="673"/>
      <c r="I138" s="674">
        <f>SUM(J138:Q138)</f>
        <v>51889</v>
      </c>
      <c r="J138" s="661">
        <v>26750</v>
      </c>
      <c r="K138" s="661">
        <v>7490</v>
      </c>
      <c r="L138" s="661">
        <v>17649</v>
      </c>
      <c r="M138" s="662"/>
      <c r="N138" s="662"/>
      <c r="O138" s="662"/>
      <c r="P138" s="662"/>
      <c r="Q138" s="685"/>
      <c r="R138" s="661"/>
    </row>
    <row r="139" spans="1:18" s="71" customFormat="1" ht="15">
      <c r="A139" s="224">
        <v>131</v>
      </c>
      <c r="B139" s="73"/>
      <c r="C139" s="76"/>
      <c r="D139" s="1235" t="s">
        <v>1000</v>
      </c>
      <c r="E139" s="571"/>
      <c r="F139" s="354"/>
      <c r="G139" s="354"/>
      <c r="H139" s="354"/>
      <c r="I139" s="541">
        <f>SUM(J139:Q139)</f>
        <v>66296</v>
      </c>
      <c r="J139" s="136">
        <v>37865</v>
      </c>
      <c r="K139" s="136">
        <v>8154</v>
      </c>
      <c r="L139" s="136">
        <v>19127</v>
      </c>
      <c r="M139" s="137"/>
      <c r="N139" s="136">
        <v>350</v>
      </c>
      <c r="O139" s="136">
        <v>800</v>
      </c>
      <c r="P139" s="137"/>
      <c r="Q139" s="301"/>
      <c r="R139" s="136"/>
    </row>
    <row r="140" spans="1:18" s="72" customFormat="1" ht="15">
      <c r="A140" s="224">
        <v>132</v>
      </c>
      <c r="B140" s="132"/>
      <c r="C140" s="226"/>
      <c r="D140" s="429" t="s">
        <v>1048</v>
      </c>
      <c r="E140" s="368"/>
      <c r="F140" s="358"/>
      <c r="G140" s="358"/>
      <c r="H140" s="354"/>
      <c r="I140" s="572">
        <f>SUM(J140:Q140)</f>
        <v>36</v>
      </c>
      <c r="J140" s="432">
        <v>28</v>
      </c>
      <c r="K140" s="432">
        <v>8</v>
      </c>
      <c r="L140" s="432"/>
      <c r="M140" s="432"/>
      <c r="N140" s="432"/>
      <c r="O140" s="432"/>
      <c r="P140" s="432"/>
      <c r="Q140" s="585"/>
      <c r="R140" s="137"/>
    </row>
    <row r="141" spans="1:18" s="72" customFormat="1" ht="15">
      <c r="A141" s="224">
        <v>133</v>
      </c>
      <c r="B141" s="132"/>
      <c r="C141" s="226"/>
      <c r="D141" s="429" t="s">
        <v>1049</v>
      </c>
      <c r="E141" s="368"/>
      <c r="F141" s="358"/>
      <c r="G141" s="358"/>
      <c r="H141" s="354"/>
      <c r="I141" s="572">
        <f>SUM(J141:Q141)</f>
        <v>-61</v>
      </c>
      <c r="J141" s="432">
        <v>-48</v>
      </c>
      <c r="K141" s="432">
        <v>-13</v>
      </c>
      <c r="L141" s="432"/>
      <c r="M141" s="432"/>
      <c r="N141" s="432"/>
      <c r="O141" s="432"/>
      <c r="P141" s="432"/>
      <c r="Q141" s="585"/>
      <c r="R141" s="137"/>
    </row>
    <row r="142" spans="1:18" s="72" customFormat="1" ht="15">
      <c r="A142" s="224">
        <v>134</v>
      </c>
      <c r="B142" s="132"/>
      <c r="C142" s="226"/>
      <c r="D142" s="429" t="s">
        <v>1004</v>
      </c>
      <c r="E142" s="368"/>
      <c r="F142" s="358"/>
      <c r="G142" s="358"/>
      <c r="H142" s="354"/>
      <c r="I142" s="572">
        <f>SUM(J142:Q142)</f>
        <v>1075</v>
      </c>
      <c r="J142" s="432">
        <v>-1631</v>
      </c>
      <c r="K142" s="432">
        <v>2698</v>
      </c>
      <c r="L142" s="432"/>
      <c r="M142" s="432"/>
      <c r="N142" s="432">
        <v>8</v>
      </c>
      <c r="O142" s="432"/>
      <c r="P142" s="432"/>
      <c r="Q142" s="585"/>
      <c r="R142" s="137"/>
    </row>
    <row r="143" spans="1:17" s="315" customFormat="1" ht="15">
      <c r="A143" s="224">
        <v>135</v>
      </c>
      <c r="B143" s="312"/>
      <c r="C143" s="313"/>
      <c r="D143" s="440" t="s">
        <v>1034</v>
      </c>
      <c r="E143" s="578"/>
      <c r="F143" s="538"/>
      <c r="G143" s="538"/>
      <c r="H143" s="538"/>
      <c r="I143" s="579">
        <f>SUM(I139:I142)</f>
        <v>67346</v>
      </c>
      <c r="J143" s="315">
        <f>SUM(J139:J142)</f>
        <v>36214</v>
      </c>
      <c r="K143" s="315">
        <f aca="true" t="shared" si="27" ref="K143:Q143">SUM(K139:K142)</f>
        <v>10847</v>
      </c>
      <c r="L143" s="315">
        <f t="shared" si="27"/>
        <v>19127</v>
      </c>
      <c r="M143" s="315">
        <f t="shared" si="27"/>
        <v>0</v>
      </c>
      <c r="N143" s="315">
        <f t="shared" si="27"/>
        <v>358</v>
      </c>
      <c r="O143" s="315">
        <f t="shared" si="27"/>
        <v>800</v>
      </c>
      <c r="P143" s="315">
        <f t="shared" si="27"/>
        <v>0</v>
      </c>
      <c r="Q143" s="110">
        <f t="shared" si="27"/>
        <v>0</v>
      </c>
    </row>
    <row r="144" spans="1:17" s="136" customFormat="1" ht="15">
      <c r="A144" s="224">
        <v>136</v>
      </c>
      <c r="B144" s="134"/>
      <c r="C144" s="135">
        <v>1</v>
      </c>
      <c r="D144" s="1504" t="s">
        <v>808</v>
      </c>
      <c r="E144" s="1504"/>
      <c r="F144" s="1504"/>
      <c r="G144" s="1504"/>
      <c r="H144" s="334"/>
      <c r="I144" s="541"/>
      <c r="Q144" s="300"/>
    </row>
    <row r="145" spans="1:17" s="136" customFormat="1" ht="15">
      <c r="A145" s="224">
        <v>137</v>
      </c>
      <c r="B145" s="134"/>
      <c r="C145" s="135"/>
      <c r="D145" s="1237" t="s">
        <v>1000</v>
      </c>
      <c r="E145" s="1237"/>
      <c r="F145" s="1237"/>
      <c r="G145" s="1237"/>
      <c r="H145" s="334"/>
      <c r="I145" s="541">
        <f>SUM(J145:Q145)</f>
        <v>528</v>
      </c>
      <c r="J145" s="136">
        <v>465</v>
      </c>
      <c r="K145" s="136">
        <v>63</v>
      </c>
      <c r="Q145" s="300"/>
    </row>
    <row r="146" spans="1:18" s="72" customFormat="1" ht="15">
      <c r="A146" s="224">
        <v>138</v>
      </c>
      <c r="B146" s="132"/>
      <c r="C146" s="226"/>
      <c r="D146" s="419" t="s">
        <v>396</v>
      </c>
      <c r="E146" s="368"/>
      <c r="F146" s="358"/>
      <c r="G146" s="358"/>
      <c r="H146" s="354"/>
      <c r="I146" s="572">
        <f>SUM(J146:Q146)</f>
        <v>85</v>
      </c>
      <c r="J146" s="432">
        <v>77</v>
      </c>
      <c r="K146" s="432">
        <v>8</v>
      </c>
      <c r="L146" s="432"/>
      <c r="M146" s="432"/>
      <c r="N146" s="432"/>
      <c r="O146" s="432"/>
      <c r="P146" s="432"/>
      <c r="Q146" s="585"/>
      <c r="R146" s="137"/>
    </row>
    <row r="147" spans="1:17" s="315" customFormat="1" ht="25.5" customHeight="1">
      <c r="A147" s="224">
        <v>139</v>
      </c>
      <c r="B147" s="312"/>
      <c r="C147" s="313"/>
      <c r="D147" s="444" t="s">
        <v>1034</v>
      </c>
      <c r="E147" s="578"/>
      <c r="F147" s="538"/>
      <c r="G147" s="538"/>
      <c r="H147" s="538"/>
      <c r="I147" s="579">
        <f>SUM(J147:Q147)</f>
        <v>613</v>
      </c>
      <c r="J147" s="315">
        <f aca="true" t="shared" si="28" ref="J147:Q147">SUM(J145:J146)</f>
        <v>542</v>
      </c>
      <c r="K147" s="315">
        <f t="shared" si="28"/>
        <v>71</v>
      </c>
      <c r="L147" s="315">
        <f t="shared" si="28"/>
        <v>0</v>
      </c>
      <c r="M147" s="315">
        <f t="shared" si="28"/>
        <v>0</v>
      </c>
      <c r="N147" s="315">
        <f t="shared" si="28"/>
        <v>0</v>
      </c>
      <c r="O147" s="315">
        <f t="shared" si="28"/>
        <v>0</v>
      </c>
      <c r="P147" s="315">
        <f t="shared" si="28"/>
        <v>0</v>
      </c>
      <c r="Q147" s="110">
        <f t="shared" si="28"/>
        <v>0</v>
      </c>
    </row>
    <row r="148" spans="1:18" s="72" customFormat="1" ht="21.75" customHeight="1">
      <c r="A148" s="224">
        <v>140</v>
      </c>
      <c r="B148" s="427"/>
      <c r="C148" s="421"/>
      <c r="D148" s="441" t="s">
        <v>788</v>
      </c>
      <c r="E148" s="586"/>
      <c r="F148" s="442">
        <f>SUM(F118:F137)</f>
        <v>778259</v>
      </c>
      <c r="G148" s="442">
        <f>SUM(G118:G137)</f>
        <v>690804</v>
      </c>
      <c r="H148" s="442">
        <f>SUM(H118:H137)</f>
        <v>744151</v>
      </c>
      <c r="I148" s="587"/>
      <c r="J148" s="588"/>
      <c r="K148" s="588"/>
      <c r="L148" s="588"/>
      <c r="M148" s="588"/>
      <c r="N148" s="588"/>
      <c r="O148" s="588"/>
      <c r="P148" s="588"/>
      <c r="Q148" s="310"/>
      <c r="R148" s="71">
        <f>(SUM(J149:Q149))-I149</f>
        <v>0</v>
      </c>
    </row>
    <row r="149" spans="1:17" s="667" customFormat="1" ht="21.75" customHeight="1">
      <c r="A149" s="224">
        <v>141</v>
      </c>
      <c r="B149" s="658"/>
      <c r="C149" s="659"/>
      <c r="D149" s="686" t="s">
        <v>394</v>
      </c>
      <c r="E149" s="672"/>
      <c r="F149" s="673"/>
      <c r="G149" s="673"/>
      <c r="H149" s="673"/>
      <c r="I149" s="676">
        <f>SUM(J149:Q149)</f>
        <v>655996</v>
      </c>
      <c r="J149" s="667">
        <f aca="true" t="shared" si="29" ref="J149:Q149">SUM(J138,J133,J126,J119)</f>
        <v>400058</v>
      </c>
      <c r="K149" s="667">
        <f t="shared" si="29"/>
        <v>116914</v>
      </c>
      <c r="L149" s="667">
        <f t="shared" si="29"/>
        <v>136314</v>
      </c>
      <c r="M149" s="667">
        <f t="shared" si="29"/>
        <v>0</v>
      </c>
      <c r="N149" s="667">
        <f t="shared" si="29"/>
        <v>0</v>
      </c>
      <c r="O149" s="667">
        <f t="shared" si="29"/>
        <v>2710</v>
      </c>
      <c r="P149" s="667">
        <f t="shared" si="29"/>
        <v>0</v>
      </c>
      <c r="Q149" s="668">
        <f t="shared" si="29"/>
        <v>0</v>
      </c>
    </row>
    <row r="150" spans="1:19" s="71" customFormat="1" ht="21.75" customHeight="1">
      <c r="A150" s="224">
        <v>142</v>
      </c>
      <c r="B150" s="73"/>
      <c r="C150" s="76"/>
      <c r="D150" s="439" t="s">
        <v>1000</v>
      </c>
      <c r="E150" s="571"/>
      <c r="F150" s="354"/>
      <c r="G150" s="354"/>
      <c r="H150" s="354"/>
      <c r="I150" s="542">
        <f>SUM(J150:Q150)</f>
        <v>763192</v>
      </c>
      <c r="J150" s="71">
        <f aca="true" t="shared" si="30" ref="J150:S150">SUM(J139,J134,J127,J120)+J145</f>
        <v>465739</v>
      </c>
      <c r="K150" s="71">
        <f t="shared" si="30"/>
        <v>126253</v>
      </c>
      <c r="L150" s="71">
        <f t="shared" si="30"/>
        <v>159944</v>
      </c>
      <c r="M150" s="71">
        <f t="shared" si="30"/>
        <v>0</v>
      </c>
      <c r="N150" s="71">
        <f t="shared" si="30"/>
        <v>5550</v>
      </c>
      <c r="O150" s="71">
        <f t="shared" si="30"/>
        <v>5706</v>
      </c>
      <c r="P150" s="71">
        <f t="shared" si="30"/>
        <v>0</v>
      </c>
      <c r="Q150" s="78">
        <f t="shared" si="30"/>
        <v>0</v>
      </c>
      <c r="R150" s="71">
        <f t="shared" si="30"/>
        <v>0</v>
      </c>
      <c r="S150" s="71">
        <f t="shared" si="30"/>
        <v>0</v>
      </c>
    </row>
    <row r="151" spans="1:17" s="72" customFormat="1" ht="21.75" customHeight="1">
      <c r="A151" s="224">
        <v>143</v>
      </c>
      <c r="B151" s="132"/>
      <c r="C151" s="226"/>
      <c r="D151" s="1512" t="s">
        <v>1222</v>
      </c>
      <c r="E151" s="1512"/>
      <c r="F151" s="1512"/>
      <c r="G151" s="1512"/>
      <c r="H151" s="1527"/>
      <c r="I151" s="543">
        <f>SUM(J151:Q151)</f>
        <v>20237</v>
      </c>
      <c r="J151" s="72">
        <f>SUM(J140:J140,J135,J128:J128,J121:J121)+J130+J129+J146+J123+J122+J141+J142</f>
        <v>4310</v>
      </c>
      <c r="K151" s="72">
        <f aca="true" t="shared" si="31" ref="K151:Q151">SUM(K140:K140,K135,K128:K128,K121:K121)+K130+K129+K146+K123+K122+K141+K142</f>
        <v>4287</v>
      </c>
      <c r="L151" s="72">
        <f t="shared" si="31"/>
        <v>10403</v>
      </c>
      <c r="M151" s="72">
        <f t="shared" si="31"/>
        <v>0</v>
      </c>
      <c r="N151" s="72">
        <f t="shared" si="31"/>
        <v>208</v>
      </c>
      <c r="O151" s="72">
        <f t="shared" si="31"/>
        <v>1029</v>
      </c>
      <c r="P151" s="72">
        <f t="shared" si="31"/>
        <v>0</v>
      </c>
      <c r="Q151" s="112">
        <f t="shared" si="31"/>
        <v>0</v>
      </c>
    </row>
    <row r="152" spans="1:17" s="74" customFormat="1" ht="21.75" customHeight="1" thickBot="1">
      <c r="A152" s="224">
        <v>144</v>
      </c>
      <c r="B152" s="423"/>
      <c r="C152" s="424"/>
      <c r="D152" s="431" t="s">
        <v>1034</v>
      </c>
      <c r="E152" s="581"/>
      <c r="F152" s="426"/>
      <c r="G152" s="426"/>
      <c r="H152" s="426"/>
      <c r="I152" s="545">
        <f>SUM(J152:Q152)</f>
        <v>783429</v>
      </c>
      <c r="J152" s="453">
        <f>SUM(J150:J151)</f>
        <v>470049</v>
      </c>
      <c r="K152" s="453">
        <f aca="true" t="shared" si="32" ref="K152:Q152">SUM(K150:K151)</f>
        <v>130540</v>
      </c>
      <c r="L152" s="453">
        <f t="shared" si="32"/>
        <v>170347</v>
      </c>
      <c r="M152" s="453">
        <f t="shared" si="32"/>
        <v>0</v>
      </c>
      <c r="N152" s="453">
        <f t="shared" si="32"/>
        <v>5758</v>
      </c>
      <c r="O152" s="453">
        <f t="shared" si="32"/>
        <v>6735</v>
      </c>
      <c r="P152" s="453">
        <f t="shared" si="32"/>
        <v>0</v>
      </c>
      <c r="Q152" s="456">
        <f t="shared" si="32"/>
        <v>0</v>
      </c>
    </row>
    <row r="153" spans="1:18" s="137" customFormat="1" ht="15.75" thickTop="1">
      <c r="A153" s="224">
        <v>145</v>
      </c>
      <c r="B153" s="134">
        <v>10</v>
      </c>
      <c r="C153" s="135"/>
      <c r="D153" s="130" t="s">
        <v>43</v>
      </c>
      <c r="E153" s="566" t="s">
        <v>810</v>
      </c>
      <c r="F153" s="334">
        <v>325814</v>
      </c>
      <c r="G153" s="334">
        <v>167797</v>
      </c>
      <c r="H153" s="334">
        <v>172414</v>
      </c>
      <c r="I153" s="544"/>
      <c r="J153" s="74"/>
      <c r="K153" s="74"/>
      <c r="L153" s="74"/>
      <c r="M153" s="74"/>
      <c r="N153" s="74"/>
      <c r="O153" s="74"/>
      <c r="P153" s="74"/>
      <c r="Q153" s="75"/>
      <c r="R153" s="136">
        <f>(SUM(J154:Q154))-I154</f>
        <v>0</v>
      </c>
    </row>
    <row r="154" spans="1:18" s="667" customFormat="1" ht="15">
      <c r="A154" s="224">
        <v>146</v>
      </c>
      <c r="B154" s="658"/>
      <c r="C154" s="659"/>
      <c r="D154" s="684" t="s">
        <v>394</v>
      </c>
      <c r="E154" s="672"/>
      <c r="F154" s="673"/>
      <c r="G154" s="673"/>
      <c r="H154" s="673"/>
      <c r="I154" s="674">
        <f>SUM(J154:Q154)</f>
        <v>162519</v>
      </c>
      <c r="J154" s="661">
        <v>63396</v>
      </c>
      <c r="K154" s="661">
        <v>17003</v>
      </c>
      <c r="L154" s="661">
        <v>65500</v>
      </c>
      <c r="M154" s="662"/>
      <c r="N154" s="662"/>
      <c r="O154" s="661">
        <v>16620</v>
      </c>
      <c r="P154" s="662"/>
      <c r="Q154" s="685"/>
      <c r="R154" s="661"/>
    </row>
    <row r="155" spans="1:18" s="71" customFormat="1" ht="15">
      <c r="A155" s="224">
        <v>147</v>
      </c>
      <c r="B155" s="73"/>
      <c r="C155" s="76"/>
      <c r="D155" s="1235" t="s">
        <v>1000</v>
      </c>
      <c r="E155" s="571"/>
      <c r="F155" s="354"/>
      <c r="G155" s="354"/>
      <c r="H155" s="354"/>
      <c r="I155" s="541">
        <f>SUM(J155:Q155)</f>
        <v>220149</v>
      </c>
      <c r="J155" s="136">
        <v>86901</v>
      </c>
      <c r="K155" s="136">
        <v>22485</v>
      </c>
      <c r="L155" s="136">
        <v>91726</v>
      </c>
      <c r="M155" s="137"/>
      <c r="N155" s="136">
        <v>530</v>
      </c>
      <c r="O155" s="136">
        <v>18507</v>
      </c>
      <c r="P155" s="137"/>
      <c r="Q155" s="301"/>
      <c r="R155" s="136"/>
    </row>
    <row r="156" spans="1:18" s="72" customFormat="1" ht="15">
      <c r="A156" s="224">
        <v>148</v>
      </c>
      <c r="B156" s="132"/>
      <c r="C156" s="226"/>
      <c r="D156" s="429" t="s">
        <v>1048</v>
      </c>
      <c r="E156" s="368"/>
      <c r="F156" s="358"/>
      <c r="G156" s="358"/>
      <c r="H156" s="354"/>
      <c r="I156" s="541">
        <f>SUM(J156:Q156)</f>
        <v>68</v>
      </c>
      <c r="J156" s="432">
        <v>53</v>
      </c>
      <c r="K156" s="432">
        <v>15</v>
      </c>
      <c r="L156" s="432"/>
      <c r="M156" s="432"/>
      <c r="N156" s="432"/>
      <c r="O156" s="432"/>
      <c r="P156" s="432"/>
      <c r="Q156" s="585"/>
      <c r="R156" s="137"/>
    </row>
    <row r="157" spans="1:18" s="72" customFormat="1" ht="15">
      <c r="A157" s="224">
        <v>149</v>
      </c>
      <c r="B157" s="132"/>
      <c r="C157" s="226"/>
      <c r="D157" s="140" t="s">
        <v>1004</v>
      </c>
      <c r="E157" s="368"/>
      <c r="F157" s="358"/>
      <c r="G157" s="358"/>
      <c r="H157" s="354"/>
      <c r="I157" s="541">
        <f>SUM(J157:Q157)</f>
        <v>0</v>
      </c>
      <c r="J157" s="432"/>
      <c r="K157" s="432"/>
      <c r="L157" s="432">
        <v>-8737</v>
      </c>
      <c r="M157" s="432"/>
      <c r="N157" s="432"/>
      <c r="O157" s="432">
        <v>8737</v>
      </c>
      <c r="P157" s="432"/>
      <c r="Q157" s="585"/>
      <c r="R157" s="137"/>
    </row>
    <row r="158" spans="1:19" s="74" customFormat="1" ht="15">
      <c r="A158" s="224">
        <v>150</v>
      </c>
      <c r="B158" s="1240"/>
      <c r="C158" s="1241"/>
      <c r="D158" s="430" t="s">
        <v>1034</v>
      </c>
      <c r="E158" s="573"/>
      <c r="F158" s="355"/>
      <c r="G158" s="355"/>
      <c r="H158" s="355"/>
      <c r="I158" s="577">
        <f>SUM(J158:Q158)</f>
        <v>220217</v>
      </c>
      <c r="J158" s="74">
        <f aca="true" t="shared" si="33" ref="J158:S158">SUM(J155:J157)</f>
        <v>86954</v>
      </c>
      <c r="K158" s="74">
        <f t="shared" si="33"/>
        <v>22500</v>
      </c>
      <c r="L158" s="74">
        <f t="shared" si="33"/>
        <v>82989</v>
      </c>
      <c r="M158" s="74">
        <f t="shared" si="33"/>
        <v>0</v>
      </c>
      <c r="N158" s="74">
        <f t="shared" si="33"/>
        <v>530</v>
      </c>
      <c r="O158" s="74">
        <f t="shared" si="33"/>
        <v>27244</v>
      </c>
      <c r="P158" s="74">
        <f t="shared" si="33"/>
        <v>0</v>
      </c>
      <c r="Q158" s="75">
        <f t="shared" si="33"/>
        <v>0</v>
      </c>
      <c r="R158" s="74">
        <f t="shared" si="33"/>
        <v>0</v>
      </c>
      <c r="S158" s="74">
        <f t="shared" si="33"/>
        <v>0</v>
      </c>
    </row>
    <row r="159" spans="1:17" s="136" customFormat="1" ht="15">
      <c r="A159" s="224">
        <v>151</v>
      </c>
      <c r="B159" s="73"/>
      <c r="C159" s="76">
        <v>1</v>
      </c>
      <c r="D159" s="1504" t="s">
        <v>739</v>
      </c>
      <c r="E159" s="1504"/>
      <c r="F159" s="1504"/>
      <c r="G159" s="1504"/>
      <c r="H159" s="334">
        <v>0</v>
      </c>
      <c r="I159" s="541"/>
      <c r="Q159" s="300"/>
    </row>
    <row r="160" spans="1:18" s="667" customFormat="1" ht="15">
      <c r="A160" s="224">
        <v>152</v>
      </c>
      <c r="B160" s="658"/>
      <c r="C160" s="659"/>
      <c r="D160" s="675" t="s">
        <v>394</v>
      </c>
      <c r="E160" s="672"/>
      <c r="F160" s="673"/>
      <c r="G160" s="673"/>
      <c r="H160" s="673"/>
      <c r="I160" s="677">
        <f>SUM(J160:Q160)</f>
        <v>17664</v>
      </c>
      <c r="J160" s="678"/>
      <c r="K160" s="678"/>
      <c r="L160" s="678">
        <v>17664</v>
      </c>
      <c r="M160" s="678"/>
      <c r="N160" s="678"/>
      <c r="O160" s="678"/>
      <c r="P160" s="678"/>
      <c r="Q160" s="679"/>
      <c r="R160" s="661"/>
    </row>
    <row r="161" spans="1:18" s="71" customFormat="1" ht="15">
      <c r="A161" s="224">
        <v>153</v>
      </c>
      <c r="B161" s="73"/>
      <c r="C161" s="76"/>
      <c r="D161" s="418" t="s">
        <v>1000</v>
      </c>
      <c r="E161" s="571"/>
      <c r="F161" s="354"/>
      <c r="G161" s="354"/>
      <c r="H161" s="354"/>
      <c r="I161" s="574">
        <f>SUM(J161:Q161)</f>
        <v>20164</v>
      </c>
      <c r="J161" s="365"/>
      <c r="K161" s="365"/>
      <c r="L161" s="365">
        <v>20164</v>
      </c>
      <c r="M161" s="365"/>
      <c r="N161" s="365"/>
      <c r="O161" s="365"/>
      <c r="P161" s="365"/>
      <c r="Q161" s="575"/>
      <c r="R161" s="136"/>
    </row>
    <row r="162" spans="1:18" s="72" customFormat="1" ht="15">
      <c r="A162" s="224">
        <v>154</v>
      </c>
      <c r="B162" s="132"/>
      <c r="C162" s="226"/>
      <c r="D162" s="419" t="s">
        <v>396</v>
      </c>
      <c r="E162" s="368"/>
      <c r="F162" s="358"/>
      <c r="G162" s="358"/>
      <c r="H162" s="354"/>
      <c r="I162" s="576">
        <f>SUM(J162:Q162)</f>
        <v>0</v>
      </c>
      <c r="Q162" s="112"/>
      <c r="R162" s="137"/>
    </row>
    <row r="163" spans="1:18" s="74" customFormat="1" ht="15">
      <c r="A163" s="224">
        <v>155</v>
      </c>
      <c r="B163" s="1240"/>
      <c r="C163" s="1241"/>
      <c r="D163" s="420" t="s">
        <v>1034</v>
      </c>
      <c r="E163" s="573"/>
      <c r="F163" s="355"/>
      <c r="G163" s="355"/>
      <c r="H163" s="355"/>
      <c r="I163" s="579">
        <f>SUM(J163:Q163)</f>
        <v>20164</v>
      </c>
      <c r="J163" s="74">
        <f aca="true" t="shared" si="34" ref="J163:Q163">SUM(J161:J162)</f>
        <v>0</v>
      </c>
      <c r="K163" s="74">
        <f t="shared" si="34"/>
        <v>0</v>
      </c>
      <c r="L163" s="74">
        <f t="shared" si="34"/>
        <v>20164</v>
      </c>
      <c r="M163" s="74">
        <f t="shared" si="34"/>
        <v>0</v>
      </c>
      <c r="N163" s="74">
        <f t="shared" si="34"/>
        <v>0</v>
      </c>
      <c r="O163" s="74">
        <f t="shared" si="34"/>
        <v>0</v>
      </c>
      <c r="P163" s="74">
        <f t="shared" si="34"/>
        <v>0</v>
      </c>
      <c r="Q163" s="75">
        <f t="shared" si="34"/>
        <v>0</v>
      </c>
      <c r="R163" s="227"/>
    </row>
    <row r="164" spans="1:17" s="136" customFormat="1" ht="15" customHeight="1">
      <c r="A164" s="224">
        <v>156</v>
      </c>
      <c r="B164" s="73"/>
      <c r="C164" s="76">
        <v>2</v>
      </c>
      <c r="D164" s="1504" t="s">
        <v>173</v>
      </c>
      <c r="E164" s="1504"/>
      <c r="F164" s="1504"/>
      <c r="G164" s="1504"/>
      <c r="H164" s="1504"/>
      <c r="I164" s="541"/>
      <c r="Q164" s="300"/>
    </row>
    <row r="165" spans="1:17" s="136" customFormat="1" ht="15" customHeight="1">
      <c r="A165" s="224">
        <v>157</v>
      </c>
      <c r="B165" s="73"/>
      <c r="C165" s="76"/>
      <c r="D165" s="1237" t="s">
        <v>1000</v>
      </c>
      <c r="E165" s="1237"/>
      <c r="F165" s="1237"/>
      <c r="G165" s="1237"/>
      <c r="H165" s="1237"/>
      <c r="I165" s="574">
        <f>SUM(J165:Q165)</f>
        <v>1811</v>
      </c>
      <c r="J165" s="136">
        <v>1426</v>
      </c>
      <c r="K165" s="136">
        <v>385</v>
      </c>
      <c r="Q165" s="300"/>
    </row>
    <row r="166" spans="1:18" s="72" customFormat="1" ht="15">
      <c r="A166" s="224">
        <v>158</v>
      </c>
      <c r="B166" s="132"/>
      <c r="C166" s="226"/>
      <c r="D166" s="419" t="s">
        <v>396</v>
      </c>
      <c r="E166" s="368"/>
      <c r="F166" s="358"/>
      <c r="G166" s="358"/>
      <c r="H166" s="354"/>
      <c r="I166" s="576">
        <f>SUM(J166:Q166)</f>
        <v>0</v>
      </c>
      <c r="Q166" s="112"/>
      <c r="R166" s="137"/>
    </row>
    <row r="167" spans="1:19" s="74" customFormat="1" ht="15">
      <c r="A167" s="224">
        <v>159</v>
      </c>
      <c r="B167" s="1240"/>
      <c r="C167" s="1241"/>
      <c r="D167" s="420" t="s">
        <v>1034</v>
      </c>
      <c r="E167" s="573"/>
      <c r="F167" s="355"/>
      <c r="G167" s="355"/>
      <c r="H167" s="355"/>
      <c r="I167" s="579">
        <f>SUM(J167:Q167)</f>
        <v>1811</v>
      </c>
      <c r="J167" s="74">
        <f>SUM(J165:J166)</f>
        <v>1426</v>
      </c>
      <c r="K167" s="74">
        <f aca="true" t="shared" si="35" ref="K167:S167">SUM(K165:K166)</f>
        <v>385</v>
      </c>
      <c r="L167" s="74">
        <f t="shared" si="35"/>
        <v>0</v>
      </c>
      <c r="M167" s="74">
        <f t="shared" si="35"/>
        <v>0</v>
      </c>
      <c r="N167" s="74">
        <f t="shared" si="35"/>
        <v>0</v>
      </c>
      <c r="O167" s="74">
        <f t="shared" si="35"/>
        <v>0</v>
      </c>
      <c r="P167" s="74">
        <f t="shared" si="35"/>
        <v>0</v>
      </c>
      <c r="Q167" s="75">
        <f t="shared" si="35"/>
        <v>0</v>
      </c>
      <c r="R167" s="74">
        <f t="shared" si="35"/>
        <v>0</v>
      </c>
      <c r="S167" s="74">
        <f t="shared" si="35"/>
        <v>0</v>
      </c>
    </row>
    <row r="168" spans="1:17" s="136" customFormat="1" ht="15" customHeight="1">
      <c r="A168" s="224">
        <v>160</v>
      </c>
      <c r="B168" s="73"/>
      <c r="C168" s="76">
        <v>3</v>
      </c>
      <c r="D168" s="1504" t="s">
        <v>452</v>
      </c>
      <c r="E168" s="1504"/>
      <c r="F168" s="1504"/>
      <c r="G168" s="1504"/>
      <c r="H168" s="1504"/>
      <c r="I168" s="541"/>
      <c r="Q168" s="300"/>
    </row>
    <row r="169" spans="1:17" s="136" customFormat="1" ht="15" customHeight="1">
      <c r="A169" s="224">
        <v>161</v>
      </c>
      <c r="B169" s="73"/>
      <c r="C169" s="76"/>
      <c r="D169" s="1237" t="s">
        <v>1000</v>
      </c>
      <c r="E169" s="1237"/>
      <c r="F169" s="1237"/>
      <c r="G169" s="1237"/>
      <c r="H169" s="1237"/>
      <c r="I169" s="574">
        <f>SUM(J169:Q169)</f>
        <v>4510</v>
      </c>
      <c r="L169" s="136">
        <v>4510</v>
      </c>
      <c r="Q169" s="300"/>
    </row>
    <row r="170" spans="1:18" s="72" customFormat="1" ht="15">
      <c r="A170" s="224">
        <v>162</v>
      </c>
      <c r="B170" s="132"/>
      <c r="C170" s="226"/>
      <c r="D170" s="419" t="s">
        <v>396</v>
      </c>
      <c r="E170" s="368"/>
      <c r="F170" s="358"/>
      <c r="G170" s="358"/>
      <c r="H170" s="354">
        <v>0</v>
      </c>
      <c r="I170" s="576">
        <f>SUM(J170:Q170)</f>
        <v>0</v>
      </c>
      <c r="Q170" s="112"/>
      <c r="R170" s="137"/>
    </row>
    <row r="171" spans="1:17" s="74" customFormat="1" ht="15">
      <c r="A171" s="224">
        <v>163</v>
      </c>
      <c r="B171" s="1240"/>
      <c r="C171" s="1241"/>
      <c r="D171" s="420" t="s">
        <v>1034</v>
      </c>
      <c r="E171" s="573"/>
      <c r="F171" s="355"/>
      <c r="G171" s="355"/>
      <c r="H171" s="355"/>
      <c r="I171" s="579">
        <f>SUM(J171:Q171)</f>
        <v>4510</v>
      </c>
      <c r="J171" s="74">
        <f>SUM(J169:J170)</f>
        <v>0</v>
      </c>
      <c r="K171" s="74">
        <f>SUM(K169:K170)</f>
        <v>0</v>
      </c>
      <c r="L171" s="74">
        <f>SUM(L169:L170)</f>
        <v>4510</v>
      </c>
      <c r="M171" s="74">
        <f>SUM(M169:M170)</f>
        <v>0</v>
      </c>
      <c r="N171" s="74">
        <f>SUM(N169:N170)</f>
        <v>0</v>
      </c>
      <c r="O171" s="74">
        <f>SUM(O169:O170)</f>
        <v>0</v>
      </c>
      <c r="P171" s="74">
        <f>SUM(P169:P170)</f>
        <v>0</v>
      </c>
      <c r="Q171" s="75">
        <f>SUM(Q169:Q170)</f>
        <v>0</v>
      </c>
    </row>
    <row r="172" spans="1:18" s="137" customFormat="1" ht="24" customHeight="1">
      <c r="A172" s="224">
        <v>164</v>
      </c>
      <c r="B172" s="134">
        <v>11</v>
      </c>
      <c r="C172" s="135"/>
      <c r="D172" s="130" t="s">
        <v>179</v>
      </c>
      <c r="E172" s="566" t="s">
        <v>810</v>
      </c>
      <c r="F172" s="334">
        <v>95933</v>
      </c>
      <c r="G172" s="334">
        <v>77338</v>
      </c>
      <c r="H172" s="334">
        <v>98692</v>
      </c>
      <c r="I172" s="544"/>
      <c r="J172" s="74"/>
      <c r="K172" s="74"/>
      <c r="L172" s="74"/>
      <c r="M172" s="74"/>
      <c r="N172" s="74"/>
      <c r="O172" s="74"/>
      <c r="P172" s="74"/>
      <c r="Q172" s="75"/>
      <c r="R172" s="136">
        <f>(SUM(J173:Q173))-I173</f>
        <v>0</v>
      </c>
    </row>
    <row r="173" spans="1:18" s="667" customFormat="1" ht="15">
      <c r="A173" s="224">
        <v>165</v>
      </c>
      <c r="B173" s="658"/>
      <c r="C173" s="659"/>
      <c r="D173" s="684" t="s">
        <v>394</v>
      </c>
      <c r="E173" s="672"/>
      <c r="F173" s="673"/>
      <c r="G173" s="673"/>
      <c r="H173" s="673"/>
      <c r="I173" s="674">
        <f>SUM(J173:Q173)</f>
        <v>75506</v>
      </c>
      <c r="J173" s="661">
        <v>43475</v>
      </c>
      <c r="K173" s="661">
        <v>12174</v>
      </c>
      <c r="L173" s="661">
        <v>19857</v>
      </c>
      <c r="M173" s="662"/>
      <c r="N173" s="662"/>
      <c r="O173" s="662"/>
      <c r="P173" s="662"/>
      <c r="Q173" s="685"/>
      <c r="R173" s="661"/>
    </row>
    <row r="174" spans="1:18" s="71" customFormat="1" ht="15">
      <c r="A174" s="224">
        <v>166</v>
      </c>
      <c r="B174" s="73"/>
      <c r="C174" s="76"/>
      <c r="D174" s="1235" t="s">
        <v>1000</v>
      </c>
      <c r="E174" s="571"/>
      <c r="F174" s="354"/>
      <c r="G174" s="354"/>
      <c r="H174" s="354"/>
      <c r="I174" s="541">
        <f>SUM(J174:Q174)</f>
        <v>86288</v>
      </c>
      <c r="J174" s="136">
        <v>47278</v>
      </c>
      <c r="K174" s="136">
        <v>13080</v>
      </c>
      <c r="L174" s="136">
        <v>24238</v>
      </c>
      <c r="M174" s="137"/>
      <c r="N174" s="136">
        <v>247</v>
      </c>
      <c r="O174" s="136">
        <v>1445</v>
      </c>
      <c r="P174" s="137"/>
      <c r="Q174" s="301"/>
      <c r="R174" s="136"/>
    </row>
    <row r="175" spans="1:18" s="72" customFormat="1" ht="15">
      <c r="A175" s="224">
        <v>167</v>
      </c>
      <c r="B175" s="132"/>
      <c r="C175" s="226"/>
      <c r="D175" s="590" t="s">
        <v>1048</v>
      </c>
      <c r="E175" s="368"/>
      <c r="F175" s="358"/>
      <c r="G175" s="358"/>
      <c r="H175" s="354"/>
      <c r="I175" s="572">
        <f>SUM(J175:Q175)</f>
        <v>56</v>
      </c>
      <c r="J175" s="432">
        <v>44</v>
      </c>
      <c r="K175" s="432">
        <v>12</v>
      </c>
      <c r="L175" s="432"/>
      <c r="M175" s="432"/>
      <c r="N175" s="432"/>
      <c r="O175" s="432"/>
      <c r="P175" s="432"/>
      <c r="Q175" s="585"/>
      <c r="R175" s="137"/>
    </row>
    <row r="176" spans="1:18" s="72" customFormat="1" ht="15">
      <c r="A176" s="224">
        <v>168</v>
      </c>
      <c r="B176" s="132"/>
      <c r="C176" s="226"/>
      <c r="D176" s="590" t="s">
        <v>1004</v>
      </c>
      <c r="E176" s="368"/>
      <c r="F176" s="358"/>
      <c r="G176" s="358"/>
      <c r="H176" s="354"/>
      <c r="I176" s="572">
        <f>SUM(J176:Q176)</f>
        <v>722</v>
      </c>
      <c r="J176" s="432">
        <v>704</v>
      </c>
      <c r="K176" s="432"/>
      <c r="L176" s="432">
        <v>-785</v>
      </c>
      <c r="M176" s="432"/>
      <c r="N176" s="432">
        <v>14</v>
      </c>
      <c r="O176" s="432">
        <v>789</v>
      </c>
      <c r="P176" s="432"/>
      <c r="Q176" s="585"/>
      <c r="R176" s="137"/>
    </row>
    <row r="177" spans="1:18" s="74" customFormat="1" ht="15">
      <c r="A177" s="224">
        <v>169</v>
      </c>
      <c r="B177" s="1240"/>
      <c r="C177" s="1241"/>
      <c r="D177" s="430" t="s">
        <v>1034</v>
      </c>
      <c r="E177" s="573"/>
      <c r="F177" s="355"/>
      <c r="G177" s="355"/>
      <c r="H177" s="355"/>
      <c r="I177" s="577">
        <f aca="true" t="shared" si="36" ref="I177:Q177">SUM(I174:I176)</f>
        <v>87066</v>
      </c>
      <c r="J177" s="227">
        <f t="shared" si="36"/>
        <v>48026</v>
      </c>
      <c r="K177" s="227">
        <f t="shared" si="36"/>
        <v>13092</v>
      </c>
      <c r="L177" s="227">
        <f t="shared" si="36"/>
        <v>23453</v>
      </c>
      <c r="M177" s="227">
        <f t="shared" si="36"/>
        <v>0</v>
      </c>
      <c r="N177" s="227">
        <f t="shared" si="36"/>
        <v>261</v>
      </c>
      <c r="O177" s="227">
        <f t="shared" si="36"/>
        <v>2234</v>
      </c>
      <c r="P177" s="227">
        <f t="shared" si="36"/>
        <v>0</v>
      </c>
      <c r="Q177" s="111">
        <f t="shared" si="36"/>
        <v>0</v>
      </c>
      <c r="R177" s="227"/>
    </row>
    <row r="178" spans="1:17" s="136" customFormat="1" ht="30">
      <c r="A178" s="1251">
        <v>170</v>
      </c>
      <c r="B178" s="73"/>
      <c r="C178" s="76">
        <v>1</v>
      </c>
      <c r="D178" s="1237" t="s">
        <v>739</v>
      </c>
      <c r="E178" s="130"/>
      <c r="F178" s="130"/>
      <c r="G178" s="130"/>
      <c r="H178" s="334"/>
      <c r="I178" s="541"/>
      <c r="Q178" s="300"/>
    </row>
    <row r="179" spans="1:18" s="667" customFormat="1" ht="15">
      <c r="A179" s="224">
        <v>171</v>
      </c>
      <c r="B179" s="658"/>
      <c r="C179" s="659"/>
      <c r="D179" s="675" t="s">
        <v>394</v>
      </c>
      <c r="E179" s="672"/>
      <c r="F179" s="673"/>
      <c r="G179" s="673"/>
      <c r="H179" s="673"/>
      <c r="I179" s="677">
        <f>SUM(J179:Q179)</f>
        <v>9667</v>
      </c>
      <c r="J179" s="678"/>
      <c r="K179" s="678"/>
      <c r="L179" s="678">
        <v>9667</v>
      </c>
      <c r="M179" s="678"/>
      <c r="N179" s="678"/>
      <c r="O179" s="678"/>
      <c r="P179" s="678"/>
      <c r="Q179" s="679"/>
      <c r="R179" s="661"/>
    </row>
    <row r="180" spans="1:18" s="71" customFormat="1" ht="15">
      <c r="A180" s="224">
        <v>172</v>
      </c>
      <c r="B180" s="73"/>
      <c r="C180" s="76"/>
      <c r="D180" s="418" t="s">
        <v>1000</v>
      </c>
      <c r="E180" s="571"/>
      <c r="F180" s="354"/>
      <c r="G180" s="354"/>
      <c r="H180" s="354"/>
      <c r="I180" s="574">
        <f>SUM(J180:Q180)</f>
        <v>9667</v>
      </c>
      <c r="J180" s="365"/>
      <c r="K180" s="365"/>
      <c r="L180" s="365">
        <v>9667</v>
      </c>
      <c r="M180" s="365"/>
      <c r="N180" s="365"/>
      <c r="O180" s="365"/>
      <c r="P180" s="365"/>
      <c r="Q180" s="575"/>
      <c r="R180" s="136"/>
    </row>
    <row r="181" spans="1:18" s="72" customFormat="1" ht="15">
      <c r="A181" s="224">
        <v>173</v>
      </c>
      <c r="B181" s="132"/>
      <c r="C181" s="226"/>
      <c r="D181" s="419" t="s">
        <v>396</v>
      </c>
      <c r="E181" s="368"/>
      <c r="F181" s="358"/>
      <c r="G181" s="358"/>
      <c r="H181" s="354"/>
      <c r="I181" s="576">
        <f>SUM(J181:Q181)</f>
        <v>2208</v>
      </c>
      <c r="L181" s="72">
        <v>2208</v>
      </c>
      <c r="Q181" s="112"/>
      <c r="R181" s="137"/>
    </row>
    <row r="182" spans="1:18" s="74" customFormat="1" ht="15">
      <c r="A182" s="224">
        <v>174</v>
      </c>
      <c r="B182" s="1240"/>
      <c r="C182" s="1241"/>
      <c r="D182" s="420" t="s">
        <v>1034</v>
      </c>
      <c r="E182" s="573"/>
      <c r="F182" s="355"/>
      <c r="G182" s="355"/>
      <c r="H182" s="355"/>
      <c r="I182" s="579">
        <f>SUM(J182:Q182)</f>
        <v>11875</v>
      </c>
      <c r="J182" s="74">
        <f aca="true" t="shared" si="37" ref="J182:Q182">SUM(J180:J181)</f>
        <v>0</v>
      </c>
      <c r="K182" s="74">
        <f t="shared" si="37"/>
        <v>0</v>
      </c>
      <c r="L182" s="74">
        <f t="shared" si="37"/>
        <v>11875</v>
      </c>
      <c r="M182" s="74">
        <f t="shared" si="37"/>
        <v>0</v>
      </c>
      <c r="N182" s="74">
        <f t="shared" si="37"/>
        <v>0</v>
      </c>
      <c r="O182" s="74">
        <f t="shared" si="37"/>
        <v>0</v>
      </c>
      <c r="P182" s="74">
        <f t="shared" si="37"/>
        <v>0</v>
      </c>
      <c r="Q182" s="75">
        <f t="shared" si="37"/>
        <v>0</v>
      </c>
      <c r="R182" s="227"/>
    </row>
    <row r="183" spans="1:17" s="136" customFormat="1" ht="45">
      <c r="A183" s="1251">
        <v>175</v>
      </c>
      <c r="B183" s="73"/>
      <c r="C183" s="76">
        <v>2</v>
      </c>
      <c r="D183" s="1237" t="s">
        <v>554</v>
      </c>
      <c r="E183" s="130"/>
      <c r="F183" s="130"/>
      <c r="G183" s="130"/>
      <c r="H183" s="334"/>
      <c r="I183" s="541"/>
      <c r="Q183" s="300"/>
    </row>
    <row r="184" spans="1:17" s="136" customFormat="1" ht="15">
      <c r="A184" s="224">
        <v>176</v>
      </c>
      <c r="B184" s="73"/>
      <c r="C184" s="76"/>
      <c r="D184" s="1237" t="s">
        <v>1000</v>
      </c>
      <c r="E184" s="130"/>
      <c r="F184" s="130"/>
      <c r="G184" s="130"/>
      <c r="H184" s="334"/>
      <c r="I184" s="574">
        <f>SUM(J184:Q184)</f>
        <v>2567</v>
      </c>
      <c r="J184" s="136">
        <v>2021</v>
      </c>
      <c r="K184" s="136">
        <v>546</v>
      </c>
      <c r="Q184" s="300"/>
    </row>
    <row r="185" spans="1:18" s="72" customFormat="1" ht="15">
      <c r="A185" s="224">
        <v>177</v>
      </c>
      <c r="B185" s="132"/>
      <c r="C185" s="226"/>
      <c r="D185" s="419" t="s">
        <v>396</v>
      </c>
      <c r="E185" s="368"/>
      <c r="F185" s="358"/>
      <c r="G185" s="358"/>
      <c r="H185" s="354"/>
      <c r="I185" s="576">
        <f>SUM(J185:Q185)</f>
        <v>0</v>
      </c>
      <c r="Q185" s="112"/>
      <c r="R185" s="137"/>
    </row>
    <row r="186" spans="1:19" s="74" customFormat="1" ht="15">
      <c r="A186" s="224">
        <v>178</v>
      </c>
      <c r="B186" s="1240"/>
      <c r="C186" s="1241"/>
      <c r="D186" s="420" t="s">
        <v>1034</v>
      </c>
      <c r="E186" s="573"/>
      <c r="F186" s="355"/>
      <c r="G186" s="355"/>
      <c r="H186" s="355"/>
      <c r="I186" s="579">
        <f>SUM(J186:Q186)</f>
        <v>2567</v>
      </c>
      <c r="J186" s="74">
        <f>SUM(J184:J185)</f>
        <v>2021</v>
      </c>
      <c r="K186" s="74">
        <f aca="true" t="shared" si="38" ref="K186:S186">SUM(K184:K185)</f>
        <v>546</v>
      </c>
      <c r="L186" s="74">
        <f t="shared" si="38"/>
        <v>0</v>
      </c>
      <c r="M186" s="74">
        <f t="shared" si="38"/>
        <v>0</v>
      </c>
      <c r="N186" s="74">
        <f t="shared" si="38"/>
        <v>0</v>
      </c>
      <c r="O186" s="74">
        <f t="shared" si="38"/>
        <v>0</v>
      </c>
      <c r="P186" s="74">
        <f t="shared" si="38"/>
        <v>0</v>
      </c>
      <c r="Q186" s="75">
        <f t="shared" si="38"/>
        <v>0</v>
      </c>
      <c r="R186" s="74">
        <f t="shared" si="38"/>
        <v>0</v>
      </c>
      <c r="S186" s="74">
        <f t="shared" si="38"/>
        <v>0</v>
      </c>
    </row>
    <row r="187" spans="1:18" s="137" customFormat="1" ht="24" customHeight="1">
      <c r="A187" s="224">
        <v>179</v>
      </c>
      <c r="B187" s="134">
        <v>12</v>
      </c>
      <c r="C187" s="135"/>
      <c r="D187" s="130" t="s">
        <v>803</v>
      </c>
      <c r="E187" s="566" t="s">
        <v>810</v>
      </c>
      <c r="F187" s="334">
        <v>0</v>
      </c>
      <c r="G187" s="334">
        <v>190822</v>
      </c>
      <c r="H187" s="334">
        <v>357972</v>
      </c>
      <c r="I187" s="544"/>
      <c r="J187" s="74"/>
      <c r="K187" s="74"/>
      <c r="L187" s="74"/>
      <c r="M187" s="74"/>
      <c r="N187" s="74"/>
      <c r="O187" s="74"/>
      <c r="P187" s="74"/>
      <c r="Q187" s="75"/>
      <c r="R187" s="136">
        <f>(SUM(J188:Q188))-I188</f>
        <v>0</v>
      </c>
    </row>
    <row r="188" spans="1:18" s="667" customFormat="1" ht="15">
      <c r="A188" s="224">
        <v>180</v>
      </c>
      <c r="B188" s="658"/>
      <c r="C188" s="659"/>
      <c r="D188" s="684" t="s">
        <v>394</v>
      </c>
      <c r="E188" s="672"/>
      <c r="F188" s="673"/>
      <c r="G188" s="673"/>
      <c r="H188" s="673"/>
      <c r="I188" s="674">
        <f aca="true" t="shared" si="39" ref="I188:I194">SUM(J188:Q188)</f>
        <v>356202</v>
      </c>
      <c r="J188" s="661">
        <v>125620</v>
      </c>
      <c r="K188" s="661">
        <v>36655</v>
      </c>
      <c r="L188" s="661">
        <v>168527</v>
      </c>
      <c r="M188" s="662"/>
      <c r="N188" s="662"/>
      <c r="O188" s="661">
        <v>25400</v>
      </c>
      <c r="P188" s="662"/>
      <c r="Q188" s="685"/>
      <c r="R188" s="661"/>
    </row>
    <row r="189" spans="1:18" s="71" customFormat="1" ht="15">
      <c r="A189" s="224">
        <v>181</v>
      </c>
      <c r="B189" s="73"/>
      <c r="C189" s="76"/>
      <c r="D189" s="1235" t="s">
        <v>1000</v>
      </c>
      <c r="E189" s="571"/>
      <c r="F189" s="354"/>
      <c r="G189" s="354"/>
      <c r="H189" s="354"/>
      <c r="I189" s="541">
        <f t="shared" si="39"/>
        <v>402102</v>
      </c>
      <c r="J189" s="136">
        <v>140840</v>
      </c>
      <c r="K189" s="136">
        <v>38951</v>
      </c>
      <c r="L189" s="136">
        <v>196597</v>
      </c>
      <c r="M189" s="137"/>
      <c r="N189" s="136">
        <v>1883</v>
      </c>
      <c r="O189" s="136">
        <v>23831</v>
      </c>
      <c r="P189" s="137"/>
      <c r="Q189" s="301"/>
      <c r="R189" s="136"/>
    </row>
    <row r="190" spans="1:18" s="72" customFormat="1" ht="15">
      <c r="A190" s="224">
        <v>182</v>
      </c>
      <c r="B190" s="132"/>
      <c r="C190" s="226"/>
      <c r="D190" s="140" t="s">
        <v>1048</v>
      </c>
      <c r="E190" s="368"/>
      <c r="F190" s="358"/>
      <c r="G190" s="358"/>
      <c r="H190" s="354"/>
      <c r="I190" s="572">
        <f t="shared" si="39"/>
        <v>164</v>
      </c>
      <c r="J190" s="432">
        <v>129</v>
      </c>
      <c r="K190" s="432">
        <v>35</v>
      </c>
      <c r="L190" s="432"/>
      <c r="M190" s="432"/>
      <c r="N190" s="432"/>
      <c r="O190" s="432"/>
      <c r="P190" s="432"/>
      <c r="Q190" s="585"/>
      <c r="R190" s="137"/>
    </row>
    <row r="191" spans="1:18" s="72" customFormat="1" ht="15">
      <c r="A191" s="224">
        <v>183</v>
      </c>
      <c r="B191" s="132"/>
      <c r="C191" s="226"/>
      <c r="D191" s="429" t="s">
        <v>1004</v>
      </c>
      <c r="E191" s="368"/>
      <c r="F191" s="358"/>
      <c r="G191" s="358"/>
      <c r="H191" s="354"/>
      <c r="I191" s="572">
        <f t="shared" si="39"/>
        <v>0</v>
      </c>
      <c r="J191" s="432">
        <v>-1337</v>
      </c>
      <c r="K191" s="432"/>
      <c r="L191" s="432">
        <v>1337</v>
      </c>
      <c r="M191" s="432"/>
      <c r="N191" s="432"/>
      <c r="O191" s="432"/>
      <c r="P191" s="432"/>
      <c r="Q191" s="585"/>
      <c r="R191" s="137"/>
    </row>
    <row r="192" spans="1:18" s="72" customFormat="1" ht="15">
      <c r="A192" s="224">
        <v>184</v>
      </c>
      <c r="B192" s="132"/>
      <c r="C192" s="226"/>
      <c r="D192" s="429" t="s">
        <v>1004</v>
      </c>
      <c r="E192" s="368"/>
      <c r="F192" s="358"/>
      <c r="G192" s="358"/>
      <c r="H192" s="354"/>
      <c r="I192" s="572">
        <f t="shared" si="39"/>
        <v>0</v>
      </c>
      <c r="J192" s="432"/>
      <c r="K192" s="432"/>
      <c r="L192" s="432">
        <v>-3619</v>
      </c>
      <c r="M192" s="432"/>
      <c r="N192" s="432"/>
      <c r="O192" s="432">
        <v>3619</v>
      </c>
      <c r="P192" s="432"/>
      <c r="Q192" s="585"/>
      <c r="R192" s="137"/>
    </row>
    <row r="193" spans="1:18" s="72" customFormat="1" ht="15">
      <c r="A193" s="224">
        <v>185</v>
      </c>
      <c r="B193" s="132"/>
      <c r="C193" s="226"/>
      <c r="D193" s="429" t="s">
        <v>1004</v>
      </c>
      <c r="E193" s="368"/>
      <c r="F193" s="358"/>
      <c r="G193" s="358"/>
      <c r="H193" s="354"/>
      <c r="I193" s="572">
        <f t="shared" si="39"/>
        <v>0</v>
      </c>
      <c r="J193" s="432"/>
      <c r="K193" s="432"/>
      <c r="L193" s="432">
        <v>4651</v>
      </c>
      <c r="M193" s="432"/>
      <c r="N193" s="432"/>
      <c r="O193" s="432">
        <v>-4651</v>
      </c>
      <c r="P193" s="432"/>
      <c r="Q193" s="585"/>
      <c r="R193" s="137"/>
    </row>
    <row r="194" spans="1:18" s="72" customFormat="1" ht="15">
      <c r="A194" s="224">
        <v>186</v>
      </c>
      <c r="B194" s="132"/>
      <c r="C194" s="226"/>
      <c r="D194" s="429" t="s">
        <v>1073</v>
      </c>
      <c r="E194" s="368"/>
      <c r="F194" s="358"/>
      <c r="G194" s="358"/>
      <c r="H194" s="354"/>
      <c r="I194" s="572">
        <f t="shared" si="39"/>
        <v>1100</v>
      </c>
      <c r="J194" s="432"/>
      <c r="K194" s="432"/>
      <c r="L194" s="432">
        <v>40</v>
      </c>
      <c r="M194" s="432"/>
      <c r="N194" s="432"/>
      <c r="O194" s="432">
        <v>1060</v>
      </c>
      <c r="P194" s="432"/>
      <c r="Q194" s="585"/>
      <c r="R194" s="137"/>
    </row>
    <row r="195" spans="1:18" s="74" customFormat="1" ht="15">
      <c r="A195" s="224">
        <v>187</v>
      </c>
      <c r="B195" s="1240"/>
      <c r="C195" s="1241"/>
      <c r="D195" s="430" t="s">
        <v>1034</v>
      </c>
      <c r="E195" s="573"/>
      <c r="F195" s="355"/>
      <c r="G195" s="355"/>
      <c r="H195" s="355"/>
      <c r="I195" s="577">
        <f>SUM(J195:Q195)</f>
        <v>403366</v>
      </c>
      <c r="J195" s="74">
        <f aca="true" t="shared" si="40" ref="J195:Q195">SUM(J189:J194)</f>
        <v>139632</v>
      </c>
      <c r="K195" s="74">
        <f t="shared" si="40"/>
        <v>38986</v>
      </c>
      <c r="L195" s="74">
        <f t="shared" si="40"/>
        <v>199006</v>
      </c>
      <c r="M195" s="74">
        <f t="shared" si="40"/>
        <v>0</v>
      </c>
      <c r="N195" s="74">
        <f t="shared" si="40"/>
        <v>1883</v>
      </c>
      <c r="O195" s="74">
        <f t="shared" si="40"/>
        <v>23859</v>
      </c>
      <c r="P195" s="74">
        <f t="shared" si="40"/>
        <v>0</v>
      </c>
      <c r="Q195" s="75">
        <f t="shared" si="40"/>
        <v>0</v>
      </c>
      <c r="R195" s="227"/>
    </row>
    <row r="196" spans="1:18" s="136" customFormat="1" ht="30">
      <c r="A196" s="1251">
        <v>188</v>
      </c>
      <c r="B196" s="73"/>
      <c r="C196" s="76">
        <v>1</v>
      </c>
      <c r="D196" s="1237" t="s">
        <v>203</v>
      </c>
      <c r="E196" s="130"/>
      <c r="F196" s="130">
        <v>0</v>
      </c>
      <c r="G196" s="130">
        <v>23407</v>
      </c>
      <c r="H196" s="334">
        <v>30242</v>
      </c>
      <c r="I196" s="541"/>
      <c r="Q196" s="300"/>
      <c r="R196" s="136">
        <f>(SUM(J197:Q197))-I197</f>
        <v>0</v>
      </c>
    </row>
    <row r="197" spans="1:18" s="667" customFormat="1" ht="15">
      <c r="A197" s="224">
        <v>189</v>
      </c>
      <c r="B197" s="658"/>
      <c r="C197" s="659"/>
      <c r="D197" s="675" t="s">
        <v>394</v>
      </c>
      <c r="E197" s="672"/>
      <c r="F197" s="673"/>
      <c r="G197" s="673"/>
      <c r="H197" s="673"/>
      <c r="I197" s="677">
        <f>SUM(J197:Q197)</f>
        <v>0</v>
      </c>
      <c r="J197" s="678"/>
      <c r="K197" s="678"/>
      <c r="L197" s="678"/>
      <c r="M197" s="678"/>
      <c r="N197" s="678"/>
      <c r="O197" s="678"/>
      <c r="P197" s="678"/>
      <c r="Q197" s="679"/>
      <c r="R197" s="661"/>
    </row>
    <row r="198" spans="1:18" s="71" customFormat="1" ht="15">
      <c r="A198" s="224">
        <v>190</v>
      </c>
      <c r="B198" s="73"/>
      <c r="C198" s="76"/>
      <c r="D198" s="418" t="s">
        <v>1000</v>
      </c>
      <c r="E198" s="571"/>
      <c r="F198" s="354"/>
      <c r="G198" s="354"/>
      <c r="H198" s="354"/>
      <c r="I198" s="574">
        <f>SUM(J198:Q198)</f>
        <v>0</v>
      </c>
      <c r="J198" s="365"/>
      <c r="K198" s="365"/>
      <c r="L198" s="365"/>
      <c r="M198" s="365"/>
      <c r="N198" s="365"/>
      <c r="O198" s="365"/>
      <c r="P198" s="365"/>
      <c r="Q198" s="575"/>
      <c r="R198" s="136"/>
    </row>
    <row r="199" spans="1:18" s="72" customFormat="1" ht="15">
      <c r="A199" s="224">
        <v>191</v>
      </c>
      <c r="B199" s="132"/>
      <c r="C199" s="226"/>
      <c r="D199" s="419" t="s">
        <v>396</v>
      </c>
      <c r="E199" s="368"/>
      <c r="F199" s="358"/>
      <c r="G199" s="358"/>
      <c r="H199" s="354"/>
      <c r="I199" s="576">
        <f>SUM(J199:Q199)</f>
        <v>0</v>
      </c>
      <c r="Q199" s="112"/>
      <c r="R199" s="137"/>
    </row>
    <row r="200" spans="1:18" s="74" customFormat="1" ht="15">
      <c r="A200" s="224">
        <v>192</v>
      </c>
      <c r="B200" s="1240"/>
      <c r="C200" s="1241"/>
      <c r="D200" s="420" t="s">
        <v>1034</v>
      </c>
      <c r="E200" s="573"/>
      <c r="F200" s="355"/>
      <c r="G200" s="355"/>
      <c r="H200" s="355"/>
      <c r="I200" s="579">
        <f>SUM(J200:Q200)</f>
        <v>0</v>
      </c>
      <c r="J200" s="74">
        <f>SUM(J198:J199)</f>
        <v>0</v>
      </c>
      <c r="K200" s="74">
        <f aca="true" t="shared" si="41" ref="K200:Q200">SUM(K198:K199)</f>
        <v>0</v>
      </c>
      <c r="L200" s="74">
        <f t="shared" si="41"/>
        <v>0</v>
      </c>
      <c r="M200" s="74">
        <f t="shared" si="41"/>
        <v>0</v>
      </c>
      <c r="N200" s="74">
        <f t="shared" si="41"/>
        <v>0</v>
      </c>
      <c r="O200" s="74">
        <f t="shared" si="41"/>
        <v>0</v>
      </c>
      <c r="P200" s="74">
        <f t="shared" si="41"/>
        <v>0</v>
      </c>
      <c r="Q200" s="75">
        <f t="shared" si="41"/>
        <v>0</v>
      </c>
      <c r="R200" s="227"/>
    </row>
    <row r="201" spans="1:18" s="136" customFormat="1" ht="30">
      <c r="A201" s="1251">
        <v>193</v>
      </c>
      <c r="B201" s="73"/>
      <c r="C201" s="76">
        <v>2</v>
      </c>
      <c r="D201" s="1237" t="s">
        <v>213</v>
      </c>
      <c r="E201" s="130"/>
      <c r="F201" s="130">
        <v>0</v>
      </c>
      <c r="G201" s="130">
        <v>14064</v>
      </c>
      <c r="H201" s="334">
        <v>15061</v>
      </c>
      <c r="I201" s="541"/>
      <c r="Q201" s="300"/>
      <c r="R201" s="136">
        <f>(SUM(J202:Q202))-I202</f>
        <v>0</v>
      </c>
    </row>
    <row r="202" spans="1:18" s="71" customFormat="1" ht="15">
      <c r="A202" s="224">
        <v>194</v>
      </c>
      <c r="B202" s="73"/>
      <c r="C202" s="76"/>
      <c r="D202" s="675" t="s">
        <v>394</v>
      </c>
      <c r="E202" s="571"/>
      <c r="F202" s="354"/>
      <c r="G202" s="354"/>
      <c r="H202" s="354"/>
      <c r="I202" s="574">
        <f>SUM(J202:Q202)</f>
        <v>0</v>
      </c>
      <c r="J202" s="365"/>
      <c r="K202" s="365"/>
      <c r="L202" s="365"/>
      <c r="M202" s="365"/>
      <c r="N202" s="365"/>
      <c r="O202" s="365"/>
      <c r="P202" s="365"/>
      <c r="Q202" s="575"/>
      <c r="R202" s="136"/>
    </row>
    <row r="203" spans="1:18" s="71" customFormat="1" ht="15">
      <c r="A203" s="224">
        <v>195</v>
      </c>
      <c r="B203" s="73"/>
      <c r="C203" s="76"/>
      <c r="D203" s="418" t="s">
        <v>1000</v>
      </c>
      <c r="E203" s="571"/>
      <c r="F203" s="354"/>
      <c r="G203" s="354"/>
      <c r="H203" s="354"/>
      <c r="I203" s="574">
        <f>SUM(J203:Q203)</f>
        <v>0</v>
      </c>
      <c r="J203" s="365"/>
      <c r="K203" s="365"/>
      <c r="L203" s="365"/>
      <c r="M203" s="365"/>
      <c r="N203" s="365"/>
      <c r="O203" s="365"/>
      <c r="P203" s="365"/>
      <c r="Q203" s="575"/>
      <c r="R203" s="136"/>
    </row>
    <row r="204" spans="1:18" s="72" customFormat="1" ht="15">
      <c r="A204" s="224">
        <v>196</v>
      </c>
      <c r="B204" s="132"/>
      <c r="C204" s="226"/>
      <c r="D204" s="419" t="s">
        <v>396</v>
      </c>
      <c r="E204" s="368"/>
      <c r="F204" s="358"/>
      <c r="G204" s="358"/>
      <c r="H204" s="354"/>
      <c r="I204" s="576">
        <f>SUM(J204:Q204)</f>
        <v>0</v>
      </c>
      <c r="Q204" s="112"/>
      <c r="R204" s="137"/>
    </row>
    <row r="205" spans="1:19" s="74" customFormat="1" ht="15">
      <c r="A205" s="224">
        <v>197</v>
      </c>
      <c r="B205" s="1240"/>
      <c r="C205" s="1241"/>
      <c r="D205" s="420" t="s">
        <v>1034</v>
      </c>
      <c r="E205" s="573"/>
      <c r="F205" s="355"/>
      <c r="G205" s="355"/>
      <c r="H205" s="355"/>
      <c r="I205" s="579">
        <f>SUM(J205:Q205)</f>
        <v>0</v>
      </c>
      <c r="J205" s="74">
        <f>SUM(J203:J204)</f>
        <v>0</v>
      </c>
      <c r="K205" s="74">
        <f aca="true" t="shared" si="42" ref="K205:S205">SUM(K203:K204)</f>
        <v>0</v>
      </c>
      <c r="L205" s="74">
        <f t="shared" si="42"/>
        <v>0</v>
      </c>
      <c r="M205" s="74">
        <f t="shared" si="42"/>
        <v>0</v>
      </c>
      <c r="N205" s="74">
        <f t="shared" si="42"/>
        <v>0</v>
      </c>
      <c r="O205" s="74">
        <f t="shared" si="42"/>
        <v>0</v>
      </c>
      <c r="P205" s="74">
        <f t="shared" si="42"/>
        <v>0</v>
      </c>
      <c r="Q205" s="75">
        <f t="shared" si="42"/>
        <v>0</v>
      </c>
      <c r="R205" s="74">
        <f t="shared" si="42"/>
        <v>0</v>
      </c>
      <c r="S205" s="74">
        <f t="shared" si="42"/>
        <v>0</v>
      </c>
    </row>
    <row r="206" spans="1:18" s="136" customFormat="1" ht="30">
      <c r="A206" s="1251">
        <v>198</v>
      </c>
      <c r="B206" s="73"/>
      <c r="C206" s="76">
        <v>3</v>
      </c>
      <c r="D206" s="1237" t="s">
        <v>157</v>
      </c>
      <c r="E206" s="130"/>
      <c r="F206" s="130">
        <v>0</v>
      </c>
      <c r="G206" s="130">
        <v>4933</v>
      </c>
      <c r="H206" s="334">
        <v>4958</v>
      </c>
      <c r="I206" s="541"/>
      <c r="Q206" s="300"/>
      <c r="R206" s="136">
        <f>(SUM(J207:Q207))-I207</f>
        <v>0</v>
      </c>
    </row>
    <row r="207" spans="1:18" s="667" customFormat="1" ht="15">
      <c r="A207" s="224">
        <v>199</v>
      </c>
      <c r="B207" s="658"/>
      <c r="C207" s="659"/>
      <c r="D207" s="675" t="s">
        <v>394</v>
      </c>
      <c r="E207" s="672"/>
      <c r="F207" s="673"/>
      <c r="G207" s="673"/>
      <c r="H207" s="673"/>
      <c r="I207" s="677">
        <f>SUM(J207:Q207)</f>
        <v>2683</v>
      </c>
      <c r="J207" s="678"/>
      <c r="K207" s="678"/>
      <c r="L207" s="678">
        <v>2683</v>
      </c>
      <c r="M207" s="678"/>
      <c r="N207" s="678"/>
      <c r="O207" s="678"/>
      <c r="P207" s="678"/>
      <c r="Q207" s="679"/>
      <c r="R207" s="661"/>
    </row>
    <row r="208" spans="1:18" s="71" customFormat="1" ht="15">
      <c r="A208" s="224">
        <v>200</v>
      </c>
      <c r="B208" s="73"/>
      <c r="C208" s="76"/>
      <c r="D208" s="418" t="s">
        <v>1000</v>
      </c>
      <c r="E208" s="571"/>
      <c r="F208" s="354"/>
      <c r="G208" s="354"/>
      <c r="H208" s="354"/>
      <c r="I208" s="574">
        <f>SUM(J208:Q208)</f>
        <v>5265</v>
      </c>
      <c r="J208" s="365">
        <v>800</v>
      </c>
      <c r="K208" s="365">
        <v>215</v>
      </c>
      <c r="L208" s="365">
        <v>4250</v>
      </c>
      <c r="M208" s="365"/>
      <c r="N208" s="365"/>
      <c r="O208" s="365"/>
      <c r="P208" s="365"/>
      <c r="Q208" s="575"/>
      <c r="R208" s="136"/>
    </row>
    <row r="209" spans="1:18" s="72" customFormat="1" ht="15">
      <c r="A209" s="224">
        <v>201</v>
      </c>
      <c r="B209" s="132"/>
      <c r="C209" s="226"/>
      <c r="D209" s="419" t="s">
        <v>396</v>
      </c>
      <c r="E209" s="368"/>
      <c r="F209" s="358"/>
      <c r="G209" s="358"/>
      <c r="H209" s="354"/>
      <c r="I209" s="576">
        <f>SUM(J209:Q209)</f>
        <v>0</v>
      </c>
      <c r="Q209" s="112"/>
      <c r="R209" s="137"/>
    </row>
    <row r="210" spans="1:18" s="74" customFormat="1" ht="15">
      <c r="A210" s="224">
        <v>202</v>
      </c>
      <c r="B210" s="1240"/>
      <c r="C210" s="1241"/>
      <c r="D210" s="420" t="s">
        <v>1034</v>
      </c>
      <c r="E210" s="573"/>
      <c r="F210" s="355"/>
      <c r="G210" s="355"/>
      <c r="H210" s="355"/>
      <c r="I210" s="579">
        <f>SUM(J210:Q210)</f>
        <v>5265</v>
      </c>
      <c r="J210" s="74">
        <f>SUM(J208:J209)</f>
        <v>800</v>
      </c>
      <c r="K210" s="74">
        <f aca="true" t="shared" si="43" ref="K210:Q210">SUM(K208:K209)</f>
        <v>215</v>
      </c>
      <c r="L210" s="74">
        <f t="shared" si="43"/>
        <v>4250</v>
      </c>
      <c r="M210" s="74">
        <f t="shared" si="43"/>
        <v>0</v>
      </c>
      <c r="N210" s="74">
        <f t="shared" si="43"/>
        <v>0</v>
      </c>
      <c r="O210" s="74">
        <f t="shared" si="43"/>
        <v>0</v>
      </c>
      <c r="P210" s="74">
        <f t="shared" si="43"/>
        <v>0</v>
      </c>
      <c r="Q210" s="75">
        <f t="shared" si="43"/>
        <v>0</v>
      </c>
      <c r="R210" s="227"/>
    </row>
    <row r="211" spans="1:17" s="136" customFormat="1" ht="15">
      <c r="A211" s="224">
        <v>203</v>
      </c>
      <c r="B211" s="134"/>
      <c r="C211" s="135">
        <v>4</v>
      </c>
      <c r="D211" s="1237" t="s">
        <v>808</v>
      </c>
      <c r="E211" s="130"/>
      <c r="F211" s="130"/>
      <c r="G211" s="130"/>
      <c r="H211" s="334"/>
      <c r="I211" s="541"/>
      <c r="Q211" s="300"/>
    </row>
    <row r="212" spans="1:18" s="667" customFormat="1" ht="15">
      <c r="A212" s="224">
        <v>204</v>
      </c>
      <c r="B212" s="658"/>
      <c r="C212" s="659"/>
      <c r="D212" s="675" t="s">
        <v>394</v>
      </c>
      <c r="E212" s="672"/>
      <c r="F212" s="673"/>
      <c r="G212" s="673"/>
      <c r="H212" s="673"/>
      <c r="I212" s="677">
        <f>SUM(J212:Q212)</f>
        <v>4054</v>
      </c>
      <c r="J212" s="678">
        <v>3568</v>
      </c>
      <c r="K212" s="678">
        <v>482</v>
      </c>
      <c r="L212" s="678">
        <v>4</v>
      </c>
      <c r="M212" s="678"/>
      <c r="N212" s="678"/>
      <c r="O212" s="678"/>
      <c r="P212" s="678"/>
      <c r="Q212" s="679"/>
      <c r="R212" s="661"/>
    </row>
    <row r="213" spans="1:18" s="71" customFormat="1" ht="15">
      <c r="A213" s="224">
        <v>205</v>
      </c>
      <c r="B213" s="73"/>
      <c r="C213" s="76"/>
      <c r="D213" s="418" t="s">
        <v>1000</v>
      </c>
      <c r="E213" s="571"/>
      <c r="F213" s="354"/>
      <c r="G213" s="354"/>
      <c r="H213" s="354"/>
      <c r="I213" s="574">
        <f>SUM(J213:Q213)</f>
        <v>8097</v>
      </c>
      <c r="J213" s="365">
        <v>7092</v>
      </c>
      <c r="K213" s="365">
        <v>958</v>
      </c>
      <c r="L213" s="365">
        <v>47</v>
      </c>
      <c r="M213" s="365"/>
      <c r="N213" s="365"/>
      <c r="O213" s="365"/>
      <c r="P213" s="365"/>
      <c r="Q213" s="575"/>
      <c r="R213" s="136"/>
    </row>
    <row r="214" spans="1:18" s="72" customFormat="1" ht="15">
      <c r="A214" s="224">
        <v>206</v>
      </c>
      <c r="B214" s="132"/>
      <c r="C214" s="226"/>
      <c r="D214" s="419" t="s">
        <v>396</v>
      </c>
      <c r="E214" s="368"/>
      <c r="F214" s="358"/>
      <c r="G214" s="358"/>
      <c r="H214" s="354"/>
      <c r="I214" s="576">
        <f>SUM(J214:Q214)</f>
        <v>860</v>
      </c>
      <c r="J214" s="72">
        <v>677</v>
      </c>
      <c r="K214" s="72">
        <v>183</v>
      </c>
      <c r="Q214" s="112"/>
      <c r="R214" s="137"/>
    </row>
    <row r="215" spans="1:18" s="74" customFormat="1" ht="15">
      <c r="A215" s="224">
        <v>207</v>
      </c>
      <c r="B215" s="1240"/>
      <c r="C215" s="1241"/>
      <c r="D215" s="420" t="s">
        <v>1034</v>
      </c>
      <c r="E215" s="573"/>
      <c r="F215" s="355"/>
      <c r="G215" s="355"/>
      <c r="H215" s="355"/>
      <c r="I215" s="579">
        <f>SUM(J215:Q215)</f>
        <v>8957</v>
      </c>
      <c r="J215" s="74">
        <f>SUM(J213:J214)</f>
        <v>7769</v>
      </c>
      <c r="K215" s="74">
        <f aca="true" t="shared" si="44" ref="K215:Q215">SUM(K213:K214)</f>
        <v>1141</v>
      </c>
      <c r="L215" s="74">
        <f t="shared" si="44"/>
        <v>47</v>
      </c>
      <c r="M215" s="74">
        <f t="shared" si="44"/>
        <v>0</v>
      </c>
      <c r="N215" s="74">
        <f t="shared" si="44"/>
        <v>0</v>
      </c>
      <c r="O215" s="74">
        <f t="shared" si="44"/>
        <v>0</v>
      </c>
      <c r="P215" s="74">
        <f t="shared" si="44"/>
        <v>0</v>
      </c>
      <c r="Q215" s="75">
        <f t="shared" si="44"/>
        <v>0</v>
      </c>
      <c r="R215" s="227"/>
    </row>
    <row r="216" spans="1:18" s="137" customFormat="1" ht="21.75" customHeight="1">
      <c r="A216" s="224">
        <v>208</v>
      </c>
      <c r="B216" s="134">
        <v>13</v>
      </c>
      <c r="C216" s="135"/>
      <c r="D216" s="130" t="s">
        <v>804</v>
      </c>
      <c r="E216" s="566" t="s">
        <v>810</v>
      </c>
      <c r="F216" s="334">
        <v>0</v>
      </c>
      <c r="G216" s="334">
        <v>169755</v>
      </c>
      <c r="H216" s="334">
        <v>249867</v>
      </c>
      <c r="I216" s="544"/>
      <c r="J216" s="74"/>
      <c r="K216" s="74"/>
      <c r="L216" s="74"/>
      <c r="M216" s="74"/>
      <c r="N216" s="74"/>
      <c r="O216" s="74"/>
      <c r="P216" s="74"/>
      <c r="Q216" s="75"/>
      <c r="R216" s="136">
        <f>(SUM(J217:Q217))-I217</f>
        <v>0</v>
      </c>
    </row>
    <row r="217" spans="1:18" s="667" customFormat="1" ht="15">
      <c r="A217" s="224">
        <v>209</v>
      </c>
      <c r="B217" s="658"/>
      <c r="C217" s="659"/>
      <c r="D217" s="684" t="s">
        <v>394</v>
      </c>
      <c r="E217" s="672"/>
      <c r="F217" s="673"/>
      <c r="G217" s="673"/>
      <c r="H217" s="673"/>
      <c r="I217" s="674">
        <f>SUM(J217:Q217)</f>
        <v>237697</v>
      </c>
      <c r="J217" s="661">
        <v>108215</v>
      </c>
      <c r="K217" s="661">
        <v>33404</v>
      </c>
      <c r="L217" s="661">
        <v>91408</v>
      </c>
      <c r="M217" s="662"/>
      <c r="N217" s="662"/>
      <c r="O217" s="661">
        <v>4670</v>
      </c>
      <c r="P217" s="662"/>
      <c r="Q217" s="685"/>
      <c r="R217" s="661"/>
    </row>
    <row r="218" spans="1:18" s="71" customFormat="1" ht="15">
      <c r="A218" s="224">
        <v>210</v>
      </c>
      <c r="B218" s="73"/>
      <c r="C218" s="76"/>
      <c r="D218" s="1235" t="s">
        <v>1000</v>
      </c>
      <c r="E218" s="571"/>
      <c r="F218" s="354"/>
      <c r="G218" s="354"/>
      <c r="H218" s="354"/>
      <c r="I218" s="541">
        <f>SUM(J218:Q218)</f>
        <v>375917</v>
      </c>
      <c r="J218" s="136">
        <v>127520</v>
      </c>
      <c r="K218" s="136">
        <v>35655</v>
      </c>
      <c r="L218" s="136">
        <v>177895</v>
      </c>
      <c r="M218" s="136"/>
      <c r="N218" s="136">
        <v>3000</v>
      </c>
      <c r="O218" s="136">
        <v>26347</v>
      </c>
      <c r="P218" s="136">
        <v>5500</v>
      </c>
      <c r="Q218" s="301"/>
      <c r="R218" s="136"/>
    </row>
    <row r="219" spans="1:18" s="72" customFormat="1" ht="15">
      <c r="A219" s="224">
        <v>211</v>
      </c>
      <c r="B219" s="132"/>
      <c r="C219" s="226"/>
      <c r="D219" s="140" t="s">
        <v>1048</v>
      </c>
      <c r="E219" s="368"/>
      <c r="F219" s="358"/>
      <c r="G219" s="358"/>
      <c r="H219" s="354"/>
      <c r="I219" s="572">
        <f>SUM(J219:Q219)</f>
        <v>147</v>
      </c>
      <c r="J219" s="432">
        <v>116</v>
      </c>
      <c r="K219" s="432">
        <v>31</v>
      </c>
      <c r="L219" s="432"/>
      <c r="M219" s="432"/>
      <c r="N219" s="432"/>
      <c r="O219" s="432"/>
      <c r="P219" s="432"/>
      <c r="Q219" s="585"/>
      <c r="R219" s="137"/>
    </row>
    <row r="220" spans="1:18" s="72" customFormat="1" ht="15">
      <c r="A220" s="224">
        <v>212</v>
      </c>
      <c r="B220" s="132"/>
      <c r="C220" s="226"/>
      <c r="D220" s="140" t="s">
        <v>1116</v>
      </c>
      <c r="E220" s="368"/>
      <c r="F220" s="358"/>
      <c r="G220" s="358"/>
      <c r="H220" s="354"/>
      <c r="I220" s="572">
        <f>SUM(J220:Q220)</f>
        <v>10692</v>
      </c>
      <c r="J220" s="432">
        <v>2807</v>
      </c>
      <c r="K220" s="432">
        <v>570</v>
      </c>
      <c r="L220" s="432">
        <v>8510</v>
      </c>
      <c r="M220" s="432"/>
      <c r="N220" s="432"/>
      <c r="O220" s="432"/>
      <c r="P220" s="432">
        <v>-1195</v>
      </c>
      <c r="Q220" s="585"/>
      <c r="R220" s="137"/>
    </row>
    <row r="221" spans="1:18" s="74" customFormat="1" ht="15">
      <c r="A221" s="224">
        <v>213</v>
      </c>
      <c r="B221" s="1240"/>
      <c r="C221" s="1241"/>
      <c r="D221" s="430" t="s">
        <v>1034</v>
      </c>
      <c r="E221" s="573"/>
      <c r="F221" s="355"/>
      <c r="G221" s="355"/>
      <c r="H221" s="355"/>
      <c r="I221" s="579">
        <f>SUM(J221:Q221)</f>
        <v>386756</v>
      </c>
      <c r="J221" s="74">
        <f aca="true" t="shared" si="45" ref="J221:Q221">SUM(J218:J220)</f>
        <v>130443</v>
      </c>
      <c r="K221" s="74">
        <f t="shared" si="45"/>
        <v>36256</v>
      </c>
      <c r="L221" s="74">
        <f t="shared" si="45"/>
        <v>186405</v>
      </c>
      <c r="M221" s="74">
        <f t="shared" si="45"/>
        <v>0</v>
      </c>
      <c r="N221" s="74">
        <f t="shared" si="45"/>
        <v>3000</v>
      </c>
      <c r="O221" s="74">
        <f t="shared" si="45"/>
        <v>26347</v>
      </c>
      <c r="P221" s="74">
        <f t="shared" si="45"/>
        <v>4305</v>
      </c>
      <c r="Q221" s="75">
        <f t="shared" si="45"/>
        <v>0</v>
      </c>
      <c r="R221" s="227"/>
    </row>
    <row r="222" spans="1:18" s="136" customFormat="1" ht="30">
      <c r="A222" s="1251">
        <v>214</v>
      </c>
      <c r="B222" s="73"/>
      <c r="C222" s="76">
        <v>1</v>
      </c>
      <c r="D222" s="1237" t="s">
        <v>158</v>
      </c>
      <c r="E222" s="130"/>
      <c r="F222" s="130">
        <v>0</v>
      </c>
      <c r="G222" s="130">
        <v>14350</v>
      </c>
      <c r="H222" s="334">
        <v>11614</v>
      </c>
      <c r="I222" s="541"/>
      <c r="Q222" s="300"/>
      <c r="R222" s="136">
        <f>(SUM(J223:Q223))-I223</f>
        <v>0</v>
      </c>
    </row>
    <row r="223" spans="1:18" s="667" customFormat="1" ht="15">
      <c r="A223" s="224">
        <v>215</v>
      </c>
      <c r="B223" s="658"/>
      <c r="C223" s="659"/>
      <c r="D223" s="675" t="s">
        <v>394</v>
      </c>
      <c r="E223" s="672"/>
      <c r="F223" s="673"/>
      <c r="G223" s="673"/>
      <c r="H223" s="673"/>
      <c r="I223" s="677">
        <f>SUM(J223:Q223)</f>
        <v>10500</v>
      </c>
      <c r="J223" s="678">
        <v>1100</v>
      </c>
      <c r="K223" s="678">
        <v>297</v>
      </c>
      <c r="L223" s="678">
        <v>9103</v>
      </c>
      <c r="M223" s="678"/>
      <c r="N223" s="678"/>
      <c r="O223" s="678"/>
      <c r="P223" s="678"/>
      <c r="Q223" s="679"/>
      <c r="R223" s="661"/>
    </row>
    <row r="224" spans="1:18" s="71" customFormat="1" ht="15">
      <c r="A224" s="224">
        <v>216</v>
      </c>
      <c r="B224" s="73"/>
      <c r="C224" s="76"/>
      <c r="D224" s="418" t="s">
        <v>1000</v>
      </c>
      <c r="E224" s="571"/>
      <c r="F224" s="354"/>
      <c r="G224" s="354"/>
      <c r="H224" s="354"/>
      <c r="I224" s="574">
        <f>SUM(J224:Q224)</f>
        <v>13570</v>
      </c>
      <c r="J224" s="365">
        <v>1100</v>
      </c>
      <c r="K224" s="365">
        <v>297</v>
      </c>
      <c r="L224" s="365">
        <v>12173</v>
      </c>
      <c r="M224" s="365"/>
      <c r="N224" s="365"/>
      <c r="O224" s="365"/>
      <c r="P224" s="365"/>
      <c r="Q224" s="575"/>
      <c r="R224" s="136"/>
    </row>
    <row r="225" spans="1:18" s="72" customFormat="1" ht="15">
      <c r="A225" s="224">
        <v>217</v>
      </c>
      <c r="B225" s="132"/>
      <c r="C225" s="226"/>
      <c r="D225" s="419" t="s">
        <v>396</v>
      </c>
      <c r="E225" s="368"/>
      <c r="F225" s="358"/>
      <c r="G225" s="358"/>
      <c r="H225" s="354"/>
      <c r="I225" s="576">
        <f>SUM(J225:Q225)</f>
        <v>2167</v>
      </c>
      <c r="L225" s="72">
        <v>2167</v>
      </c>
      <c r="Q225" s="112"/>
      <c r="R225" s="137"/>
    </row>
    <row r="226" spans="1:18" s="74" customFormat="1" ht="15">
      <c r="A226" s="224">
        <v>218</v>
      </c>
      <c r="B226" s="1240"/>
      <c r="C226" s="1241"/>
      <c r="D226" s="420" t="s">
        <v>1034</v>
      </c>
      <c r="E226" s="573"/>
      <c r="F226" s="355"/>
      <c r="G226" s="355"/>
      <c r="H226" s="355"/>
      <c r="I226" s="579">
        <f>SUM(J226:Q226)</f>
        <v>15737</v>
      </c>
      <c r="J226" s="74">
        <f>SUM(J224:J225)</f>
        <v>1100</v>
      </c>
      <c r="K226" s="74">
        <f aca="true" t="shared" si="46" ref="K226:Q226">SUM(K224:K225)</f>
        <v>297</v>
      </c>
      <c r="L226" s="74">
        <f t="shared" si="46"/>
        <v>14340</v>
      </c>
      <c r="M226" s="74">
        <f t="shared" si="46"/>
        <v>0</v>
      </c>
      <c r="N226" s="74">
        <f t="shared" si="46"/>
        <v>0</v>
      </c>
      <c r="O226" s="74">
        <f t="shared" si="46"/>
        <v>0</v>
      </c>
      <c r="P226" s="74">
        <f t="shared" si="46"/>
        <v>0</v>
      </c>
      <c r="Q226" s="75">
        <f t="shared" si="46"/>
        <v>0</v>
      </c>
      <c r="R226" s="227"/>
    </row>
    <row r="227" spans="1:18" s="136" customFormat="1" ht="33.75" customHeight="1">
      <c r="A227" s="1251">
        <v>219</v>
      </c>
      <c r="B227" s="73"/>
      <c r="C227" s="76">
        <v>2</v>
      </c>
      <c r="D227" s="1237" t="s">
        <v>214</v>
      </c>
      <c r="E227" s="130"/>
      <c r="F227" s="130">
        <v>0</v>
      </c>
      <c r="G227" s="130">
        <v>24867</v>
      </c>
      <c r="H227" s="334">
        <v>14212</v>
      </c>
      <c r="I227" s="541"/>
      <c r="Q227" s="300"/>
      <c r="R227" s="136">
        <f>(SUM(J228:Q228))-I228</f>
        <v>0</v>
      </c>
    </row>
    <row r="228" spans="1:18" s="667" customFormat="1" ht="15">
      <c r="A228" s="224">
        <v>220</v>
      </c>
      <c r="B228" s="658"/>
      <c r="C228" s="659"/>
      <c r="D228" s="675" t="s">
        <v>394</v>
      </c>
      <c r="E228" s="672"/>
      <c r="F228" s="673"/>
      <c r="G228" s="673"/>
      <c r="H228" s="673"/>
      <c r="I228" s="677">
        <f>SUM(J228:Q228)</f>
        <v>0</v>
      </c>
      <c r="J228" s="678"/>
      <c r="K228" s="678"/>
      <c r="L228" s="678"/>
      <c r="M228" s="678"/>
      <c r="N228" s="678"/>
      <c r="O228" s="678"/>
      <c r="P228" s="678"/>
      <c r="Q228" s="679"/>
      <c r="R228" s="661"/>
    </row>
    <row r="229" spans="1:18" s="71" customFormat="1" ht="15">
      <c r="A229" s="224">
        <v>221</v>
      </c>
      <c r="B229" s="73"/>
      <c r="C229" s="76"/>
      <c r="D229" s="418" t="s">
        <v>1000</v>
      </c>
      <c r="E229" s="571"/>
      <c r="F229" s="354"/>
      <c r="G229" s="354"/>
      <c r="H229" s="354"/>
      <c r="I229" s="574">
        <f>SUM(J229:Q229)</f>
        <v>0</v>
      </c>
      <c r="J229" s="365"/>
      <c r="K229" s="365"/>
      <c r="L229" s="365"/>
      <c r="M229" s="365"/>
      <c r="N229" s="365"/>
      <c r="O229" s="365"/>
      <c r="P229" s="365"/>
      <c r="Q229" s="575"/>
      <c r="R229" s="136"/>
    </row>
    <row r="230" spans="1:18" s="72" customFormat="1" ht="15">
      <c r="A230" s="224">
        <v>222</v>
      </c>
      <c r="B230" s="132"/>
      <c r="C230" s="226"/>
      <c r="D230" s="419" t="s">
        <v>396</v>
      </c>
      <c r="E230" s="368"/>
      <c r="F230" s="358"/>
      <c r="G230" s="358"/>
      <c r="H230" s="354"/>
      <c r="I230" s="576">
        <f>SUM(J230:Q230)</f>
        <v>0</v>
      </c>
      <c r="Q230" s="112"/>
      <c r="R230" s="137"/>
    </row>
    <row r="231" spans="1:18" s="74" customFormat="1" ht="15">
      <c r="A231" s="224">
        <v>223</v>
      </c>
      <c r="B231" s="1240"/>
      <c r="C231" s="1241"/>
      <c r="D231" s="420" t="s">
        <v>1034</v>
      </c>
      <c r="E231" s="573"/>
      <c r="F231" s="355"/>
      <c r="G231" s="355"/>
      <c r="H231" s="355"/>
      <c r="I231" s="579">
        <f>SUM(J231:Q231)</f>
        <v>0</v>
      </c>
      <c r="J231" s="74">
        <f>SUM(J229:J230)</f>
        <v>0</v>
      </c>
      <c r="K231" s="74">
        <f aca="true" t="shared" si="47" ref="K231:Q231">SUM(K229:K230)</f>
        <v>0</v>
      </c>
      <c r="L231" s="74">
        <f t="shared" si="47"/>
        <v>0</v>
      </c>
      <c r="M231" s="74">
        <f t="shared" si="47"/>
        <v>0</v>
      </c>
      <c r="N231" s="74">
        <f t="shared" si="47"/>
        <v>0</v>
      </c>
      <c r="O231" s="74">
        <f t="shared" si="47"/>
        <v>0</v>
      </c>
      <c r="P231" s="74">
        <f t="shared" si="47"/>
        <v>0</v>
      </c>
      <c r="Q231" s="75">
        <f t="shared" si="47"/>
        <v>0</v>
      </c>
      <c r="R231" s="227"/>
    </row>
    <row r="232" spans="1:18" s="136" customFormat="1" ht="33.75" customHeight="1">
      <c r="A232" s="1251">
        <v>224</v>
      </c>
      <c r="B232" s="73"/>
      <c r="C232" s="76">
        <v>3</v>
      </c>
      <c r="D232" s="1237" t="s">
        <v>215</v>
      </c>
      <c r="E232" s="130"/>
      <c r="F232" s="130">
        <v>0</v>
      </c>
      <c r="G232" s="130">
        <v>14972</v>
      </c>
      <c r="H232" s="334">
        <v>0</v>
      </c>
      <c r="I232" s="541"/>
      <c r="Q232" s="300"/>
      <c r="R232" s="136">
        <f>(SUM(J233:Q233))-I233</f>
        <v>0</v>
      </c>
    </row>
    <row r="233" spans="1:18" s="667" customFormat="1" ht="15">
      <c r="A233" s="224">
        <v>225</v>
      </c>
      <c r="B233" s="658"/>
      <c r="C233" s="659"/>
      <c r="D233" s="675" t="s">
        <v>394</v>
      </c>
      <c r="E233" s="672"/>
      <c r="F233" s="673"/>
      <c r="G233" s="673"/>
      <c r="H233" s="673"/>
      <c r="I233" s="677">
        <f>SUM(J233:Q233)</f>
        <v>0</v>
      </c>
      <c r="J233" s="678"/>
      <c r="K233" s="678"/>
      <c r="L233" s="678"/>
      <c r="M233" s="678"/>
      <c r="N233" s="678"/>
      <c r="O233" s="678"/>
      <c r="P233" s="678"/>
      <c r="Q233" s="679"/>
      <c r="R233" s="661"/>
    </row>
    <row r="234" spans="1:18" s="71" customFormat="1" ht="15">
      <c r="A234" s="224">
        <v>226</v>
      </c>
      <c r="B234" s="73"/>
      <c r="C234" s="76"/>
      <c r="D234" s="418" t="s">
        <v>1000</v>
      </c>
      <c r="E234" s="571"/>
      <c r="F234" s="354"/>
      <c r="G234" s="354"/>
      <c r="H234" s="354"/>
      <c r="I234" s="574">
        <f>SUM(J234:Q234)</f>
        <v>0</v>
      </c>
      <c r="J234" s="365"/>
      <c r="K234" s="365"/>
      <c r="L234" s="365"/>
      <c r="M234" s="365"/>
      <c r="N234" s="365"/>
      <c r="O234" s="365"/>
      <c r="P234" s="365"/>
      <c r="Q234" s="575"/>
      <c r="R234" s="136"/>
    </row>
    <row r="235" spans="1:18" s="72" customFormat="1" ht="15">
      <c r="A235" s="224">
        <v>227</v>
      </c>
      <c r="B235" s="132"/>
      <c r="C235" s="226"/>
      <c r="D235" s="419" t="s">
        <v>396</v>
      </c>
      <c r="E235" s="368"/>
      <c r="F235" s="358"/>
      <c r="G235" s="358"/>
      <c r="H235" s="354"/>
      <c r="I235" s="576">
        <f>SUM(J235:Q235)</f>
        <v>0</v>
      </c>
      <c r="Q235" s="112"/>
      <c r="R235" s="137"/>
    </row>
    <row r="236" spans="1:18" s="74" customFormat="1" ht="15">
      <c r="A236" s="224">
        <v>228</v>
      </c>
      <c r="B236" s="1240"/>
      <c r="C236" s="1241"/>
      <c r="D236" s="420" t="s">
        <v>1034</v>
      </c>
      <c r="E236" s="573"/>
      <c r="F236" s="355"/>
      <c r="G236" s="355"/>
      <c r="H236" s="355"/>
      <c r="I236" s="579">
        <f>SUM(J236:Q236)</f>
        <v>0</v>
      </c>
      <c r="J236" s="74">
        <f>SUM(J234:J235)</f>
        <v>0</v>
      </c>
      <c r="K236" s="74">
        <f aca="true" t="shared" si="48" ref="K236:Q236">SUM(K234:K235)</f>
        <v>0</v>
      </c>
      <c r="L236" s="74">
        <f t="shared" si="48"/>
        <v>0</v>
      </c>
      <c r="M236" s="74">
        <f t="shared" si="48"/>
        <v>0</v>
      </c>
      <c r="N236" s="74">
        <f t="shared" si="48"/>
        <v>0</v>
      </c>
      <c r="O236" s="74">
        <f t="shared" si="48"/>
        <v>0</v>
      </c>
      <c r="P236" s="74">
        <f t="shared" si="48"/>
        <v>0</v>
      </c>
      <c r="Q236" s="75">
        <f t="shared" si="48"/>
        <v>0</v>
      </c>
      <c r="R236" s="227"/>
    </row>
    <row r="237" spans="1:18" s="136" customFormat="1" ht="19.5" customHeight="1">
      <c r="A237" s="224">
        <v>229</v>
      </c>
      <c r="B237" s="134"/>
      <c r="C237" s="135">
        <v>4</v>
      </c>
      <c r="D237" s="1237" t="s">
        <v>808</v>
      </c>
      <c r="E237" s="130"/>
      <c r="F237" s="130">
        <v>0</v>
      </c>
      <c r="G237" s="130">
        <v>6021</v>
      </c>
      <c r="H237" s="334">
        <v>11120</v>
      </c>
      <c r="I237" s="541"/>
      <c r="Q237" s="300"/>
      <c r="R237" s="136">
        <f>(SUM(J238:Q238))-I238</f>
        <v>0</v>
      </c>
    </row>
    <row r="238" spans="1:18" s="667" customFormat="1" ht="15">
      <c r="A238" s="224">
        <v>230</v>
      </c>
      <c r="B238" s="658"/>
      <c r="C238" s="659"/>
      <c r="D238" s="675" t="s">
        <v>394</v>
      </c>
      <c r="E238" s="672"/>
      <c r="F238" s="673"/>
      <c r="G238" s="673"/>
      <c r="H238" s="673"/>
      <c r="I238" s="677">
        <f>SUM(J238:Q238)</f>
        <v>23403</v>
      </c>
      <c r="J238" s="678">
        <v>21197</v>
      </c>
      <c r="K238" s="678">
        <v>1890</v>
      </c>
      <c r="L238" s="678">
        <v>316</v>
      </c>
      <c r="M238" s="678"/>
      <c r="N238" s="678"/>
      <c r="O238" s="678"/>
      <c r="P238" s="678"/>
      <c r="Q238" s="679"/>
      <c r="R238" s="661"/>
    </row>
    <row r="239" spans="1:18" s="71" customFormat="1" ht="15">
      <c r="A239" s="224">
        <v>231</v>
      </c>
      <c r="B239" s="73"/>
      <c r="C239" s="76"/>
      <c r="D239" s="418" t="s">
        <v>1000</v>
      </c>
      <c r="E239" s="571"/>
      <c r="F239" s="354"/>
      <c r="G239" s="354"/>
      <c r="H239" s="354"/>
      <c r="I239" s="574">
        <f>SUM(J239:Q239)</f>
        <v>31603</v>
      </c>
      <c r="J239" s="365">
        <v>27397</v>
      </c>
      <c r="K239" s="365">
        <v>3890</v>
      </c>
      <c r="L239" s="365">
        <v>316</v>
      </c>
      <c r="M239" s="365"/>
      <c r="N239" s="365"/>
      <c r="O239" s="365"/>
      <c r="P239" s="365"/>
      <c r="Q239" s="575"/>
      <c r="R239" s="136"/>
    </row>
    <row r="240" spans="1:18" s="72" customFormat="1" ht="15">
      <c r="A240" s="224">
        <v>232</v>
      </c>
      <c r="B240" s="132"/>
      <c r="C240" s="226"/>
      <c r="D240" s="419" t="s">
        <v>396</v>
      </c>
      <c r="E240" s="368"/>
      <c r="F240" s="358"/>
      <c r="G240" s="358"/>
      <c r="H240" s="354"/>
      <c r="I240" s="576">
        <f>SUM(J240:Q240)</f>
        <v>-3377</v>
      </c>
      <c r="J240" s="72">
        <v>-2807</v>
      </c>
      <c r="K240" s="72">
        <v>-570</v>
      </c>
      <c r="Q240" s="112"/>
      <c r="R240" s="137"/>
    </row>
    <row r="241" spans="1:18" s="74" customFormat="1" ht="15">
      <c r="A241" s="224">
        <v>233</v>
      </c>
      <c r="B241" s="1240"/>
      <c r="C241" s="1241"/>
      <c r="D241" s="420" t="s">
        <v>1034</v>
      </c>
      <c r="E241" s="573"/>
      <c r="F241" s="355"/>
      <c r="G241" s="355"/>
      <c r="H241" s="355"/>
      <c r="I241" s="579">
        <f>SUM(J241:Q241)</f>
        <v>28226</v>
      </c>
      <c r="J241" s="74">
        <f>SUM(J239:J240)</f>
        <v>24590</v>
      </c>
      <c r="K241" s="74">
        <f aca="true" t="shared" si="49" ref="K241:Q241">SUM(K239:K240)</f>
        <v>3320</v>
      </c>
      <c r="L241" s="74">
        <f t="shared" si="49"/>
        <v>316</v>
      </c>
      <c r="M241" s="74">
        <f t="shared" si="49"/>
        <v>0</v>
      </c>
      <c r="N241" s="74">
        <f t="shared" si="49"/>
        <v>0</v>
      </c>
      <c r="O241" s="74">
        <f t="shared" si="49"/>
        <v>0</v>
      </c>
      <c r="P241" s="74">
        <f t="shared" si="49"/>
        <v>0</v>
      </c>
      <c r="Q241" s="75">
        <f t="shared" si="49"/>
        <v>0</v>
      </c>
      <c r="R241" s="227"/>
    </row>
    <row r="242" spans="1:18" s="137" customFormat="1" ht="24" customHeight="1">
      <c r="A242" s="224">
        <v>234</v>
      </c>
      <c r="B242" s="134">
        <v>14</v>
      </c>
      <c r="C242" s="76"/>
      <c r="D242" s="130" t="s">
        <v>180</v>
      </c>
      <c r="E242" s="566" t="s">
        <v>752</v>
      </c>
      <c r="F242" s="334">
        <v>92786</v>
      </c>
      <c r="G242" s="334">
        <v>79893</v>
      </c>
      <c r="H242" s="334">
        <v>98683</v>
      </c>
      <c r="I242" s="544"/>
      <c r="J242" s="74"/>
      <c r="K242" s="74"/>
      <c r="L242" s="74"/>
      <c r="M242" s="74"/>
      <c r="N242" s="74"/>
      <c r="O242" s="74"/>
      <c r="P242" s="74"/>
      <c r="Q242" s="75"/>
      <c r="R242" s="136">
        <f>(SUM(J243:Q243))-I243</f>
        <v>0</v>
      </c>
    </row>
    <row r="243" spans="1:18" s="667" customFormat="1" ht="15">
      <c r="A243" s="224">
        <v>235</v>
      </c>
      <c r="B243" s="658"/>
      <c r="C243" s="659"/>
      <c r="D243" s="684" t="s">
        <v>394</v>
      </c>
      <c r="E243" s="672"/>
      <c r="F243" s="673"/>
      <c r="G243" s="673"/>
      <c r="H243" s="673"/>
      <c r="I243" s="674">
        <f>SUM(J243:Q243)</f>
        <v>80499</v>
      </c>
      <c r="J243" s="661">
        <v>38202</v>
      </c>
      <c r="K243" s="661">
        <v>10700</v>
      </c>
      <c r="L243" s="661">
        <v>31297</v>
      </c>
      <c r="M243" s="662"/>
      <c r="N243" s="662"/>
      <c r="O243" s="661">
        <v>300</v>
      </c>
      <c r="P243" s="662"/>
      <c r="Q243" s="685"/>
      <c r="R243" s="661"/>
    </row>
    <row r="244" spans="1:18" s="71" customFormat="1" ht="15">
      <c r="A244" s="224">
        <v>236</v>
      </c>
      <c r="B244" s="73"/>
      <c r="C244" s="76"/>
      <c r="D244" s="1235" t="s">
        <v>1000</v>
      </c>
      <c r="E244" s="571"/>
      <c r="F244" s="354"/>
      <c r="G244" s="354"/>
      <c r="H244" s="354"/>
      <c r="I244" s="541">
        <f>SUM(J244:Q244)</f>
        <v>102364</v>
      </c>
      <c r="J244" s="136">
        <v>44343</v>
      </c>
      <c r="K244" s="136">
        <v>10775</v>
      </c>
      <c r="L244" s="136">
        <v>45154</v>
      </c>
      <c r="M244" s="137"/>
      <c r="N244" s="136">
        <v>180</v>
      </c>
      <c r="O244" s="136">
        <v>1912</v>
      </c>
      <c r="P244" s="137"/>
      <c r="Q244" s="301"/>
      <c r="R244" s="136"/>
    </row>
    <row r="245" spans="1:18" s="72" customFormat="1" ht="15">
      <c r="A245" s="224">
        <v>237</v>
      </c>
      <c r="B245" s="132"/>
      <c r="C245" s="226"/>
      <c r="D245" s="429" t="s">
        <v>1048</v>
      </c>
      <c r="E245" s="368"/>
      <c r="F245" s="358"/>
      <c r="G245" s="358"/>
      <c r="H245" s="354"/>
      <c r="I245" s="572">
        <f>SUM(J245:Q245)</f>
        <v>-2</v>
      </c>
      <c r="J245" s="432">
        <v>-2</v>
      </c>
      <c r="K245" s="432"/>
      <c r="L245" s="432"/>
      <c r="M245" s="432"/>
      <c r="N245" s="432"/>
      <c r="O245" s="432"/>
      <c r="P245" s="432"/>
      <c r="Q245" s="585"/>
      <c r="R245" s="137"/>
    </row>
    <row r="246" spans="1:18" s="72" customFormat="1" ht="15">
      <c r="A246" s="224">
        <v>238</v>
      </c>
      <c r="B246" s="132"/>
      <c r="C246" s="226"/>
      <c r="D246" s="429" t="s">
        <v>1059</v>
      </c>
      <c r="E246" s="368"/>
      <c r="F246" s="358"/>
      <c r="G246" s="358"/>
      <c r="H246" s="354"/>
      <c r="I246" s="572">
        <f>SUM(J246:Q246)</f>
        <v>7350</v>
      </c>
      <c r="J246" s="432"/>
      <c r="K246" s="432"/>
      <c r="L246" s="432">
        <v>7350</v>
      </c>
      <c r="M246" s="432"/>
      <c r="N246" s="432"/>
      <c r="O246" s="432"/>
      <c r="P246" s="432"/>
      <c r="Q246" s="585"/>
      <c r="R246" s="137"/>
    </row>
    <row r="247" spans="1:18" s="72" customFormat="1" ht="15">
      <c r="A247" s="224">
        <v>239</v>
      </c>
      <c r="B247" s="132"/>
      <c r="C247" s="226"/>
      <c r="D247" s="429" t="s">
        <v>1004</v>
      </c>
      <c r="E247" s="368"/>
      <c r="F247" s="358"/>
      <c r="G247" s="358"/>
      <c r="H247" s="354"/>
      <c r="I247" s="572">
        <f>SUM(J247:Q247)</f>
        <v>0</v>
      </c>
      <c r="J247" s="432"/>
      <c r="K247" s="432"/>
      <c r="L247" s="432">
        <v>-155</v>
      </c>
      <c r="M247" s="432"/>
      <c r="N247" s="432"/>
      <c r="O247" s="432">
        <v>155</v>
      </c>
      <c r="P247" s="432"/>
      <c r="Q247" s="585"/>
      <c r="R247" s="137"/>
    </row>
    <row r="248" spans="1:18" s="74" customFormat="1" ht="15">
      <c r="A248" s="224">
        <v>240</v>
      </c>
      <c r="B248" s="1240"/>
      <c r="C248" s="1241"/>
      <c r="D248" s="430" t="s">
        <v>1034</v>
      </c>
      <c r="E248" s="573"/>
      <c r="F248" s="355"/>
      <c r="G248" s="355"/>
      <c r="H248" s="355"/>
      <c r="I248" s="577">
        <f>SUM(J248:Q248)</f>
        <v>109712</v>
      </c>
      <c r="J248" s="74">
        <f aca="true" t="shared" si="50" ref="J248:Q248">SUM(J244:J247)</f>
        <v>44341</v>
      </c>
      <c r="K248" s="74">
        <f t="shared" si="50"/>
        <v>10775</v>
      </c>
      <c r="L248" s="74">
        <f t="shared" si="50"/>
        <v>52349</v>
      </c>
      <c r="M248" s="74">
        <f t="shared" si="50"/>
        <v>0</v>
      </c>
      <c r="N248" s="74">
        <f t="shared" si="50"/>
        <v>180</v>
      </c>
      <c r="O248" s="74">
        <f t="shared" si="50"/>
        <v>2067</v>
      </c>
      <c r="P248" s="74">
        <f t="shared" si="50"/>
        <v>0</v>
      </c>
      <c r="Q248" s="75">
        <f t="shared" si="50"/>
        <v>0</v>
      </c>
      <c r="R248" s="227"/>
    </row>
    <row r="249" spans="1:18" s="74" customFormat="1" ht="39.75" customHeight="1">
      <c r="A249" s="1251">
        <v>241</v>
      </c>
      <c r="B249" s="1240"/>
      <c r="C249" s="76">
        <v>1</v>
      </c>
      <c r="D249" s="130" t="s">
        <v>173</v>
      </c>
      <c r="E249" s="571"/>
      <c r="F249" s="354"/>
      <c r="G249" s="354"/>
      <c r="H249" s="354"/>
      <c r="I249" s="577"/>
      <c r="Q249" s="75"/>
      <c r="R249" s="227"/>
    </row>
    <row r="250" spans="1:18" s="71" customFormat="1" ht="15">
      <c r="A250" s="224">
        <v>242</v>
      </c>
      <c r="B250" s="73"/>
      <c r="C250" s="76"/>
      <c r="D250" s="1235" t="s">
        <v>1000</v>
      </c>
      <c r="E250" s="571"/>
      <c r="F250" s="354"/>
      <c r="G250" s="354"/>
      <c r="H250" s="354"/>
      <c r="I250" s="541">
        <f>SUM(J250:Q250)</f>
        <v>1191</v>
      </c>
      <c r="J250" s="136">
        <v>985</v>
      </c>
      <c r="K250" s="136">
        <v>206</v>
      </c>
      <c r="L250" s="136"/>
      <c r="M250" s="137"/>
      <c r="N250" s="137"/>
      <c r="O250" s="136"/>
      <c r="P250" s="137"/>
      <c r="Q250" s="301"/>
      <c r="R250" s="136"/>
    </row>
    <row r="251" spans="1:18" s="72" customFormat="1" ht="15">
      <c r="A251" s="224">
        <v>243</v>
      </c>
      <c r="B251" s="132"/>
      <c r="C251" s="226"/>
      <c r="D251" s="429" t="s">
        <v>396</v>
      </c>
      <c r="E251" s="368"/>
      <c r="F251" s="358"/>
      <c r="G251" s="358"/>
      <c r="H251" s="354"/>
      <c r="I251" s="572">
        <f>SUM(J251:Q251)</f>
        <v>0</v>
      </c>
      <c r="J251" s="432"/>
      <c r="K251" s="432"/>
      <c r="L251" s="432"/>
      <c r="M251" s="432"/>
      <c r="N251" s="432"/>
      <c r="O251" s="432"/>
      <c r="P251" s="432"/>
      <c r="Q251" s="585"/>
      <c r="R251" s="137"/>
    </row>
    <row r="252" spans="1:19" s="74" customFormat="1" ht="15">
      <c r="A252" s="224">
        <v>244</v>
      </c>
      <c r="B252" s="1240"/>
      <c r="C252" s="1241"/>
      <c r="D252" s="430" t="s">
        <v>1034</v>
      </c>
      <c r="E252" s="573"/>
      <c r="F252" s="355"/>
      <c r="G252" s="355"/>
      <c r="H252" s="355"/>
      <c r="I252" s="577">
        <f>SUM(J252:Q252)</f>
        <v>1191</v>
      </c>
      <c r="J252" s="74">
        <f>SUM(J250:J251)</f>
        <v>985</v>
      </c>
      <c r="K252" s="74">
        <f aca="true" t="shared" si="51" ref="K252:S252">SUM(K250:K251)</f>
        <v>206</v>
      </c>
      <c r="L252" s="74">
        <f t="shared" si="51"/>
        <v>0</v>
      </c>
      <c r="M252" s="74">
        <f t="shared" si="51"/>
        <v>0</v>
      </c>
      <c r="N252" s="74">
        <f t="shared" si="51"/>
        <v>0</v>
      </c>
      <c r="O252" s="74">
        <f t="shared" si="51"/>
        <v>0</v>
      </c>
      <c r="P252" s="74">
        <f t="shared" si="51"/>
        <v>0</v>
      </c>
      <c r="Q252" s="75">
        <f t="shared" si="51"/>
        <v>0</v>
      </c>
      <c r="R252" s="74">
        <f t="shared" si="51"/>
        <v>0</v>
      </c>
      <c r="S252" s="74">
        <f t="shared" si="51"/>
        <v>0</v>
      </c>
    </row>
    <row r="253" spans="1:17" s="136" customFormat="1" ht="15">
      <c r="A253" s="224">
        <v>245</v>
      </c>
      <c r="B253" s="134"/>
      <c r="C253" s="135">
        <v>2</v>
      </c>
      <c r="D253" s="1504" t="s">
        <v>452</v>
      </c>
      <c r="E253" s="1504"/>
      <c r="F253" s="1504"/>
      <c r="G253" s="1504"/>
      <c r="H253" s="334"/>
      <c r="I253" s="541"/>
      <c r="Q253" s="300"/>
    </row>
    <row r="254" spans="1:17" s="136" customFormat="1" ht="15">
      <c r="A254" s="224">
        <v>246</v>
      </c>
      <c r="B254" s="134"/>
      <c r="C254" s="135"/>
      <c r="D254" s="418" t="s">
        <v>1000</v>
      </c>
      <c r="E254" s="1237"/>
      <c r="F254" s="1237"/>
      <c r="G254" s="1237"/>
      <c r="H254" s="334"/>
      <c r="I254" s="574">
        <f>SUM(J254:Q254)</f>
        <v>2050</v>
      </c>
      <c r="J254" s="136">
        <v>90</v>
      </c>
      <c r="L254" s="136">
        <v>1960</v>
      </c>
      <c r="Q254" s="300"/>
    </row>
    <row r="255" spans="1:18" s="72" customFormat="1" ht="15">
      <c r="A255" s="224">
        <v>247</v>
      </c>
      <c r="B255" s="132"/>
      <c r="C255" s="226"/>
      <c r="D255" s="419" t="s">
        <v>396</v>
      </c>
      <c r="E255" s="368"/>
      <c r="F255" s="358"/>
      <c r="G255" s="358"/>
      <c r="H255" s="354"/>
      <c r="I255" s="576">
        <f>SUM(J255:Q255)</f>
        <v>0</v>
      </c>
      <c r="Q255" s="112"/>
      <c r="R255" s="137"/>
    </row>
    <row r="256" spans="1:19" s="74" customFormat="1" ht="15">
      <c r="A256" s="224">
        <v>248</v>
      </c>
      <c r="B256" s="1240"/>
      <c r="C256" s="1241"/>
      <c r="D256" s="420" t="s">
        <v>1034</v>
      </c>
      <c r="E256" s="573"/>
      <c r="F256" s="355"/>
      <c r="G256" s="355"/>
      <c r="H256" s="355"/>
      <c r="I256" s="579">
        <f>SUM(J256:Q256)</f>
        <v>2050</v>
      </c>
      <c r="J256" s="74">
        <f>SUM(J254:J255)</f>
        <v>90</v>
      </c>
      <c r="K256" s="74">
        <f>SUM(K254:K255)</f>
        <v>0</v>
      </c>
      <c r="L256" s="74">
        <f>SUM(L254:L255)</f>
        <v>1960</v>
      </c>
      <c r="M256" s="74">
        <f>SUM(M254:M255)</f>
        <v>0</v>
      </c>
      <c r="N256" s="74">
        <f>SUM(N254:N255)</f>
        <v>0</v>
      </c>
      <c r="O256" s="74">
        <f>SUM(O254:O255)</f>
        <v>0</v>
      </c>
      <c r="P256" s="74">
        <f>SUM(P254:P255)</f>
        <v>0</v>
      </c>
      <c r="Q256" s="75">
        <f>SUM(Q254:Q255)</f>
        <v>0</v>
      </c>
      <c r="R256" s="74">
        <f>SUM(R254:R255)</f>
        <v>0</v>
      </c>
      <c r="S256" s="74">
        <f>SUM(S254:S255)</f>
        <v>0</v>
      </c>
    </row>
    <row r="257" spans="1:17" s="136" customFormat="1" ht="15">
      <c r="A257" s="224">
        <v>249</v>
      </c>
      <c r="B257" s="134"/>
      <c r="C257" s="135">
        <v>3</v>
      </c>
      <c r="D257" s="1237" t="s">
        <v>808</v>
      </c>
      <c r="E257" s="130"/>
      <c r="F257" s="130"/>
      <c r="G257" s="130"/>
      <c r="H257" s="334"/>
      <c r="I257" s="541"/>
      <c r="Q257" s="300"/>
    </row>
    <row r="258" spans="1:18" s="667" customFormat="1" ht="15">
      <c r="A258" s="224">
        <v>250</v>
      </c>
      <c r="B258" s="658"/>
      <c r="C258" s="659"/>
      <c r="D258" s="675" t="s">
        <v>394</v>
      </c>
      <c r="E258" s="672"/>
      <c r="F258" s="673"/>
      <c r="G258" s="673"/>
      <c r="H258" s="673"/>
      <c r="I258" s="677">
        <f>SUM(J258:Q258)</f>
        <v>1350</v>
      </c>
      <c r="J258" s="678">
        <v>1189</v>
      </c>
      <c r="K258" s="678">
        <v>161</v>
      </c>
      <c r="L258" s="678"/>
      <c r="M258" s="678"/>
      <c r="N258" s="678"/>
      <c r="O258" s="678"/>
      <c r="P258" s="678"/>
      <c r="Q258" s="679"/>
      <c r="R258" s="661"/>
    </row>
    <row r="259" spans="1:18" s="71" customFormat="1" ht="15">
      <c r="A259" s="224">
        <v>251</v>
      </c>
      <c r="B259" s="73"/>
      <c r="C259" s="76"/>
      <c r="D259" s="418" t="s">
        <v>1000</v>
      </c>
      <c r="E259" s="571"/>
      <c r="F259" s="354"/>
      <c r="G259" s="354"/>
      <c r="H259" s="354"/>
      <c r="I259" s="574">
        <f>SUM(J259:Q259)</f>
        <v>2500</v>
      </c>
      <c r="J259" s="365">
        <v>2189</v>
      </c>
      <c r="K259" s="365">
        <v>311</v>
      </c>
      <c r="L259" s="365"/>
      <c r="M259" s="365"/>
      <c r="N259" s="365"/>
      <c r="O259" s="365"/>
      <c r="P259" s="365"/>
      <c r="Q259" s="575"/>
      <c r="R259" s="136"/>
    </row>
    <row r="260" spans="1:18" s="72" customFormat="1" ht="15">
      <c r="A260" s="224">
        <v>252</v>
      </c>
      <c r="B260" s="132"/>
      <c r="C260" s="226"/>
      <c r="D260" s="419" t="s">
        <v>396</v>
      </c>
      <c r="E260" s="368"/>
      <c r="F260" s="358"/>
      <c r="G260" s="358"/>
      <c r="H260" s="354"/>
      <c r="I260" s="576">
        <f>SUM(J260:Q260)</f>
        <v>0</v>
      </c>
      <c r="Q260" s="112"/>
      <c r="R260" s="137"/>
    </row>
    <row r="261" spans="1:18" s="74" customFormat="1" ht="15">
      <c r="A261" s="224">
        <v>253</v>
      </c>
      <c r="B261" s="1240"/>
      <c r="C261" s="1241"/>
      <c r="D261" s="420" t="s">
        <v>1034</v>
      </c>
      <c r="E261" s="573"/>
      <c r="F261" s="355"/>
      <c r="G261" s="355"/>
      <c r="H261" s="355"/>
      <c r="I261" s="579">
        <f>SUM(J261:Q261)</f>
        <v>2500</v>
      </c>
      <c r="J261" s="74">
        <f>SUM(J259:J260)</f>
        <v>2189</v>
      </c>
      <c r="K261" s="74">
        <f aca="true" t="shared" si="52" ref="K261:Q261">SUM(K259:K260)</f>
        <v>311</v>
      </c>
      <c r="L261" s="74">
        <f t="shared" si="52"/>
        <v>0</v>
      </c>
      <c r="M261" s="74">
        <f t="shared" si="52"/>
        <v>0</v>
      </c>
      <c r="N261" s="74">
        <f t="shared" si="52"/>
        <v>0</v>
      </c>
      <c r="O261" s="74">
        <f t="shared" si="52"/>
        <v>0</v>
      </c>
      <c r="P261" s="74">
        <f t="shared" si="52"/>
        <v>0</v>
      </c>
      <c r="Q261" s="75">
        <f t="shared" si="52"/>
        <v>0</v>
      </c>
      <c r="R261" s="227"/>
    </row>
    <row r="262" spans="1:18" s="137" customFormat="1" ht="24" customHeight="1">
      <c r="A262" s="224">
        <v>254</v>
      </c>
      <c r="B262" s="134">
        <v>15</v>
      </c>
      <c r="C262" s="135"/>
      <c r="D262" s="130" t="s">
        <v>360</v>
      </c>
      <c r="E262" s="566" t="s">
        <v>752</v>
      </c>
      <c r="F262" s="334">
        <v>725119</v>
      </c>
      <c r="G262" s="334">
        <v>663173</v>
      </c>
      <c r="H262" s="334">
        <v>764223</v>
      </c>
      <c r="I262" s="544"/>
      <c r="J262" s="74"/>
      <c r="K262" s="74"/>
      <c r="L262" s="74"/>
      <c r="M262" s="74"/>
      <c r="N262" s="74"/>
      <c r="O262" s="74"/>
      <c r="P262" s="74"/>
      <c r="Q262" s="75"/>
      <c r="R262" s="136">
        <f>(SUM(J263:Q263))-I263</f>
        <v>0</v>
      </c>
    </row>
    <row r="263" spans="1:18" s="667" customFormat="1" ht="15">
      <c r="A263" s="224">
        <v>255</v>
      </c>
      <c r="B263" s="658"/>
      <c r="C263" s="659"/>
      <c r="D263" s="684" t="s">
        <v>394</v>
      </c>
      <c r="E263" s="672"/>
      <c r="F263" s="673"/>
      <c r="G263" s="673"/>
      <c r="H263" s="673"/>
      <c r="I263" s="674">
        <f>SUM(J263:Q263)</f>
        <v>697889</v>
      </c>
      <c r="J263" s="661">
        <v>289577</v>
      </c>
      <c r="K263" s="661">
        <v>76718</v>
      </c>
      <c r="L263" s="661">
        <v>303184</v>
      </c>
      <c r="M263" s="662"/>
      <c r="N263" s="662"/>
      <c r="O263" s="661">
        <v>10170</v>
      </c>
      <c r="P263" s="661">
        <v>18240</v>
      </c>
      <c r="Q263" s="685"/>
      <c r="R263" s="661"/>
    </row>
    <row r="264" spans="1:18" s="71" customFormat="1" ht="15">
      <c r="A264" s="224">
        <v>256</v>
      </c>
      <c r="B264" s="73"/>
      <c r="C264" s="76"/>
      <c r="D264" s="1235" t="s">
        <v>1000</v>
      </c>
      <c r="E264" s="571"/>
      <c r="F264" s="354"/>
      <c r="G264" s="354"/>
      <c r="H264" s="354"/>
      <c r="I264" s="541">
        <f>SUM(J264:Q264)</f>
        <v>782317</v>
      </c>
      <c r="J264" s="136">
        <v>291099</v>
      </c>
      <c r="K264" s="136">
        <v>73792</v>
      </c>
      <c r="L264" s="136">
        <v>395152</v>
      </c>
      <c r="M264" s="137"/>
      <c r="N264" s="136">
        <v>1746</v>
      </c>
      <c r="O264" s="136">
        <v>2828</v>
      </c>
      <c r="P264" s="136">
        <v>17700</v>
      </c>
      <c r="Q264" s="301"/>
      <c r="R264" s="136"/>
    </row>
    <row r="265" spans="1:18" s="72" customFormat="1" ht="15">
      <c r="A265" s="224">
        <v>257</v>
      </c>
      <c r="B265" s="132"/>
      <c r="C265" s="226"/>
      <c r="D265" s="140" t="s">
        <v>1048</v>
      </c>
      <c r="E265" s="368"/>
      <c r="F265" s="358"/>
      <c r="G265" s="358"/>
      <c r="H265" s="354"/>
      <c r="I265" s="572">
        <f>SUM(J265:Q265)</f>
        <v>323</v>
      </c>
      <c r="J265" s="432">
        <v>254</v>
      </c>
      <c r="K265" s="432">
        <v>69</v>
      </c>
      <c r="L265" s="432"/>
      <c r="M265" s="432"/>
      <c r="N265" s="432"/>
      <c r="O265" s="432"/>
      <c r="P265" s="432"/>
      <c r="Q265" s="585"/>
      <c r="R265" s="137"/>
    </row>
    <row r="266" spans="1:18" s="72" customFormat="1" ht="15">
      <c r="A266" s="224">
        <v>258</v>
      </c>
      <c r="B266" s="132"/>
      <c r="C266" s="226"/>
      <c r="D266" s="140" t="s">
        <v>1004</v>
      </c>
      <c r="E266" s="368"/>
      <c r="F266" s="358"/>
      <c r="G266" s="358"/>
      <c r="H266" s="354"/>
      <c r="I266" s="572">
        <f>SUM(J266:Q266)</f>
        <v>0</v>
      </c>
      <c r="J266" s="432">
        <v>-2100</v>
      </c>
      <c r="K266" s="432"/>
      <c r="L266" s="432">
        <v>2846</v>
      </c>
      <c r="M266" s="432"/>
      <c r="N266" s="432">
        <v>-746</v>
      </c>
      <c r="O266" s="432"/>
      <c r="P266" s="432"/>
      <c r="Q266" s="585"/>
      <c r="R266" s="137"/>
    </row>
    <row r="267" spans="1:18" s="72" customFormat="1" ht="15">
      <c r="A267" s="224">
        <v>259</v>
      </c>
      <c r="B267" s="132"/>
      <c r="C267" s="226"/>
      <c r="D267" s="140" t="s">
        <v>1066</v>
      </c>
      <c r="E267" s="368"/>
      <c r="F267" s="358"/>
      <c r="G267" s="358"/>
      <c r="H267" s="354"/>
      <c r="I267" s="572">
        <f>SUM(J267:Q267)</f>
        <v>6925</v>
      </c>
      <c r="J267" s="432"/>
      <c r="K267" s="432"/>
      <c r="L267" s="432">
        <v>6925</v>
      </c>
      <c r="M267" s="432"/>
      <c r="N267" s="432"/>
      <c r="O267" s="432"/>
      <c r="P267" s="432"/>
      <c r="Q267" s="585"/>
      <c r="R267" s="137"/>
    </row>
    <row r="268" spans="1:18" s="74" customFormat="1" ht="15">
      <c r="A268" s="224">
        <v>260</v>
      </c>
      <c r="B268" s="1240"/>
      <c r="C268" s="1241"/>
      <c r="D268" s="430" t="s">
        <v>1034</v>
      </c>
      <c r="E268" s="573"/>
      <c r="F268" s="355"/>
      <c r="G268" s="355"/>
      <c r="H268" s="355"/>
      <c r="I268" s="577">
        <f>SUM(J268:Q268)</f>
        <v>789565</v>
      </c>
      <c r="J268" s="74">
        <f aca="true" t="shared" si="53" ref="J268:Q268">SUM(J264:J267)</f>
        <v>289253</v>
      </c>
      <c r="K268" s="74">
        <f t="shared" si="53"/>
        <v>73861</v>
      </c>
      <c r="L268" s="74">
        <f t="shared" si="53"/>
        <v>404923</v>
      </c>
      <c r="M268" s="74">
        <f t="shared" si="53"/>
        <v>0</v>
      </c>
      <c r="N268" s="74">
        <f t="shared" si="53"/>
        <v>1000</v>
      </c>
      <c r="O268" s="74">
        <f t="shared" si="53"/>
        <v>2828</v>
      </c>
      <c r="P268" s="74">
        <f t="shared" si="53"/>
        <v>17700</v>
      </c>
      <c r="Q268" s="75">
        <f t="shared" si="53"/>
        <v>0</v>
      </c>
      <c r="R268" s="227"/>
    </row>
    <row r="269" spans="1:17" s="136" customFormat="1" ht="15">
      <c r="A269" s="224">
        <v>261</v>
      </c>
      <c r="B269" s="134"/>
      <c r="C269" s="135">
        <v>1</v>
      </c>
      <c r="D269" s="1237" t="s">
        <v>808</v>
      </c>
      <c r="E269" s="130"/>
      <c r="F269" s="130"/>
      <c r="G269" s="130"/>
      <c r="H269" s="334"/>
      <c r="I269" s="541"/>
      <c r="Q269" s="300"/>
    </row>
    <row r="270" spans="1:18" s="667" customFormat="1" ht="15">
      <c r="A270" s="224">
        <v>262</v>
      </c>
      <c r="B270" s="658"/>
      <c r="C270" s="659"/>
      <c r="D270" s="675" t="s">
        <v>394</v>
      </c>
      <c r="E270" s="672"/>
      <c r="F270" s="673"/>
      <c r="G270" s="673"/>
      <c r="H270" s="673"/>
      <c r="I270" s="677">
        <f>SUM(J270:Q270)</f>
        <v>1251</v>
      </c>
      <c r="J270" s="678">
        <v>1102</v>
      </c>
      <c r="K270" s="678">
        <v>149</v>
      </c>
      <c r="L270" s="678"/>
      <c r="M270" s="678"/>
      <c r="N270" s="678"/>
      <c r="O270" s="678"/>
      <c r="P270" s="678"/>
      <c r="Q270" s="679"/>
      <c r="R270" s="661"/>
    </row>
    <row r="271" spans="1:18" s="71" customFormat="1" ht="15">
      <c r="A271" s="224">
        <v>263</v>
      </c>
      <c r="B271" s="73"/>
      <c r="C271" s="76"/>
      <c r="D271" s="418" t="s">
        <v>1000</v>
      </c>
      <c r="E271" s="571"/>
      <c r="F271" s="354"/>
      <c r="G271" s="354"/>
      <c r="H271" s="354"/>
      <c r="I271" s="574">
        <f>SUM(J271:Q271)</f>
        <v>2260</v>
      </c>
      <c r="J271" s="365">
        <v>1992</v>
      </c>
      <c r="K271" s="365">
        <v>268</v>
      </c>
      <c r="L271" s="365"/>
      <c r="M271" s="365"/>
      <c r="N271" s="365"/>
      <c r="O271" s="365"/>
      <c r="P271" s="365"/>
      <c r="Q271" s="575"/>
      <c r="R271" s="136"/>
    </row>
    <row r="272" spans="1:18" s="72" customFormat="1" ht="15">
      <c r="A272" s="224">
        <v>264</v>
      </c>
      <c r="B272" s="132"/>
      <c r="C272" s="226"/>
      <c r="D272" s="419" t="s">
        <v>396</v>
      </c>
      <c r="E272" s="368"/>
      <c r="F272" s="358"/>
      <c r="G272" s="358"/>
      <c r="H272" s="354"/>
      <c r="I272" s="576">
        <f>SUM(J272:Q272)</f>
        <v>321</v>
      </c>
      <c r="J272" s="72">
        <v>283</v>
      </c>
      <c r="K272" s="72">
        <v>38</v>
      </c>
      <c r="Q272" s="112"/>
      <c r="R272" s="137"/>
    </row>
    <row r="273" spans="1:17" s="315" customFormat="1" ht="24" customHeight="1">
      <c r="A273" s="1250">
        <v>265</v>
      </c>
      <c r="B273" s="312"/>
      <c r="C273" s="313"/>
      <c r="D273" s="440" t="s">
        <v>1034</v>
      </c>
      <c r="E273" s="578"/>
      <c r="F273" s="538"/>
      <c r="G273" s="538"/>
      <c r="H273" s="538"/>
      <c r="I273" s="579">
        <f>SUM(J273:Q273)</f>
        <v>2581</v>
      </c>
      <c r="J273" s="315">
        <f>SUM(J271:J272)</f>
        <v>2275</v>
      </c>
      <c r="K273" s="315">
        <f aca="true" t="shared" si="54" ref="K273:Q273">SUM(K271:K272)</f>
        <v>306</v>
      </c>
      <c r="L273" s="315">
        <f t="shared" si="54"/>
        <v>0</v>
      </c>
      <c r="M273" s="315">
        <f t="shared" si="54"/>
        <v>0</v>
      </c>
      <c r="N273" s="315">
        <f t="shared" si="54"/>
        <v>0</v>
      </c>
      <c r="O273" s="315">
        <f t="shared" si="54"/>
        <v>0</v>
      </c>
      <c r="P273" s="315">
        <f t="shared" si="54"/>
        <v>0</v>
      </c>
      <c r="Q273" s="110">
        <f t="shared" si="54"/>
        <v>0</v>
      </c>
    </row>
    <row r="274" spans="1:18" s="72" customFormat="1" ht="15">
      <c r="A274" s="224">
        <v>266</v>
      </c>
      <c r="B274" s="427"/>
      <c r="C274" s="421"/>
      <c r="D274" s="441" t="s">
        <v>749</v>
      </c>
      <c r="E274" s="586"/>
      <c r="F274" s="442">
        <f>SUM(F153:F262)</f>
        <v>1239652</v>
      </c>
      <c r="G274" s="442">
        <f>SUM(G153:G262)</f>
        <v>1451392</v>
      </c>
      <c r="H274" s="442">
        <f>SUM(H262,H242,H237,H232,H257,H227,H222,H216,H211,H206,H201,H196,H187,H178,H172,H159,H153)</f>
        <v>1829058</v>
      </c>
      <c r="I274" s="587"/>
      <c r="J274" s="588"/>
      <c r="K274" s="588"/>
      <c r="L274" s="588"/>
      <c r="M274" s="588"/>
      <c r="N274" s="588"/>
      <c r="O274" s="588"/>
      <c r="P274" s="588"/>
      <c r="Q274" s="310"/>
      <c r="R274" s="71"/>
    </row>
    <row r="275" spans="1:17" s="667" customFormat="1" ht="15">
      <c r="A275" s="224">
        <v>267</v>
      </c>
      <c r="B275" s="658"/>
      <c r="C275" s="659"/>
      <c r="D275" s="686" t="s">
        <v>394</v>
      </c>
      <c r="E275" s="672"/>
      <c r="F275" s="673"/>
      <c r="G275" s="673"/>
      <c r="H275" s="673"/>
      <c r="I275" s="676">
        <f>SUM(J275:Q275)</f>
        <v>1680884</v>
      </c>
      <c r="J275" s="667">
        <f aca="true" t="shared" si="55" ref="J275:Q275">SUM(J270,J263,J258,J243,J238,J233,J228,J223,J217,J212,J207,J202,J197,J188,J179,J173,J160,J154)</f>
        <v>696641</v>
      </c>
      <c r="K275" s="667">
        <f t="shared" si="55"/>
        <v>189633</v>
      </c>
      <c r="L275" s="667">
        <f t="shared" si="55"/>
        <v>719210</v>
      </c>
      <c r="M275" s="667">
        <f t="shared" si="55"/>
        <v>0</v>
      </c>
      <c r="N275" s="667">
        <f t="shared" si="55"/>
        <v>0</v>
      </c>
      <c r="O275" s="667">
        <f t="shared" si="55"/>
        <v>57160</v>
      </c>
      <c r="P275" s="667">
        <f t="shared" si="55"/>
        <v>18240</v>
      </c>
      <c r="Q275" s="668">
        <f t="shared" si="55"/>
        <v>0</v>
      </c>
    </row>
    <row r="276" spans="1:19" s="71" customFormat="1" ht="15">
      <c r="A276" s="224">
        <v>268</v>
      </c>
      <c r="B276" s="73"/>
      <c r="C276" s="76"/>
      <c r="D276" s="439" t="s">
        <v>1000</v>
      </c>
      <c r="E276" s="571"/>
      <c r="F276" s="354"/>
      <c r="G276" s="354"/>
      <c r="H276" s="354"/>
      <c r="I276" s="542">
        <f>SUM(J276:Q276)</f>
        <v>2074392</v>
      </c>
      <c r="J276" s="71">
        <f aca="true" t="shared" si="56" ref="J276:Q276">SUM(J271,J264,J259,J244,J239,J234,J229,J224,J218,J213,J208,J203,J198,J189,J180,J174,J161,J155)+J250+J165+J184+J254+J169</f>
        <v>783073</v>
      </c>
      <c r="K276" s="71">
        <f t="shared" si="56"/>
        <v>201814</v>
      </c>
      <c r="L276" s="71">
        <f t="shared" si="56"/>
        <v>983849</v>
      </c>
      <c r="M276" s="71">
        <f t="shared" si="56"/>
        <v>0</v>
      </c>
      <c r="N276" s="71">
        <f t="shared" si="56"/>
        <v>7586</v>
      </c>
      <c r="O276" s="71">
        <f t="shared" si="56"/>
        <v>74870</v>
      </c>
      <c r="P276" s="71">
        <f t="shared" si="56"/>
        <v>23200</v>
      </c>
      <c r="Q276" s="78">
        <f t="shared" si="56"/>
        <v>0</v>
      </c>
      <c r="R276" s="71">
        <f>SUM(R271,R264,R259,R244,R239,R234,R229,R224,R218,R213,R208,R203,R198,R189,R180,R174,R161,R155)</f>
        <v>0</v>
      </c>
      <c r="S276" s="71">
        <f>SUM(S271,S264,S259,S244,S239,S234,S229,S224,S218,S213,S208,S203,S198,S189,S180,S174,S161,S155)</f>
        <v>0</v>
      </c>
    </row>
    <row r="277" spans="1:19" s="72" customFormat="1" ht="15">
      <c r="A277" s="224">
        <v>269</v>
      </c>
      <c r="B277" s="132"/>
      <c r="C277" s="226"/>
      <c r="D277" s="1512" t="s">
        <v>1223</v>
      </c>
      <c r="E277" s="1512"/>
      <c r="F277" s="1512"/>
      <c r="G277" s="1512"/>
      <c r="H277" s="354"/>
      <c r="I277" s="542">
        <f>SUM(J277:Q277)</f>
        <v>29724</v>
      </c>
      <c r="J277" s="72">
        <f>SUM(J272,J265:J265,J260,J245:J245,J240,J235,J230,J225,J219:J220,J214,J209,J204,J199,J190:J191,J181,J175:J175,J162,J156:J157)+J176+J246+J192+J251+J166+J266+J185+J267+J194+J193+J247+J170+J255</f>
        <v>-1179</v>
      </c>
      <c r="K277" s="72">
        <f aca="true" t="shared" si="57" ref="K277:Q277">SUM(K272,K265:K265,K260,K245:K245,K240,K235,K230,K225,K219:K220,K214,K209,K204,K199,K190:K191,K181,K175:K175,K162,K156:K157)+K176+K246+K192+K251+K166+K266+K185+K267+K194+K193+K247+K170+K255</f>
        <v>383</v>
      </c>
      <c r="L277" s="72">
        <f t="shared" si="57"/>
        <v>22738</v>
      </c>
      <c r="M277" s="72">
        <f t="shared" si="57"/>
        <v>0</v>
      </c>
      <c r="N277" s="72">
        <f t="shared" si="57"/>
        <v>-732</v>
      </c>
      <c r="O277" s="72">
        <f t="shared" si="57"/>
        <v>9709</v>
      </c>
      <c r="P277" s="72">
        <f t="shared" si="57"/>
        <v>-1195</v>
      </c>
      <c r="Q277" s="112">
        <f t="shared" si="57"/>
        <v>0</v>
      </c>
      <c r="R277" s="72" t="e">
        <f>SUM(R272,R265:R265,R260,R245:R245,R240,R235,R230,R225,R219:R220,R214,R209,R204,R199,R190:R191,R181,R175:R175,R162,R156:R157)+R176+R246+R192+R251+R166+R266+R185+#REF!+#REF!+R267+#REF!+R194+R193+R247+R170+R255</f>
        <v>#REF!</v>
      </c>
      <c r="S277" s="72" t="e">
        <f>SUM(S272,S265:S265,S260,S245:S245,S240,S235,S230,S225,S219:S220,S214,S209,S204,S199,S190:S191,S181,S175:S175,S162,S156:S157)+S176+S246+S192+S251+S166+S266+S185+#REF!+#REF!+S267+#REF!+S194+S193+S247+S170+S255</f>
        <v>#REF!</v>
      </c>
    </row>
    <row r="278" spans="1:17" s="74" customFormat="1" ht="15.75" thickBot="1">
      <c r="A278" s="224">
        <v>270</v>
      </c>
      <c r="B278" s="423"/>
      <c r="C278" s="424"/>
      <c r="D278" s="431" t="s">
        <v>1034</v>
      </c>
      <c r="E278" s="581"/>
      <c r="F278" s="426"/>
      <c r="G278" s="426"/>
      <c r="H278" s="426"/>
      <c r="I278" s="545">
        <f>SUM(J278:Q278)</f>
        <v>2104116</v>
      </c>
      <c r="J278" s="453">
        <f>SUM(J276:J277)</f>
        <v>781894</v>
      </c>
      <c r="K278" s="453">
        <f aca="true" t="shared" si="58" ref="K278:Q278">SUM(K276:K277)</f>
        <v>202197</v>
      </c>
      <c r="L278" s="453">
        <f t="shared" si="58"/>
        <v>1006587</v>
      </c>
      <c r="M278" s="453">
        <f t="shared" si="58"/>
        <v>0</v>
      </c>
      <c r="N278" s="453">
        <f t="shared" si="58"/>
        <v>6854</v>
      </c>
      <c r="O278" s="453">
        <f t="shared" si="58"/>
        <v>84579</v>
      </c>
      <c r="P278" s="453">
        <f t="shared" si="58"/>
        <v>22005</v>
      </c>
      <c r="Q278" s="456">
        <f t="shared" si="58"/>
        <v>0</v>
      </c>
    </row>
    <row r="279" spans="1:18" s="137" customFormat="1" ht="24" customHeight="1" thickTop="1">
      <c r="A279" s="224">
        <v>271</v>
      </c>
      <c r="B279" s="134">
        <v>16</v>
      </c>
      <c r="D279" s="595" t="s">
        <v>802</v>
      </c>
      <c r="E279" s="566" t="s">
        <v>810</v>
      </c>
      <c r="F279" s="334">
        <v>0</v>
      </c>
      <c r="G279" s="334">
        <v>1012393</v>
      </c>
      <c r="H279" s="334">
        <v>1093476</v>
      </c>
      <c r="I279" s="577"/>
      <c r="J279" s="227"/>
      <c r="K279" s="227"/>
      <c r="L279" s="227"/>
      <c r="M279" s="227"/>
      <c r="N279" s="227"/>
      <c r="O279" s="227"/>
      <c r="P279" s="227"/>
      <c r="Q279" s="111"/>
      <c r="R279" s="136">
        <f>(SUM(J280:Q280))-I280</f>
        <v>0</v>
      </c>
    </row>
    <row r="280" spans="1:17" s="667" customFormat="1" ht="15">
      <c r="A280" s="224">
        <v>272</v>
      </c>
      <c r="B280" s="658"/>
      <c r="C280" s="659"/>
      <c r="D280" s="686" t="s">
        <v>394</v>
      </c>
      <c r="E280" s="672"/>
      <c r="F280" s="673"/>
      <c r="G280" s="673"/>
      <c r="H280" s="673"/>
      <c r="I280" s="676">
        <f>SUM(J280:Q280)</f>
        <v>1021405</v>
      </c>
      <c r="J280" s="667">
        <v>226325</v>
      </c>
      <c r="K280" s="667">
        <v>70642</v>
      </c>
      <c r="L280" s="667">
        <v>721438</v>
      </c>
      <c r="M280" s="666"/>
      <c r="N280" s="666"/>
      <c r="O280" s="667">
        <v>3000</v>
      </c>
      <c r="P280" s="666"/>
      <c r="Q280" s="687"/>
    </row>
    <row r="281" spans="1:17" s="71" customFormat="1" ht="15">
      <c r="A281" s="224">
        <v>273</v>
      </c>
      <c r="B281" s="73"/>
      <c r="C281" s="76"/>
      <c r="D281" s="439" t="s">
        <v>1000</v>
      </c>
      <c r="E281" s="571"/>
      <c r="F281" s="354"/>
      <c r="G281" s="354"/>
      <c r="H281" s="354"/>
      <c r="I281" s="542">
        <f>SUM(J281:Q281)</f>
        <v>1169958</v>
      </c>
      <c r="J281" s="71">
        <v>249125</v>
      </c>
      <c r="K281" s="71">
        <v>70667</v>
      </c>
      <c r="L281" s="71">
        <v>837466</v>
      </c>
      <c r="N281" s="71">
        <v>5500</v>
      </c>
      <c r="O281" s="71">
        <v>7200</v>
      </c>
      <c r="P281" s="72"/>
      <c r="Q281" s="112"/>
    </row>
    <row r="282" spans="1:17" s="72" customFormat="1" ht="15">
      <c r="A282" s="224">
        <v>274</v>
      </c>
      <c r="B282" s="132"/>
      <c r="C282" s="226"/>
      <c r="D282" s="443" t="s">
        <v>1048</v>
      </c>
      <c r="E282" s="368"/>
      <c r="F282" s="358"/>
      <c r="G282" s="358"/>
      <c r="H282" s="354"/>
      <c r="I282" s="543">
        <f>SUM(J282:Q282)</f>
        <v>639</v>
      </c>
      <c r="J282" s="72">
        <v>503</v>
      </c>
      <c r="K282" s="72">
        <v>136</v>
      </c>
      <c r="Q282" s="112"/>
    </row>
    <row r="283" spans="1:17" s="315" customFormat="1" ht="24" customHeight="1" thickBot="1">
      <c r="A283" s="1250">
        <v>275</v>
      </c>
      <c r="B283" s="312"/>
      <c r="C283" s="313"/>
      <c r="D283" s="440" t="s">
        <v>1034</v>
      </c>
      <c r="E283" s="578"/>
      <c r="F283" s="538"/>
      <c r="G283" s="538"/>
      <c r="H283" s="538"/>
      <c r="I283" s="579">
        <f>SUM(J283:Q283)</f>
        <v>1170597</v>
      </c>
      <c r="J283" s="315">
        <f aca="true" t="shared" si="59" ref="J283:Q283">SUM(J281:J282)</f>
        <v>249628</v>
      </c>
      <c r="K283" s="315">
        <f t="shared" si="59"/>
        <v>70803</v>
      </c>
      <c r="L283" s="315">
        <f t="shared" si="59"/>
        <v>837466</v>
      </c>
      <c r="M283" s="315">
        <f t="shared" si="59"/>
        <v>0</v>
      </c>
      <c r="N283" s="315">
        <f t="shared" si="59"/>
        <v>5500</v>
      </c>
      <c r="O283" s="315">
        <f t="shared" si="59"/>
        <v>7200</v>
      </c>
      <c r="P283" s="315">
        <f t="shared" si="59"/>
        <v>0</v>
      </c>
      <c r="Q283" s="110">
        <f t="shared" si="59"/>
        <v>0</v>
      </c>
    </row>
    <row r="284" spans="1:18" s="137" customFormat="1" ht="15">
      <c r="A284" s="224">
        <v>276</v>
      </c>
      <c r="B284" s="694"/>
      <c r="C284" s="398"/>
      <c r="D284" s="695" t="s">
        <v>750</v>
      </c>
      <c r="E284" s="696"/>
      <c r="F284" s="335">
        <f>SUM(F113,F148,F274,F279)</f>
        <v>3170002</v>
      </c>
      <c r="G284" s="335">
        <f>SUM(G113,G148,G274,G279)</f>
        <v>4154634</v>
      </c>
      <c r="H284" s="335">
        <f>SUM(H113,H148,H274,H279)</f>
        <v>4785013</v>
      </c>
      <c r="I284" s="697"/>
      <c r="J284" s="698"/>
      <c r="K284" s="698"/>
      <c r="L284" s="698"/>
      <c r="M284" s="698"/>
      <c r="N284" s="698"/>
      <c r="O284" s="698"/>
      <c r="P284" s="698"/>
      <c r="Q284" s="699"/>
      <c r="R284" s="136"/>
    </row>
    <row r="285" spans="1:17" s="667" customFormat="1" ht="15">
      <c r="A285" s="224">
        <v>277</v>
      </c>
      <c r="B285" s="658"/>
      <c r="C285" s="659"/>
      <c r="D285" s="686" t="s">
        <v>394</v>
      </c>
      <c r="E285" s="672"/>
      <c r="F285" s="673"/>
      <c r="G285" s="673"/>
      <c r="H285" s="673"/>
      <c r="I285" s="676">
        <f>SUM(J285:Q285)</f>
        <v>4798951</v>
      </c>
      <c r="J285" s="667">
        <f aca="true" t="shared" si="60" ref="J285:Q285">SUM(J114,J149,J275,J280)</f>
        <v>2185684</v>
      </c>
      <c r="K285" s="667">
        <f t="shared" si="60"/>
        <v>623990</v>
      </c>
      <c r="L285" s="667">
        <f t="shared" si="60"/>
        <v>1896659</v>
      </c>
      <c r="M285" s="666">
        <f t="shared" si="60"/>
        <v>0</v>
      </c>
      <c r="N285" s="666">
        <f t="shared" si="60"/>
        <v>0</v>
      </c>
      <c r="O285" s="666">
        <f t="shared" si="60"/>
        <v>74378</v>
      </c>
      <c r="P285" s="666">
        <f t="shared" si="60"/>
        <v>18240</v>
      </c>
      <c r="Q285" s="687">
        <f t="shared" si="60"/>
        <v>0</v>
      </c>
    </row>
    <row r="286" spans="1:17" s="71" customFormat="1" ht="15">
      <c r="A286" s="224">
        <v>278</v>
      </c>
      <c r="B286" s="73"/>
      <c r="C286" s="76"/>
      <c r="D286" s="439" t="s">
        <v>1000</v>
      </c>
      <c r="E286" s="571"/>
      <c r="F286" s="354"/>
      <c r="G286" s="354"/>
      <c r="H286" s="354"/>
      <c r="I286" s="542">
        <f>SUM(J286:Q286)</f>
        <v>5525318</v>
      </c>
      <c r="J286" s="71">
        <f aca="true" t="shared" si="61" ref="J286:Q286">SUM(J281,J276,J150,J115)</f>
        <v>2408443</v>
      </c>
      <c r="K286" s="71">
        <f t="shared" si="61"/>
        <v>656757</v>
      </c>
      <c r="L286" s="71">
        <f t="shared" si="61"/>
        <v>2276441</v>
      </c>
      <c r="M286" s="71">
        <f t="shared" si="61"/>
        <v>0</v>
      </c>
      <c r="N286" s="71">
        <f t="shared" si="61"/>
        <v>25896</v>
      </c>
      <c r="O286" s="71">
        <f t="shared" si="61"/>
        <v>134581</v>
      </c>
      <c r="P286" s="71">
        <f t="shared" si="61"/>
        <v>23200</v>
      </c>
      <c r="Q286" s="78">
        <f t="shared" si="61"/>
        <v>0</v>
      </c>
    </row>
    <row r="287" spans="1:17" s="72" customFormat="1" ht="33" customHeight="1">
      <c r="A287" s="1250">
        <v>279</v>
      </c>
      <c r="B287" s="132"/>
      <c r="C287" s="226"/>
      <c r="D287" s="1512" t="s">
        <v>1224</v>
      </c>
      <c r="E287" s="1512"/>
      <c r="F287" s="1512"/>
      <c r="G287" s="1512"/>
      <c r="H287" s="354"/>
      <c r="I287" s="543">
        <f>SUM(J287:Q287)</f>
        <v>54624</v>
      </c>
      <c r="J287" s="72">
        <f aca="true" t="shared" si="62" ref="J287:Q287">SUM(J282:J282,J277,J151)+J116</f>
        <v>2957</v>
      </c>
      <c r="K287" s="72">
        <f t="shared" si="62"/>
        <v>5076</v>
      </c>
      <c r="L287" s="72">
        <f t="shared" si="62"/>
        <v>37309</v>
      </c>
      <c r="M287" s="72">
        <f t="shared" si="62"/>
        <v>0</v>
      </c>
      <c r="N287" s="72">
        <f t="shared" si="62"/>
        <v>-459</v>
      </c>
      <c r="O287" s="72">
        <f t="shared" si="62"/>
        <v>10936</v>
      </c>
      <c r="P287" s="72">
        <f t="shared" si="62"/>
        <v>-1195</v>
      </c>
      <c r="Q287" s="112">
        <f t="shared" si="62"/>
        <v>0</v>
      </c>
    </row>
    <row r="288" spans="1:19" s="315" customFormat="1" ht="15.75" thickBot="1">
      <c r="A288" s="224">
        <v>280</v>
      </c>
      <c r="B288" s="688"/>
      <c r="C288" s="689"/>
      <c r="D288" s="690" t="s">
        <v>1034</v>
      </c>
      <c r="E288" s="691"/>
      <c r="F288" s="692"/>
      <c r="G288" s="692"/>
      <c r="H288" s="692"/>
      <c r="I288" s="785">
        <f>SUM(J288:Q288)</f>
        <v>5579942</v>
      </c>
      <c r="J288" s="693">
        <f>SUM(J286:J287)</f>
        <v>2411400</v>
      </c>
      <c r="K288" s="693">
        <f aca="true" t="shared" si="63" ref="K288:S288">SUM(K286:K287)</f>
        <v>661833</v>
      </c>
      <c r="L288" s="693">
        <f t="shared" si="63"/>
        <v>2313750</v>
      </c>
      <c r="M288" s="693">
        <f t="shared" si="63"/>
        <v>0</v>
      </c>
      <c r="N288" s="693">
        <f t="shared" si="63"/>
        <v>25437</v>
      </c>
      <c r="O288" s="693">
        <f t="shared" si="63"/>
        <v>145517</v>
      </c>
      <c r="P288" s="693">
        <f t="shared" si="63"/>
        <v>22005</v>
      </c>
      <c r="Q288" s="704">
        <f t="shared" si="63"/>
        <v>0</v>
      </c>
      <c r="R288" s="693">
        <f t="shared" si="63"/>
        <v>0</v>
      </c>
      <c r="S288" s="693">
        <f t="shared" si="63"/>
        <v>0</v>
      </c>
    </row>
    <row r="289" spans="1:20" s="320" customFormat="1" ht="30" customHeight="1">
      <c r="A289" s="224">
        <v>281</v>
      </c>
      <c r="B289" s="134">
        <v>17</v>
      </c>
      <c r="C289" s="1469" t="s">
        <v>361</v>
      </c>
      <c r="D289" s="1469"/>
      <c r="E289" s="319" t="s">
        <v>810</v>
      </c>
      <c r="F289" s="370"/>
      <c r="G289" s="370"/>
      <c r="H289" s="370"/>
      <c r="I289" s="541"/>
      <c r="J289" s="227"/>
      <c r="K289" s="227"/>
      <c r="L289" s="227"/>
      <c r="M289" s="227"/>
      <c r="N289" s="227"/>
      <c r="O289" s="227"/>
      <c r="P289" s="227"/>
      <c r="Q289" s="111"/>
      <c r="R289" s="133">
        <f>(SUM(J290:Q290))-I290</f>
        <v>0</v>
      </c>
      <c r="T289" s="227"/>
    </row>
    <row r="290" spans="1:18" s="133" customFormat="1" ht="15">
      <c r="A290" s="224">
        <v>282</v>
      </c>
      <c r="B290" s="134"/>
      <c r="C290" s="135">
        <v>1</v>
      </c>
      <c r="D290" s="1234" t="s">
        <v>403</v>
      </c>
      <c r="E290" s="566"/>
      <c r="F290" s="334">
        <v>1245388</v>
      </c>
      <c r="G290" s="334">
        <v>1068620</v>
      </c>
      <c r="H290" s="334">
        <v>1061858</v>
      </c>
      <c r="I290" s="541"/>
      <c r="J290" s="227"/>
      <c r="K290" s="227"/>
      <c r="L290" s="227"/>
      <c r="M290" s="227"/>
      <c r="N290" s="227"/>
      <c r="O290" s="227"/>
      <c r="P290" s="227"/>
      <c r="Q290" s="111"/>
      <c r="R290" s="133">
        <f>(SUM(J291:Q291))-I291</f>
        <v>0</v>
      </c>
    </row>
    <row r="291" spans="1:18" s="667" customFormat="1" ht="15">
      <c r="A291" s="224">
        <v>283</v>
      </c>
      <c r="B291" s="658"/>
      <c r="C291" s="659"/>
      <c r="D291" s="684" t="s">
        <v>394</v>
      </c>
      <c r="E291" s="672"/>
      <c r="F291" s="673"/>
      <c r="G291" s="673"/>
      <c r="H291" s="673"/>
      <c r="I291" s="674">
        <f>SUM(J291:Q291)</f>
        <v>1093581</v>
      </c>
      <c r="J291" s="661">
        <v>828536</v>
      </c>
      <c r="K291" s="661">
        <v>233832</v>
      </c>
      <c r="L291" s="661">
        <v>31213</v>
      </c>
      <c r="M291" s="662"/>
      <c r="N291" s="662"/>
      <c r="O291" s="662"/>
      <c r="P291" s="662"/>
      <c r="Q291" s="685"/>
      <c r="R291" s="661"/>
    </row>
    <row r="292" spans="1:18" s="71" customFormat="1" ht="15">
      <c r="A292" s="224">
        <v>284</v>
      </c>
      <c r="B292" s="73"/>
      <c r="C292" s="76"/>
      <c r="D292" s="1235" t="s">
        <v>1000</v>
      </c>
      <c r="E292" s="571"/>
      <c r="F292" s="354"/>
      <c r="G292" s="354"/>
      <c r="H292" s="354"/>
      <c r="I292" s="541">
        <f>SUM(J292:Q292)</f>
        <v>1167951</v>
      </c>
      <c r="J292" s="136">
        <v>888371</v>
      </c>
      <c r="K292" s="136">
        <v>243367</v>
      </c>
      <c r="L292" s="136">
        <v>31213</v>
      </c>
      <c r="M292" s="137"/>
      <c r="N292" s="136">
        <v>5000</v>
      </c>
      <c r="O292" s="137"/>
      <c r="P292" s="137"/>
      <c r="Q292" s="301"/>
      <c r="R292" s="136"/>
    </row>
    <row r="293" spans="1:18" s="72" customFormat="1" ht="15">
      <c r="A293" s="224">
        <v>285</v>
      </c>
      <c r="B293" s="132"/>
      <c r="C293" s="226"/>
      <c r="D293" s="429" t="s">
        <v>1048</v>
      </c>
      <c r="E293" s="368"/>
      <c r="F293" s="358"/>
      <c r="G293" s="358"/>
      <c r="H293" s="358"/>
      <c r="I293" s="572">
        <f>SUM(J293:Q293)</f>
        <v>295</v>
      </c>
      <c r="J293" s="432">
        <v>232</v>
      </c>
      <c r="K293" s="432">
        <v>63</v>
      </c>
      <c r="L293" s="432"/>
      <c r="M293" s="432"/>
      <c r="N293" s="432"/>
      <c r="O293" s="432"/>
      <c r="P293" s="432"/>
      <c r="Q293" s="585"/>
      <c r="R293" s="137"/>
    </row>
    <row r="294" spans="1:19" s="74" customFormat="1" ht="15">
      <c r="A294" s="224">
        <v>286</v>
      </c>
      <c r="B294" s="1240"/>
      <c r="C294" s="1241"/>
      <c r="D294" s="430" t="s">
        <v>1034</v>
      </c>
      <c r="E294" s="573"/>
      <c r="F294" s="355"/>
      <c r="G294" s="355"/>
      <c r="H294" s="355"/>
      <c r="I294" s="577">
        <f>SUM(J294:Q294)</f>
        <v>1168246</v>
      </c>
      <c r="J294" s="74">
        <f aca="true" t="shared" si="64" ref="J294:S294">SUM(J292:J293)</f>
        <v>888603</v>
      </c>
      <c r="K294" s="74">
        <f t="shared" si="64"/>
        <v>243430</v>
      </c>
      <c r="L294" s="74">
        <f t="shared" si="64"/>
        <v>31213</v>
      </c>
      <c r="M294" s="74">
        <f t="shared" si="64"/>
        <v>0</v>
      </c>
      <c r="N294" s="74">
        <f t="shared" si="64"/>
        <v>5000</v>
      </c>
      <c r="O294" s="74">
        <f t="shared" si="64"/>
        <v>0</v>
      </c>
      <c r="P294" s="74">
        <f t="shared" si="64"/>
        <v>0</v>
      </c>
      <c r="Q294" s="75">
        <f t="shared" si="64"/>
        <v>0</v>
      </c>
      <c r="R294" s="74">
        <f t="shared" si="64"/>
        <v>0</v>
      </c>
      <c r="S294" s="74">
        <f t="shared" si="64"/>
        <v>0</v>
      </c>
    </row>
    <row r="295" spans="1:18" s="79" customFormat="1" ht="15">
      <c r="A295" s="224">
        <v>287</v>
      </c>
      <c r="B295" s="73"/>
      <c r="C295" s="76"/>
      <c r="D295" s="367" t="s">
        <v>216</v>
      </c>
      <c r="E295" s="368"/>
      <c r="F295" s="354"/>
      <c r="G295" s="358">
        <v>131843</v>
      </c>
      <c r="H295" s="354"/>
      <c r="I295" s="542"/>
      <c r="J295" s="71"/>
      <c r="K295" s="71"/>
      <c r="L295" s="71"/>
      <c r="M295" s="71"/>
      <c r="N295" s="71"/>
      <c r="O295" s="71"/>
      <c r="P295" s="71"/>
      <c r="Q295" s="78"/>
      <c r="R295" s="79">
        <f>(SUM(J296:Q296))-I296</f>
        <v>0</v>
      </c>
    </row>
    <row r="296" spans="1:17" s="664" customFormat="1" ht="15">
      <c r="A296" s="224">
        <v>288</v>
      </c>
      <c r="B296" s="658"/>
      <c r="C296" s="659"/>
      <c r="D296" s="684" t="s">
        <v>394</v>
      </c>
      <c r="E296" s="700"/>
      <c r="F296" s="673"/>
      <c r="G296" s="701"/>
      <c r="H296" s="673"/>
      <c r="I296" s="676">
        <f>SUM(J296:Q296)</f>
        <v>0</v>
      </c>
      <c r="J296" s="667"/>
      <c r="K296" s="667"/>
      <c r="L296" s="667"/>
      <c r="M296" s="667"/>
      <c r="N296" s="667"/>
      <c r="O296" s="667"/>
      <c r="P296" s="667"/>
      <c r="Q296" s="668"/>
    </row>
    <row r="297" spans="1:17" s="79" customFormat="1" ht="15">
      <c r="A297" s="224">
        <v>289</v>
      </c>
      <c r="B297" s="73"/>
      <c r="C297" s="76"/>
      <c r="D297" s="1235" t="s">
        <v>1000</v>
      </c>
      <c r="E297" s="368"/>
      <c r="F297" s="354"/>
      <c r="G297" s="358"/>
      <c r="H297" s="354"/>
      <c r="I297" s="542">
        <f>SUM(J297:Q297)</f>
        <v>0</v>
      </c>
      <c r="J297" s="71"/>
      <c r="K297" s="71"/>
      <c r="L297" s="71"/>
      <c r="M297" s="71"/>
      <c r="N297" s="71"/>
      <c r="O297" s="71"/>
      <c r="P297" s="71"/>
      <c r="Q297" s="78"/>
    </row>
    <row r="298" spans="1:17" s="131" customFormat="1" ht="15">
      <c r="A298" s="224">
        <v>290</v>
      </c>
      <c r="B298" s="132"/>
      <c r="C298" s="226"/>
      <c r="D298" s="429" t="s">
        <v>396</v>
      </c>
      <c r="E298" s="368"/>
      <c r="F298" s="358"/>
      <c r="G298" s="358"/>
      <c r="H298" s="358"/>
      <c r="I298" s="542">
        <f>SUM(J298:Q298)</f>
        <v>0</v>
      </c>
      <c r="J298" s="72"/>
      <c r="K298" s="72"/>
      <c r="L298" s="72"/>
      <c r="M298" s="72"/>
      <c r="N298" s="72"/>
      <c r="O298" s="72"/>
      <c r="P298" s="72"/>
      <c r="Q298" s="112"/>
    </row>
    <row r="299" spans="1:17" s="4" customFormat="1" ht="15">
      <c r="A299" s="224">
        <v>291</v>
      </c>
      <c r="B299" s="1240"/>
      <c r="C299" s="1241"/>
      <c r="D299" s="430" t="s">
        <v>1034</v>
      </c>
      <c r="E299" s="454"/>
      <c r="F299" s="355"/>
      <c r="G299" s="435"/>
      <c r="H299" s="355"/>
      <c r="I299" s="544">
        <f>SUM(I296:I298)</f>
        <v>0</v>
      </c>
      <c r="J299" s="74">
        <f>SUM(J297:J298)</f>
        <v>0</v>
      </c>
      <c r="K299" s="74">
        <f aca="true" t="shared" si="65" ref="K299:Q299">SUM(K297:K298)</f>
        <v>0</v>
      </c>
      <c r="L299" s="74">
        <f t="shared" si="65"/>
        <v>0</v>
      </c>
      <c r="M299" s="74">
        <f t="shared" si="65"/>
        <v>0</v>
      </c>
      <c r="N299" s="74">
        <f t="shared" si="65"/>
        <v>0</v>
      </c>
      <c r="O299" s="74">
        <f t="shared" si="65"/>
        <v>0</v>
      </c>
      <c r="P299" s="74">
        <f t="shared" si="65"/>
        <v>0</v>
      </c>
      <c r="Q299" s="75">
        <f t="shared" si="65"/>
        <v>0</v>
      </c>
    </row>
    <row r="300" spans="1:17" s="133" customFormat="1" ht="15">
      <c r="A300" s="224">
        <v>292</v>
      </c>
      <c r="B300" s="134"/>
      <c r="C300" s="135">
        <v>2</v>
      </c>
      <c r="D300" s="1234" t="s">
        <v>873</v>
      </c>
      <c r="E300" s="566"/>
      <c r="F300" s="334"/>
      <c r="G300" s="334"/>
      <c r="H300" s="334"/>
      <c r="I300" s="541"/>
      <c r="J300" s="227"/>
      <c r="K300" s="227"/>
      <c r="L300" s="227"/>
      <c r="M300" s="227"/>
      <c r="N300" s="227"/>
      <c r="O300" s="227"/>
      <c r="P300" s="227"/>
      <c r="Q300" s="111"/>
    </row>
    <row r="301" spans="1:18" s="667" customFormat="1" ht="15">
      <c r="A301" s="224">
        <v>293</v>
      </c>
      <c r="B301" s="658"/>
      <c r="C301" s="659"/>
      <c r="D301" s="684" t="s">
        <v>394</v>
      </c>
      <c r="E301" s="672"/>
      <c r="F301" s="673"/>
      <c r="G301" s="673"/>
      <c r="H301" s="673"/>
      <c r="I301" s="674">
        <f>SUM(J301:Q301)</f>
        <v>9173</v>
      </c>
      <c r="J301" s="661">
        <v>5660</v>
      </c>
      <c r="K301" s="661">
        <v>1784</v>
      </c>
      <c r="L301" s="661">
        <v>1729</v>
      </c>
      <c r="M301" s="662"/>
      <c r="N301" s="662"/>
      <c r="O301" s="662"/>
      <c r="P301" s="662"/>
      <c r="Q301" s="685"/>
      <c r="R301" s="661"/>
    </row>
    <row r="302" spans="1:18" s="71" customFormat="1" ht="15">
      <c r="A302" s="224">
        <v>294</v>
      </c>
      <c r="B302" s="73"/>
      <c r="C302" s="76"/>
      <c r="D302" s="1235" t="s">
        <v>1000</v>
      </c>
      <c r="E302" s="571"/>
      <c r="F302" s="354"/>
      <c r="G302" s="354"/>
      <c r="H302" s="354"/>
      <c r="I302" s="541">
        <f>SUM(J302:Q302)</f>
        <v>11753</v>
      </c>
      <c r="J302" s="136">
        <v>7780</v>
      </c>
      <c r="K302" s="136">
        <v>2232</v>
      </c>
      <c r="L302" s="136">
        <v>1741</v>
      </c>
      <c r="M302" s="137"/>
      <c r="N302" s="137"/>
      <c r="O302" s="137"/>
      <c r="P302" s="137"/>
      <c r="Q302" s="301"/>
      <c r="R302" s="136"/>
    </row>
    <row r="303" spans="1:18" s="72" customFormat="1" ht="15">
      <c r="A303" s="224">
        <v>295</v>
      </c>
      <c r="B303" s="132"/>
      <c r="C303" s="226"/>
      <c r="D303" s="429" t="s">
        <v>396</v>
      </c>
      <c r="E303" s="368"/>
      <c r="F303" s="358"/>
      <c r="G303" s="358"/>
      <c r="H303" s="358"/>
      <c r="I303" s="572">
        <f>SUM(J303:Q303)</f>
        <v>0</v>
      </c>
      <c r="J303" s="432"/>
      <c r="K303" s="432"/>
      <c r="L303" s="432"/>
      <c r="M303" s="432"/>
      <c r="N303" s="432"/>
      <c r="O303" s="432"/>
      <c r="P303" s="432"/>
      <c r="Q303" s="585"/>
      <c r="R303" s="137"/>
    </row>
    <row r="304" spans="1:18" s="74" customFormat="1" ht="15">
      <c r="A304" s="224">
        <v>296</v>
      </c>
      <c r="B304" s="1240"/>
      <c r="C304" s="1241"/>
      <c r="D304" s="430" t="s">
        <v>1034</v>
      </c>
      <c r="E304" s="573"/>
      <c r="F304" s="355"/>
      <c r="G304" s="355"/>
      <c r="H304" s="355"/>
      <c r="I304" s="577">
        <f>SUM(J304:Q304)</f>
        <v>11753</v>
      </c>
      <c r="J304" s="74">
        <f>SUM(J302:J303)</f>
        <v>7780</v>
      </c>
      <c r="K304" s="74">
        <f aca="true" t="shared" si="66" ref="K304:Q304">SUM(K302:K303)</f>
        <v>2232</v>
      </c>
      <c r="L304" s="74">
        <f t="shared" si="66"/>
        <v>1741</v>
      </c>
      <c r="M304" s="74">
        <f t="shared" si="66"/>
        <v>0</v>
      </c>
      <c r="N304" s="74">
        <f t="shared" si="66"/>
        <v>0</v>
      </c>
      <c r="O304" s="74">
        <f t="shared" si="66"/>
        <v>0</v>
      </c>
      <c r="P304" s="74">
        <f t="shared" si="66"/>
        <v>0</v>
      </c>
      <c r="Q304" s="75">
        <f t="shared" si="66"/>
        <v>0</v>
      </c>
      <c r="R304" s="227"/>
    </row>
    <row r="305" spans="1:18" s="74" customFormat="1" ht="30">
      <c r="A305" s="1251">
        <v>297</v>
      </c>
      <c r="B305" s="1240"/>
      <c r="C305" s="1241">
        <v>3</v>
      </c>
      <c r="D305" s="1234" t="s">
        <v>899</v>
      </c>
      <c r="E305" s="573"/>
      <c r="F305" s="355"/>
      <c r="G305" s="355"/>
      <c r="H305" s="355"/>
      <c r="I305" s="577"/>
      <c r="Q305" s="75"/>
      <c r="R305" s="227"/>
    </row>
    <row r="306" spans="1:18" s="74" customFormat="1" ht="15">
      <c r="A306" s="224">
        <v>298</v>
      </c>
      <c r="B306" s="1240"/>
      <c r="C306" s="1241"/>
      <c r="D306" s="1234" t="s">
        <v>1000</v>
      </c>
      <c r="E306" s="573"/>
      <c r="F306" s="355"/>
      <c r="G306" s="355"/>
      <c r="H306" s="355"/>
      <c r="I306" s="541">
        <f>SUM(J306:Q306)</f>
        <v>10933</v>
      </c>
      <c r="J306" s="71">
        <v>7460</v>
      </c>
      <c r="K306" s="71">
        <v>2150</v>
      </c>
      <c r="L306" s="71">
        <v>1323</v>
      </c>
      <c r="M306" s="71"/>
      <c r="N306" s="71"/>
      <c r="O306" s="71"/>
      <c r="P306" s="71"/>
      <c r="Q306" s="78"/>
      <c r="R306" s="227"/>
    </row>
    <row r="307" spans="1:18" s="72" customFormat="1" ht="15">
      <c r="A307" s="224">
        <v>299</v>
      </c>
      <c r="B307" s="132"/>
      <c r="C307" s="226"/>
      <c r="D307" s="429" t="s">
        <v>396</v>
      </c>
      <c r="E307" s="368"/>
      <c r="F307" s="358"/>
      <c r="G307" s="358"/>
      <c r="H307" s="358"/>
      <c r="I307" s="572">
        <f>SUM(J307:Q307)</f>
        <v>0</v>
      </c>
      <c r="J307" s="432"/>
      <c r="K307" s="432"/>
      <c r="L307" s="432"/>
      <c r="M307" s="432"/>
      <c r="N307" s="432"/>
      <c r="O307" s="432"/>
      <c r="P307" s="432"/>
      <c r="Q307" s="585"/>
      <c r="R307" s="137"/>
    </row>
    <row r="308" spans="1:18" s="74" customFormat="1" ht="15">
      <c r="A308" s="224">
        <v>300</v>
      </c>
      <c r="B308" s="1240"/>
      <c r="C308" s="1241"/>
      <c r="D308" s="430" t="s">
        <v>1034</v>
      </c>
      <c r="E308" s="573"/>
      <c r="F308" s="355"/>
      <c r="G308" s="355"/>
      <c r="H308" s="355"/>
      <c r="I308" s="577">
        <f>SUM(J308:Q308)</f>
        <v>10933</v>
      </c>
      <c r="J308" s="74">
        <f>SUM(J306:J307)</f>
        <v>7460</v>
      </c>
      <c r="K308" s="74">
        <f aca="true" t="shared" si="67" ref="K308:Q308">SUM(K306:K307)</f>
        <v>2150</v>
      </c>
      <c r="L308" s="74">
        <f t="shared" si="67"/>
        <v>1323</v>
      </c>
      <c r="M308" s="74">
        <f t="shared" si="67"/>
        <v>0</v>
      </c>
      <c r="N308" s="74">
        <f t="shared" si="67"/>
        <v>0</v>
      </c>
      <c r="O308" s="74">
        <f t="shared" si="67"/>
        <v>0</v>
      </c>
      <c r="P308" s="74">
        <f t="shared" si="67"/>
        <v>0</v>
      </c>
      <c r="Q308" s="75">
        <f t="shared" si="67"/>
        <v>0</v>
      </c>
      <c r="R308" s="227"/>
    </row>
    <row r="309" spans="1:17" s="133" customFormat="1" ht="15">
      <c r="A309" s="224">
        <v>301</v>
      </c>
      <c r="B309" s="134"/>
      <c r="C309" s="135">
        <v>4</v>
      </c>
      <c r="D309" s="1234" t="s">
        <v>530</v>
      </c>
      <c r="E309" s="566"/>
      <c r="F309" s="334"/>
      <c r="G309" s="334"/>
      <c r="H309" s="334"/>
      <c r="I309" s="577"/>
      <c r="J309" s="227"/>
      <c r="K309" s="227"/>
      <c r="L309" s="227"/>
      <c r="M309" s="227"/>
      <c r="N309" s="227"/>
      <c r="O309" s="227"/>
      <c r="P309" s="227"/>
      <c r="Q309" s="111"/>
    </row>
    <row r="310" spans="1:17" s="133" customFormat="1" ht="15">
      <c r="A310" s="224">
        <v>302</v>
      </c>
      <c r="B310" s="134"/>
      <c r="C310" s="135"/>
      <c r="D310" s="1234" t="s">
        <v>1000</v>
      </c>
      <c r="E310" s="566"/>
      <c r="F310" s="334"/>
      <c r="G310" s="334"/>
      <c r="H310" s="334"/>
      <c r="I310" s="541">
        <f>SUM(J310:Q310)</f>
        <v>10350</v>
      </c>
      <c r="J310" s="136">
        <v>7310</v>
      </c>
      <c r="K310" s="136">
        <v>2111</v>
      </c>
      <c r="L310" s="136">
        <v>929</v>
      </c>
      <c r="M310" s="136"/>
      <c r="N310" s="136"/>
      <c r="O310" s="136"/>
      <c r="P310" s="136"/>
      <c r="Q310" s="300"/>
    </row>
    <row r="311" spans="1:18" s="72" customFormat="1" ht="15">
      <c r="A311" s="224">
        <v>303</v>
      </c>
      <c r="B311" s="132"/>
      <c r="C311" s="226"/>
      <c r="D311" s="429" t="s">
        <v>396</v>
      </c>
      <c r="E311" s="368"/>
      <c r="F311" s="358"/>
      <c r="G311" s="358"/>
      <c r="H311" s="358"/>
      <c r="I311" s="572">
        <f>SUM(J311:Q311)</f>
        <v>0</v>
      </c>
      <c r="J311" s="432"/>
      <c r="K311" s="432"/>
      <c r="L311" s="432"/>
      <c r="M311" s="432"/>
      <c r="N311" s="432"/>
      <c r="O311" s="432"/>
      <c r="P311" s="432"/>
      <c r="Q311" s="585"/>
      <c r="R311" s="137"/>
    </row>
    <row r="312" spans="1:18" s="74" customFormat="1" ht="15">
      <c r="A312" s="224">
        <v>304</v>
      </c>
      <c r="B312" s="1240"/>
      <c r="C312" s="1241"/>
      <c r="D312" s="430" t="s">
        <v>1034</v>
      </c>
      <c r="E312" s="573"/>
      <c r="F312" s="355"/>
      <c r="G312" s="355"/>
      <c r="H312" s="355"/>
      <c r="I312" s="577">
        <f>SUM(J312:Q312)</f>
        <v>10350</v>
      </c>
      <c r="J312" s="74">
        <f>SUM(J310:J311)</f>
        <v>7310</v>
      </c>
      <c r="K312" s="74">
        <f aca="true" t="shared" si="68" ref="K312:Q312">SUM(K310:K311)</f>
        <v>2111</v>
      </c>
      <c r="L312" s="74">
        <f t="shared" si="68"/>
        <v>929</v>
      </c>
      <c r="M312" s="74">
        <f t="shared" si="68"/>
        <v>0</v>
      </c>
      <c r="N312" s="74">
        <f t="shared" si="68"/>
        <v>0</v>
      </c>
      <c r="O312" s="74">
        <f t="shared" si="68"/>
        <v>0</v>
      </c>
      <c r="P312" s="74">
        <f t="shared" si="68"/>
        <v>0</v>
      </c>
      <c r="Q312" s="75">
        <f t="shared" si="68"/>
        <v>0</v>
      </c>
      <c r="R312" s="227"/>
    </row>
    <row r="313" spans="1:18" s="133" customFormat="1" ht="15">
      <c r="A313" s="224">
        <v>305</v>
      </c>
      <c r="B313" s="134"/>
      <c r="C313" s="135">
        <v>5</v>
      </c>
      <c r="D313" s="1234" t="s">
        <v>404</v>
      </c>
      <c r="E313" s="566"/>
      <c r="F313" s="334">
        <v>140738</v>
      </c>
      <c r="G313" s="334">
        <v>149000</v>
      </c>
      <c r="H313" s="334">
        <v>109284</v>
      </c>
      <c r="I313" s="541"/>
      <c r="J313" s="227"/>
      <c r="K313" s="227"/>
      <c r="L313" s="227"/>
      <c r="M313" s="227"/>
      <c r="N313" s="227"/>
      <c r="O313" s="227"/>
      <c r="P313" s="227"/>
      <c r="Q313" s="111"/>
      <c r="R313" s="133">
        <f>(SUM(J314:Q314))-I314</f>
        <v>0</v>
      </c>
    </row>
    <row r="314" spans="1:18" s="667" customFormat="1" ht="15">
      <c r="A314" s="224">
        <v>306</v>
      </c>
      <c r="B314" s="658"/>
      <c r="C314" s="659"/>
      <c r="D314" s="684" t="s">
        <v>394</v>
      </c>
      <c r="E314" s="672"/>
      <c r="F314" s="673"/>
      <c r="G314" s="673"/>
      <c r="H314" s="673"/>
      <c r="I314" s="674">
        <f>SUM(J314:Q314)</f>
        <v>148400</v>
      </c>
      <c r="J314" s="661"/>
      <c r="K314" s="661"/>
      <c r="L314" s="661">
        <v>147975</v>
      </c>
      <c r="M314" s="662"/>
      <c r="N314" s="662"/>
      <c r="O314" s="662"/>
      <c r="P314" s="661">
        <v>425</v>
      </c>
      <c r="Q314" s="685"/>
      <c r="R314" s="661"/>
    </row>
    <row r="315" spans="1:18" s="71" customFormat="1" ht="15">
      <c r="A315" s="224">
        <v>307</v>
      </c>
      <c r="B315" s="73"/>
      <c r="C315" s="76"/>
      <c r="D315" s="1234" t="s">
        <v>1000</v>
      </c>
      <c r="E315" s="571"/>
      <c r="F315" s="354"/>
      <c r="G315" s="354"/>
      <c r="H315" s="354"/>
      <c r="I315" s="541">
        <f>SUM(J315:Q315)</f>
        <v>160550</v>
      </c>
      <c r="J315" s="136">
        <v>3000</v>
      </c>
      <c r="K315" s="136">
        <v>1550</v>
      </c>
      <c r="L315" s="136">
        <v>153575</v>
      </c>
      <c r="M315" s="137"/>
      <c r="N315" s="137"/>
      <c r="O315" s="136">
        <v>2000</v>
      </c>
      <c r="P315" s="136">
        <v>425</v>
      </c>
      <c r="Q315" s="301"/>
      <c r="R315" s="136"/>
    </row>
    <row r="316" spans="1:18" s="72" customFormat="1" ht="15">
      <c r="A316" s="224">
        <v>308</v>
      </c>
      <c r="B316" s="132"/>
      <c r="C316" s="226"/>
      <c r="D316" s="429" t="s">
        <v>1132</v>
      </c>
      <c r="E316" s="368"/>
      <c r="F316" s="358"/>
      <c r="G316" s="358"/>
      <c r="H316" s="358"/>
      <c r="I316" s="572">
        <f>SUM(J316:Q316)</f>
        <v>0</v>
      </c>
      <c r="J316" s="432">
        <v>-200</v>
      </c>
      <c r="K316" s="432">
        <v>200</v>
      </c>
      <c r="L316" s="432">
        <v>-95</v>
      </c>
      <c r="M316" s="432"/>
      <c r="N316" s="432"/>
      <c r="O316" s="432">
        <v>95</v>
      </c>
      <c r="P316" s="432"/>
      <c r="Q316" s="585"/>
      <c r="R316" s="137"/>
    </row>
    <row r="317" spans="1:18" s="74" customFormat="1" ht="15">
      <c r="A317" s="224">
        <v>309</v>
      </c>
      <c r="B317" s="1240"/>
      <c r="C317" s="1241"/>
      <c r="D317" s="430" t="s">
        <v>1034</v>
      </c>
      <c r="E317" s="573"/>
      <c r="F317" s="355"/>
      <c r="G317" s="355"/>
      <c r="H317" s="355"/>
      <c r="I317" s="577">
        <f>SUM(J317:Q317)</f>
        <v>160550</v>
      </c>
      <c r="J317" s="74">
        <f aca="true" t="shared" si="69" ref="J317:Q317">SUM(J315:J316)</f>
        <v>2800</v>
      </c>
      <c r="K317" s="74">
        <f t="shared" si="69"/>
        <v>1750</v>
      </c>
      <c r="L317" s="74">
        <f t="shared" si="69"/>
        <v>153480</v>
      </c>
      <c r="M317" s="74">
        <f t="shared" si="69"/>
        <v>0</v>
      </c>
      <c r="N317" s="74">
        <f t="shared" si="69"/>
        <v>0</v>
      </c>
      <c r="O317" s="74">
        <f t="shared" si="69"/>
        <v>2095</v>
      </c>
      <c r="P317" s="74">
        <f t="shared" si="69"/>
        <v>425</v>
      </c>
      <c r="Q317" s="75">
        <f t="shared" si="69"/>
        <v>0</v>
      </c>
      <c r="R317" s="227"/>
    </row>
    <row r="318" spans="1:18" s="133" customFormat="1" ht="15">
      <c r="A318" s="224">
        <v>310</v>
      </c>
      <c r="B318" s="134"/>
      <c r="C318" s="135">
        <v>6</v>
      </c>
      <c r="D318" s="1234" t="s">
        <v>405</v>
      </c>
      <c r="E318" s="566"/>
      <c r="F318" s="334">
        <v>76122</v>
      </c>
      <c r="G318" s="334">
        <v>74301</v>
      </c>
      <c r="H318" s="334">
        <v>72032</v>
      </c>
      <c r="I318" s="541"/>
      <c r="J318" s="227"/>
      <c r="K318" s="227"/>
      <c r="L318" s="227"/>
      <c r="M318" s="227"/>
      <c r="N318" s="227"/>
      <c r="O318" s="227"/>
      <c r="P318" s="227"/>
      <c r="Q318" s="111"/>
      <c r="R318" s="133">
        <f>(SUM(J319:Q319))-I319</f>
        <v>0</v>
      </c>
    </row>
    <row r="319" spans="1:18" s="667" customFormat="1" ht="15">
      <c r="A319" s="224">
        <v>311</v>
      </c>
      <c r="B319" s="658"/>
      <c r="C319" s="659"/>
      <c r="D319" s="684" t="s">
        <v>394</v>
      </c>
      <c r="E319" s="672"/>
      <c r="F319" s="673"/>
      <c r="G319" s="673"/>
      <c r="H319" s="673"/>
      <c r="I319" s="674">
        <f>SUM(J319:Q319)</f>
        <v>73216</v>
      </c>
      <c r="J319" s="661"/>
      <c r="K319" s="661"/>
      <c r="L319" s="661">
        <v>53383</v>
      </c>
      <c r="M319" s="662"/>
      <c r="N319" s="662"/>
      <c r="O319" s="661">
        <v>19833</v>
      </c>
      <c r="P319" s="662"/>
      <c r="Q319" s="685"/>
      <c r="R319" s="661"/>
    </row>
    <row r="320" spans="1:18" s="71" customFormat="1" ht="15">
      <c r="A320" s="224">
        <v>312</v>
      </c>
      <c r="B320" s="73"/>
      <c r="C320" s="76"/>
      <c r="D320" s="1234" t="s">
        <v>1000</v>
      </c>
      <c r="E320" s="571"/>
      <c r="F320" s="354"/>
      <c r="G320" s="354"/>
      <c r="H320" s="354"/>
      <c r="I320" s="541">
        <f>SUM(J320:Q320)</f>
        <v>83670</v>
      </c>
      <c r="J320" s="136"/>
      <c r="K320" s="136"/>
      <c r="L320" s="136">
        <v>51759</v>
      </c>
      <c r="M320" s="137"/>
      <c r="N320" s="137"/>
      <c r="O320" s="136">
        <v>25887</v>
      </c>
      <c r="P320" s="136">
        <v>6024</v>
      </c>
      <c r="Q320" s="301"/>
      <c r="R320" s="136"/>
    </row>
    <row r="321" spans="1:18" s="72" customFormat="1" ht="15">
      <c r="A321" s="224">
        <v>313</v>
      </c>
      <c r="B321" s="132"/>
      <c r="C321" s="226"/>
      <c r="D321" s="429" t="s">
        <v>396</v>
      </c>
      <c r="E321" s="368"/>
      <c r="F321" s="358"/>
      <c r="G321" s="358"/>
      <c r="H321" s="358"/>
      <c r="I321" s="572">
        <f>SUM(J321:Q321)</f>
        <v>0</v>
      </c>
      <c r="J321" s="432"/>
      <c r="K321" s="432"/>
      <c r="L321" s="432"/>
      <c r="M321" s="432"/>
      <c r="N321" s="432"/>
      <c r="O321" s="432"/>
      <c r="P321" s="432"/>
      <c r="Q321" s="585"/>
      <c r="R321" s="137"/>
    </row>
    <row r="322" spans="1:18" s="74" customFormat="1" ht="15">
      <c r="A322" s="224">
        <v>314</v>
      </c>
      <c r="B322" s="1240"/>
      <c r="C322" s="1241"/>
      <c r="D322" s="430" t="s">
        <v>1034</v>
      </c>
      <c r="E322" s="573"/>
      <c r="F322" s="355"/>
      <c r="G322" s="355"/>
      <c r="H322" s="355"/>
      <c r="I322" s="577">
        <f>SUM(J322:Q322)</f>
        <v>83670</v>
      </c>
      <c r="J322" s="74">
        <f aca="true" t="shared" si="70" ref="J322:Q322">SUM(J320:J321)</f>
        <v>0</v>
      </c>
      <c r="K322" s="74">
        <f t="shared" si="70"/>
        <v>0</v>
      </c>
      <c r="L322" s="74">
        <f t="shared" si="70"/>
        <v>51759</v>
      </c>
      <c r="M322" s="74">
        <f t="shared" si="70"/>
        <v>0</v>
      </c>
      <c r="N322" s="74">
        <f t="shared" si="70"/>
        <v>0</v>
      </c>
      <c r="O322" s="74">
        <f t="shared" si="70"/>
        <v>25887</v>
      </c>
      <c r="P322" s="74">
        <f t="shared" si="70"/>
        <v>6024</v>
      </c>
      <c r="Q322" s="75">
        <f t="shared" si="70"/>
        <v>0</v>
      </c>
      <c r="R322" s="227"/>
    </row>
    <row r="323" spans="1:18" s="133" customFormat="1" ht="15">
      <c r="A323" s="224">
        <v>315</v>
      </c>
      <c r="B323" s="134"/>
      <c r="C323" s="135">
        <v>7</v>
      </c>
      <c r="D323" s="1234" t="s">
        <v>364</v>
      </c>
      <c r="E323" s="566"/>
      <c r="F323" s="334">
        <v>1961</v>
      </c>
      <c r="G323" s="334">
        <v>2500</v>
      </c>
      <c r="H323" s="334">
        <v>1906</v>
      </c>
      <c r="I323" s="541"/>
      <c r="J323" s="227"/>
      <c r="K323" s="227"/>
      <c r="L323" s="227"/>
      <c r="M323" s="227"/>
      <c r="N323" s="227"/>
      <c r="O323" s="227"/>
      <c r="P323" s="227"/>
      <c r="Q323" s="111"/>
      <c r="R323" s="133">
        <f>(SUM(J324:Q324))-I324</f>
        <v>0</v>
      </c>
    </row>
    <row r="324" spans="1:18" s="667" customFormat="1" ht="15">
      <c r="A324" s="224">
        <v>316</v>
      </c>
      <c r="B324" s="658"/>
      <c r="C324" s="659"/>
      <c r="D324" s="684" t="s">
        <v>394</v>
      </c>
      <c r="E324" s="672"/>
      <c r="F324" s="673"/>
      <c r="G324" s="673"/>
      <c r="H324" s="673"/>
      <c r="I324" s="674">
        <f>SUM(J324:Q324)</f>
        <v>4200</v>
      </c>
      <c r="J324" s="661"/>
      <c r="K324" s="661"/>
      <c r="L324" s="661">
        <v>4200</v>
      </c>
      <c r="M324" s="662"/>
      <c r="N324" s="662"/>
      <c r="O324" s="662"/>
      <c r="P324" s="662"/>
      <c r="Q324" s="685"/>
      <c r="R324" s="661"/>
    </row>
    <row r="325" spans="1:18" s="71" customFormat="1" ht="15">
      <c r="A325" s="224">
        <v>317</v>
      </c>
      <c r="B325" s="73"/>
      <c r="C325" s="76"/>
      <c r="D325" s="1234" t="s">
        <v>1000</v>
      </c>
      <c r="E325" s="571"/>
      <c r="F325" s="354"/>
      <c r="G325" s="354"/>
      <c r="H325" s="354"/>
      <c r="I325" s="541">
        <f>SUM(J325:Q325)</f>
        <v>4200</v>
      </c>
      <c r="J325" s="136"/>
      <c r="K325" s="136"/>
      <c r="L325" s="136">
        <v>4200</v>
      </c>
      <c r="M325" s="137"/>
      <c r="N325" s="137"/>
      <c r="O325" s="137"/>
      <c r="P325" s="137"/>
      <c r="Q325" s="301"/>
      <c r="R325" s="136"/>
    </row>
    <row r="326" spans="1:18" s="72" customFormat="1" ht="15">
      <c r="A326" s="224">
        <v>318</v>
      </c>
      <c r="B326" s="132"/>
      <c r="C326" s="226"/>
      <c r="D326" s="429" t="s">
        <v>72</v>
      </c>
      <c r="E326" s="368"/>
      <c r="F326" s="358"/>
      <c r="G326" s="358"/>
      <c r="H326" s="358"/>
      <c r="I326" s="572">
        <f>SUM(J326:Q326)</f>
        <v>0</v>
      </c>
      <c r="J326" s="432"/>
      <c r="K326" s="432"/>
      <c r="L326" s="432"/>
      <c r="M326" s="432"/>
      <c r="N326" s="432"/>
      <c r="O326" s="432"/>
      <c r="P326" s="432"/>
      <c r="Q326" s="585"/>
      <c r="R326" s="137"/>
    </row>
    <row r="327" spans="1:18" s="74" customFormat="1" ht="15">
      <c r="A327" s="224">
        <v>319</v>
      </c>
      <c r="B327" s="1240"/>
      <c r="C327" s="1241"/>
      <c r="D327" s="430" t="s">
        <v>1034</v>
      </c>
      <c r="E327" s="573"/>
      <c r="F327" s="355"/>
      <c r="G327" s="355"/>
      <c r="H327" s="355"/>
      <c r="I327" s="577">
        <f>SUM(J327:Q327)</f>
        <v>4200</v>
      </c>
      <c r="J327" s="74">
        <f aca="true" t="shared" si="71" ref="J327:Q327">SUM(J325:J326)</f>
        <v>0</v>
      </c>
      <c r="K327" s="74">
        <f t="shared" si="71"/>
        <v>0</v>
      </c>
      <c r="L327" s="74">
        <f t="shared" si="71"/>
        <v>4200</v>
      </c>
      <c r="M327" s="74">
        <f t="shared" si="71"/>
        <v>0</v>
      </c>
      <c r="N327" s="74">
        <f t="shared" si="71"/>
        <v>0</v>
      </c>
      <c r="O327" s="74">
        <f t="shared" si="71"/>
        <v>0</v>
      </c>
      <c r="P327" s="74">
        <f t="shared" si="71"/>
        <v>0</v>
      </c>
      <c r="Q327" s="75">
        <f t="shared" si="71"/>
        <v>0</v>
      </c>
      <c r="R327" s="227"/>
    </row>
    <row r="328" spans="1:18" s="133" customFormat="1" ht="15">
      <c r="A328" s="224">
        <v>320</v>
      </c>
      <c r="B328" s="134"/>
      <c r="C328" s="135">
        <v>8</v>
      </c>
      <c r="D328" s="1234" t="s">
        <v>808</v>
      </c>
      <c r="E328" s="566"/>
      <c r="F328" s="334">
        <v>9451</v>
      </c>
      <c r="G328" s="334">
        <v>0</v>
      </c>
      <c r="H328" s="334">
        <v>417</v>
      </c>
      <c r="I328" s="541"/>
      <c r="J328" s="227"/>
      <c r="K328" s="227"/>
      <c r="L328" s="227"/>
      <c r="M328" s="227"/>
      <c r="N328" s="227"/>
      <c r="O328" s="227"/>
      <c r="P328" s="227"/>
      <c r="Q328" s="111"/>
      <c r="R328" s="133">
        <f>(SUM(J329:Q329))-I329</f>
        <v>0</v>
      </c>
    </row>
    <row r="329" spans="1:18" s="667" customFormat="1" ht="15">
      <c r="A329" s="224">
        <v>321</v>
      </c>
      <c r="B329" s="658"/>
      <c r="C329" s="659"/>
      <c r="D329" s="684" t="s">
        <v>394</v>
      </c>
      <c r="E329" s="672"/>
      <c r="F329" s="673"/>
      <c r="G329" s="673"/>
      <c r="H329" s="673"/>
      <c r="I329" s="674">
        <f>SUM(J329:Q329)</f>
        <v>0</v>
      </c>
      <c r="J329" s="661"/>
      <c r="K329" s="661"/>
      <c r="L329" s="661"/>
      <c r="M329" s="662"/>
      <c r="N329" s="662"/>
      <c r="O329" s="662"/>
      <c r="P329" s="662"/>
      <c r="Q329" s="685"/>
      <c r="R329" s="661"/>
    </row>
    <row r="330" spans="1:18" s="71" customFormat="1" ht="15">
      <c r="A330" s="224">
        <v>322</v>
      </c>
      <c r="B330" s="73"/>
      <c r="C330" s="76"/>
      <c r="D330" s="1234" t="s">
        <v>1000</v>
      </c>
      <c r="E330" s="571"/>
      <c r="F330" s="354"/>
      <c r="G330" s="354"/>
      <c r="H330" s="354"/>
      <c r="I330" s="541">
        <f>SUM(J330:Q330)</f>
        <v>0</v>
      </c>
      <c r="J330" s="136"/>
      <c r="K330" s="136"/>
      <c r="L330" s="136"/>
      <c r="M330" s="137"/>
      <c r="N330" s="137"/>
      <c r="O330" s="137"/>
      <c r="P330" s="137"/>
      <c r="Q330" s="301"/>
      <c r="R330" s="136"/>
    </row>
    <row r="331" spans="1:18" s="72" customFormat="1" ht="15">
      <c r="A331" s="224">
        <v>323</v>
      </c>
      <c r="B331" s="132"/>
      <c r="C331" s="226"/>
      <c r="D331" s="429" t="s">
        <v>72</v>
      </c>
      <c r="E331" s="368"/>
      <c r="F331" s="358"/>
      <c r="G331" s="358"/>
      <c r="H331" s="358"/>
      <c r="I331" s="572">
        <f>SUM(J331:Q331)</f>
        <v>0</v>
      </c>
      <c r="J331" s="432"/>
      <c r="K331" s="432"/>
      <c r="L331" s="432"/>
      <c r="M331" s="432"/>
      <c r="N331" s="432"/>
      <c r="O331" s="432"/>
      <c r="P331" s="432"/>
      <c r="Q331" s="585"/>
      <c r="R331" s="137"/>
    </row>
    <row r="332" spans="1:19" s="74" customFormat="1" ht="15">
      <c r="A332" s="224">
        <v>324</v>
      </c>
      <c r="B332" s="1240"/>
      <c r="C332" s="1241"/>
      <c r="D332" s="430" t="s">
        <v>1034</v>
      </c>
      <c r="E332" s="573"/>
      <c r="F332" s="355"/>
      <c r="G332" s="355"/>
      <c r="H332" s="355"/>
      <c r="I332" s="577">
        <f>SUM(J332:Q332)</f>
        <v>0</v>
      </c>
      <c r="J332" s="74">
        <f>SUM(J330:J331)</f>
        <v>0</v>
      </c>
      <c r="K332" s="74">
        <f aca="true" t="shared" si="72" ref="K332:S332">SUM(K330:K331)</f>
        <v>0</v>
      </c>
      <c r="L332" s="74">
        <f t="shared" si="72"/>
        <v>0</v>
      </c>
      <c r="M332" s="74">
        <f t="shared" si="72"/>
        <v>0</v>
      </c>
      <c r="N332" s="74">
        <f t="shared" si="72"/>
        <v>0</v>
      </c>
      <c r="O332" s="74">
        <f t="shared" si="72"/>
        <v>0</v>
      </c>
      <c r="P332" s="74">
        <f t="shared" si="72"/>
        <v>0</v>
      </c>
      <c r="Q332" s="75">
        <f t="shared" si="72"/>
        <v>0</v>
      </c>
      <c r="R332" s="74">
        <f t="shared" si="72"/>
        <v>0</v>
      </c>
      <c r="S332" s="74">
        <f t="shared" si="72"/>
        <v>0</v>
      </c>
    </row>
    <row r="333" spans="1:18" s="133" customFormat="1" ht="31.5" customHeight="1">
      <c r="A333" s="1251">
        <v>325</v>
      </c>
      <c r="B333" s="73"/>
      <c r="C333" s="76">
        <v>9</v>
      </c>
      <c r="D333" s="1234" t="s">
        <v>217</v>
      </c>
      <c r="E333" s="566"/>
      <c r="F333" s="334">
        <v>5609</v>
      </c>
      <c r="G333" s="334">
        <v>0</v>
      </c>
      <c r="H333" s="334">
        <v>3247</v>
      </c>
      <c r="I333" s="541"/>
      <c r="J333" s="227"/>
      <c r="K333" s="227"/>
      <c r="L333" s="227"/>
      <c r="M333" s="227"/>
      <c r="N333" s="227"/>
      <c r="O333" s="227"/>
      <c r="P333" s="227"/>
      <c r="Q333" s="111"/>
      <c r="R333" s="133">
        <f>(SUM(J334:Q334))-I334</f>
        <v>0</v>
      </c>
    </row>
    <row r="334" spans="1:18" s="667" customFormat="1" ht="15">
      <c r="A334" s="224">
        <v>326</v>
      </c>
      <c r="B334" s="658"/>
      <c r="C334" s="659"/>
      <c r="D334" s="684" t="s">
        <v>394</v>
      </c>
      <c r="E334" s="672"/>
      <c r="F334" s="673"/>
      <c r="G334" s="673"/>
      <c r="H334" s="673"/>
      <c r="I334" s="674">
        <f>SUM(J334:Q334)</f>
        <v>0</v>
      </c>
      <c r="J334" s="661"/>
      <c r="K334" s="661"/>
      <c r="L334" s="661"/>
      <c r="M334" s="662"/>
      <c r="N334" s="662"/>
      <c r="O334" s="662"/>
      <c r="P334" s="662"/>
      <c r="Q334" s="685"/>
      <c r="R334" s="661"/>
    </row>
    <row r="335" spans="1:18" s="71" customFormat="1" ht="15">
      <c r="A335" s="224">
        <v>327</v>
      </c>
      <c r="B335" s="73"/>
      <c r="C335" s="76"/>
      <c r="D335" s="1234" t="s">
        <v>1000</v>
      </c>
      <c r="E335" s="571"/>
      <c r="F335" s="354"/>
      <c r="G335" s="354"/>
      <c r="H335" s="354"/>
      <c r="I335" s="541">
        <f>SUM(J335:Q335)</f>
        <v>0</v>
      </c>
      <c r="J335" s="136"/>
      <c r="K335" s="136"/>
      <c r="L335" s="136"/>
      <c r="M335" s="137"/>
      <c r="N335" s="137"/>
      <c r="O335" s="137"/>
      <c r="P335" s="137"/>
      <c r="Q335" s="301"/>
      <c r="R335" s="136"/>
    </row>
    <row r="336" spans="1:18" s="72" customFormat="1" ht="15">
      <c r="A336" s="224">
        <v>328</v>
      </c>
      <c r="B336" s="132"/>
      <c r="C336" s="226"/>
      <c r="D336" s="429" t="s">
        <v>72</v>
      </c>
      <c r="E336" s="368"/>
      <c r="F336" s="358"/>
      <c r="G336" s="358"/>
      <c r="H336" s="358"/>
      <c r="I336" s="572">
        <f>SUM(J336:Q336)</f>
        <v>0</v>
      </c>
      <c r="J336" s="432"/>
      <c r="K336" s="432"/>
      <c r="L336" s="432"/>
      <c r="M336" s="432"/>
      <c r="N336" s="432"/>
      <c r="O336" s="432"/>
      <c r="P336" s="432"/>
      <c r="Q336" s="585"/>
      <c r="R336" s="137"/>
    </row>
    <row r="337" spans="1:18" s="74" customFormat="1" ht="15">
      <c r="A337" s="224">
        <v>329</v>
      </c>
      <c r="B337" s="1240"/>
      <c r="C337" s="1241"/>
      <c r="D337" s="430" t="s">
        <v>1034</v>
      </c>
      <c r="E337" s="573"/>
      <c r="F337" s="355"/>
      <c r="G337" s="355"/>
      <c r="H337" s="355"/>
      <c r="I337" s="577">
        <f>SUM(J337:Q337)</f>
        <v>0</v>
      </c>
      <c r="J337" s="74">
        <f>SUM(J335:J336)</f>
        <v>0</v>
      </c>
      <c r="K337" s="74">
        <f aca="true" t="shared" si="73" ref="K337:Q337">SUM(K335:K336)</f>
        <v>0</v>
      </c>
      <c r="L337" s="74">
        <f t="shared" si="73"/>
        <v>0</v>
      </c>
      <c r="M337" s="74">
        <f t="shared" si="73"/>
        <v>0</v>
      </c>
      <c r="N337" s="74">
        <f t="shared" si="73"/>
        <v>0</v>
      </c>
      <c r="O337" s="74">
        <f t="shared" si="73"/>
        <v>0</v>
      </c>
      <c r="P337" s="74">
        <f t="shared" si="73"/>
        <v>0</v>
      </c>
      <c r="Q337" s="75">
        <f t="shared" si="73"/>
        <v>0</v>
      </c>
      <c r="R337" s="227"/>
    </row>
    <row r="338" spans="1:18" s="133" customFormat="1" ht="31.5" customHeight="1">
      <c r="A338" s="1251">
        <v>330</v>
      </c>
      <c r="B338" s="73"/>
      <c r="C338" s="76">
        <v>10</v>
      </c>
      <c r="D338" s="1234" t="s">
        <v>218</v>
      </c>
      <c r="E338" s="566"/>
      <c r="F338" s="334">
        <v>1897</v>
      </c>
      <c r="G338" s="334">
        <v>0</v>
      </c>
      <c r="H338" s="334">
        <v>0</v>
      </c>
      <c r="I338" s="541"/>
      <c r="J338" s="227"/>
      <c r="K338" s="227"/>
      <c r="L338" s="227"/>
      <c r="M338" s="227"/>
      <c r="N338" s="227"/>
      <c r="O338" s="227"/>
      <c r="P338" s="227"/>
      <c r="Q338" s="111"/>
      <c r="R338" s="133">
        <f>(SUM(J339:Q339))-I339</f>
        <v>0</v>
      </c>
    </row>
    <row r="339" spans="1:18" s="667" customFormat="1" ht="15">
      <c r="A339" s="224">
        <v>331</v>
      </c>
      <c r="B339" s="658"/>
      <c r="C339" s="659"/>
      <c r="D339" s="684" t="s">
        <v>394</v>
      </c>
      <c r="E339" s="672"/>
      <c r="F339" s="673"/>
      <c r="G339" s="673"/>
      <c r="H339" s="673"/>
      <c r="I339" s="674">
        <f>SUM(J339:Q339)</f>
        <v>0</v>
      </c>
      <c r="J339" s="661"/>
      <c r="K339" s="661"/>
      <c r="L339" s="661"/>
      <c r="M339" s="662"/>
      <c r="N339" s="662"/>
      <c r="O339" s="662"/>
      <c r="P339" s="662"/>
      <c r="Q339" s="685"/>
      <c r="R339" s="661"/>
    </row>
    <row r="340" spans="1:18" s="71" customFormat="1" ht="15">
      <c r="A340" s="224">
        <v>332</v>
      </c>
      <c r="B340" s="73"/>
      <c r="C340" s="76"/>
      <c r="D340" s="1234" t="s">
        <v>1000</v>
      </c>
      <c r="E340" s="571"/>
      <c r="F340" s="354"/>
      <c r="G340" s="354"/>
      <c r="H340" s="354"/>
      <c r="I340" s="541">
        <f>SUM(J340:Q340)</f>
        <v>0</v>
      </c>
      <c r="J340" s="136"/>
      <c r="K340" s="136"/>
      <c r="L340" s="136"/>
      <c r="M340" s="137"/>
      <c r="N340" s="137"/>
      <c r="O340" s="137"/>
      <c r="P340" s="137"/>
      <c r="Q340" s="301"/>
      <c r="R340" s="136"/>
    </row>
    <row r="341" spans="1:18" s="72" customFormat="1" ht="15">
      <c r="A341" s="224">
        <v>333</v>
      </c>
      <c r="B341" s="132"/>
      <c r="C341" s="226"/>
      <c r="D341" s="429" t="s">
        <v>72</v>
      </c>
      <c r="E341" s="368"/>
      <c r="F341" s="358"/>
      <c r="G341" s="358"/>
      <c r="H341" s="358"/>
      <c r="I341" s="572">
        <f>SUM(J341:Q341)</f>
        <v>0</v>
      </c>
      <c r="J341" s="432"/>
      <c r="K341" s="432"/>
      <c r="L341" s="432"/>
      <c r="M341" s="432"/>
      <c r="N341" s="432"/>
      <c r="O341" s="432"/>
      <c r="P341" s="432"/>
      <c r="Q341" s="585"/>
      <c r="R341" s="137"/>
    </row>
    <row r="342" spans="1:19" s="74" customFormat="1" ht="15">
      <c r="A342" s="224">
        <v>334</v>
      </c>
      <c r="B342" s="1240"/>
      <c r="C342" s="1241"/>
      <c r="D342" s="430" t="s">
        <v>1034</v>
      </c>
      <c r="E342" s="573"/>
      <c r="F342" s="355"/>
      <c r="G342" s="355"/>
      <c r="H342" s="355"/>
      <c r="I342" s="577">
        <f>SUM(J342:Q342)</f>
        <v>0</v>
      </c>
      <c r="J342" s="74">
        <f>SUM(J340:J341)</f>
        <v>0</v>
      </c>
      <c r="K342" s="74">
        <f aca="true" t="shared" si="74" ref="K342:S342">SUM(K340:K341)</f>
        <v>0</v>
      </c>
      <c r="L342" s="74">
        <f t="shared" si="74"/>
        <v>0</v>
      </c>
      <c r="M342" s="74">
        <f t="shared" si="74"/>
        <v>0</v>
      </c>
      <c r="N342" s="74">
        <f t="shared" si="74"/>
        <v>0</v>
      </c>
      <c r="O342" s="74">
        <f t="shared" si="74"/>
        <v>0</v>
      </c>
      <c r="P342" s="74">
        <f t="shared" si="74"/>
        <v>0</v>
      </c>
      <c r="Q342" s="75">
        <f t="shared" si="74"/>
        <v>0</v>
      </c>
      <c r="R342" s="74">
        <f t="shared" si="74"/>
        <v>0</v>
      </c>
      <c r="S342" s="74">
        <f t="shared" si="74"/>
        <v>0</v>
      </c>
    </row>
    <row r="343" spans="1:18" s="133" customFormat="1" ht="31.5" customHeight="1">
      <c r="A343" s="1251">
        <v>335</v>
      </c>
      <c r="B343" s="73"/>
      <c r="C343" s="76">
        <v>11</v>
      </c>
      <c r="D343" s="1234" t="s">
        <v>219</v>
      </c>
      <c r="E343" s="566"/>
      <c r="F343" s="334"/>
      <c r="G343" s="334"/>
      <c r="H343" s="334">
        <v>3560</v>
      </c>
      <c r="I343" s="541"/>
      <c r="J343" s="227"/>
      <c r="K343" s="227"/>
      <c r="L343" s="227"/>
      <c r="M343" s="227"/>
      <c r="N343" s="227"/>
      <c r="O343" s="227"/>
      <c r="P343" s="227"/>
      <c r="Q343" s="111"/>
      <c r="R343" s="133">
        <f>(SUM(J344:Q344))-I344</f>
        <v>0</v>
      </c>
    </row>
    <row r="344" spans="1:18" s="667" customFormat="1" ht="15">
      <c r="A344" s="224">
        <v>336</v>
      </c>
      <c r="B344" s="658"/>
      <c r="C344" s="659"/>
      <c r="D344" s="684" t="s">
        <v>394</v>
      </c>
      <c r="E344" s="672"/>
      <c r="F344" s="673"/>
      <c r="G344" s="673"/>
      <c r="H344" s="673"/>
      <c r="I344" s="674">
        <f>SUM(J344:Q344)</f>
        <v>0</v>
      </c>
      <c r="J344" s="661"/>
      <c r="K344" s="661"/>
      <c r="L344" s="661"/>
      <c r="M344" s="662"/>
      <c r="N344" s="662"/>
      <c r="O344" s="662"/>
      <c r="P344" s="662"/>
      <c r="Q344" s="685"/>
      <c r="R344" s="661"/>
    </row>
    <row r="345" spans="1:18" s="71" customFormat="1" ht="15">
      <c r="A345" s="224">
        <v>337</v>
      </c>
      <c r="B345" s="73"/>
      <c r="C345" s="76"/>
      <c r="D345" s="1234" t="s">
        <v>1000</v>
      </c>
      <c r="E345" s="571"/>
      <c r="F345" s="354"/>
      <c r="G345" s="354"/>
      <c r="H345" s="354"/>
      <c r="I345" s="541">
        <f>SUM(J345:Q345)</f>
        <v>5934</v>
      </c>
      <c r="J345" s="136">
        <v>4672</v>
      </c>
      <c r="K345" s="136">
        <v>1262</v>
      </c>
      <c r="L345" s="136"/>
      <c r="M345" s="137"/>
      <c r="N345" s="137"/>
      <c r="O345" s="137"/>
      <c r="P345" s="137"/>
      <c r="Q345" s="301"/>
      <c r="R345" s="136"/>
    </row>
    <row r="346" spans="1:18" s="72" customFormat="1" ht="15">
      <c r="A346" s="224">
        <v>338</v>
      </c>
      <c r="B346" s="132"/>
      <c r="C346" s="226"/>
      <c r="D346" s="429" t="s">
        <v>396</v>
      </c>
      <c r="E346" s="368"/>
      <c r="F346" s="358"/>
      <c r="G346" s="358"/>
      <c r="H346" s="358"/>
      <c r="I346" s="572">
        <f>SUM(J346:Q346)</f>
        <v>0</v>
      </c>
      <c r="J346" s="432"/>
      <c r="K346" s="432"/>
      <c r="L346" s="432"/>
      <c r="M346" s="432"/>
      <c r="N346" s="432"/>
      <c r="O346" s="432"/>
      <c r="P346" s="432"/>
      <c r="Q346" s="585"/>
      <c r="R346" s="137"/>
    </row>
    <row r="347" spans="1:19" s="74" customFormat="1" ht="15">
      <c r="A347" s="224">
        <v>339</v>
      </c>
      <c r="B347" s="1240"/>
      <c r="C347" s="1241"/>
      <c r="D347" s="430" t="s">
        <v>1034</v>
      </c>
      <c r="E347" s="573"/>
      <c r="F347" s="355"/>
      <c r="G347" s="355"/>
      <c r="H347" s="355"/>
      <c r="I347" s="577">
        <f>SUM(J347:Q347)</f>
        <v>5934</v>
      </c>
      <c r="J347" s="74">
        <f>SUM(J345:J346)</f>
        <v>4672</v>
      </c>
      <c r="K347" s="74">
        <f aca="true" t="shared" si="75" ref="K347:S347">SUM(K345:K346)</f>
        <v>1262</v>
      </c>
      <c r="L347" s="74">
        <f t="shared" si="75"/>
        <v>0</v>
      </c>
      <c r="M347" s="74">
        <f t="shared" si="75"/>
        <v>0</v>
      </c>
      <c r="N347" s="74">
        <f t="shared" si="75"/>
        <v>0</v>
      </c>
      <c r="O347" s="74">
        <f t="shared" si="75"/>
        <v>0</v>
      </c>
      <c r="P347" s="74">
        <f t="shared" si="75"/>
        <v>0</v>
      </c>
      <c r="Q347" s="75">
        <f t="shared" si="75"/>
        <v>0</v>
      </c>
      <c r="R347" s="74">
        <f t="shared" si="75"/>
        <v>0</v>
      </c>
      <c r="S347" s="74">
        <f t="shared" si="75"/>
        <v>0</v>
      </c>
    </row>
    <row r="348" spans="1:18" s="133" customFormat="1" ht="31.5" customHeight="1">
      <c r="A348" s="1251">
        <v>340</v>
      </c>
      <c r="B348" s="73"/>
      <c r="C348" s="76">
        <v>12</v>
      </c>
      <c r="D348" s="1234" t="s">
        <v>220</v>
      </c>
      <c r="E348" s="566"/>
      <c r="F348" s="334"/>
      <c r="G348" s="334"/>
      <c r="H348" s="334">
        <v>584</v>
      </c>
      <c r="I348" s="541"/>
      <c r="J348" s="227"/>
      <c r="K348" s="227"/>
      <c r="L348" s="227"/>
      <c r="M348" s="227"/>
      <c r="N348" s="227"/>
      <c r="O348" s="227"/>
      <c r="P348" s="227"/>
      <c r="Q348" s="111"/>
      <c r="R348" s="133">
        <f>(SUM(J349:Q349))-I349</f>
        <v>0</v>
      </c>
    </row>
    <row r="349" spans="1:18" s="667" customFormat="1" ht="15">
      <c r="A349" s="224">
        <v>341</v>
      </c>
      <c r="B349" s="658"/>
      <c r="C349" s="659"/>
      <c r="D349" s="684" t="s">
        <v>394</v>
      </c>
      <c r="E349" s="672"/>
      <c r="F349" s="673"/>
      <c r="G349" s="673"/>
      <c r="H349" s="673"/>
      <c r="I349" s="674">
        <f>SUM(J349:Q349)</f>
        <v>0</v>
      </c>
      <c r="J349" s="661"/>
      <c r="K349" s="661"/>
      <c r="L349" s="661"/>
      <c r="M349" s="662"/>
      <c r="N349" s="662"/>
      <c r="O349" s="662"/>
      <c r="P349" s="662"/>
      <c r="Q349" s="685"/>
      <c r="R349" s="661"/>
    </row>
    <row r="350" spans="1:18" s="71" customFormat="1" ht="15">
      <c r="A350" s="224">
        <v>342</v>
      </c>
      <c r="B350" s="73"/>
      <c r="C350" s="76"/>
      <c r="D350" s="1234" t="s">
        <v>1000</v>
      </c>
      <c r="E350" s="571"/>
      <c r="F350" s="354"/>
      <c r="G350" s="354"/>
      <c r="H350" s="354"/>
      <c r="I350" s="541">
        <f>SUM(J350:Q350)</f>
        <v>146</v>
      </c>
      <c r="J350" s="136">
        <v>117</v>
      </c>
      <c r="K350" s="136">
        <v>29</v>
      </c>
      <c r="L350" s="136"/>
      <c r="M350" s="137"/>
      <c r="N350" s="137"/>
      <c r="O350" s="137"/>
      <c r="P350" s="137"/>
      <c r="Q350" s="301"/>
      <c r="R350" s="136"/>
    </row>
    <row r="351" spans="1:18" s="72" customFormat="1" ht="15">
      <c r="A351" s="224">
        <v>343</v>
      </c>
      <c r="B351" s="132"/>
      <c r="C351" s="226"/>
      <c r="D351" s="429" t="s">
        <v>396</v>
      </c>
      <c r="E351" s="368"/>
      <c r="F351" s="358"/>
      <c r="G351" s="358"/>
      <c r="H351" s="358"/>
      <c r="I351" s="572">
        <f>SUM(J351:Q351)</f>
        <v>0</v>
      </c>
      <c r="J351" s="432"/>
      <c r="K351" s="432"/>
      <c r="L351" s="432"/>
      <c r="M351" s="432"/>
      <c r="N351" s="432"/>
      <c r="O351" s="432"/>
      <c r="P351" s="432"/>
      <c r="Q351" s="585"/>
      <c r="R351" s="137"/>
    </row>
    <row r="352" spans="1:18" s="74" customFormat="1" ht="15">
      <c r="A352" s="224">
        <v>344</v>
      </c>
      <c r="B352" s="1240"/>
      <c r="C352" s="1241"/>
      <c r="D352" s="430" t="s">
        <v>1034</v>
      </c>
      <c r="E352" s="573"/>
      <c r="F352" s="355"/>
      <c r="G352" s="355"/>
      <c r="H352" s="355"/>
      <c r="I352" s="577">
        <f>SUM(J352:Q352)</f>
        <v>146</v>
      </c>
      <c r="J352" s="74">
        <f>SUM(J350:J351)</f>
        <v>117</v>
      </c>
      <c r="K352" s="74">
        <f aca="true" t="shared" si="76" ref="K352:Q352">SUM(K350:K351)</f>
        <v>29</v>
      </c>
      <c r="L352" s="74">
        <f t="shared" si="76"/>
        <v>0</v>
      </c>
      <c r="M352" s="74">
        <f t="shared" si="76"/>
        <v>0</v>
      </c>
      <c r="N352" s="74">
        <f t="shared" si="76"/>
        <v>0</v>
      </c>
      <c r="O352" s="74">
        <f t="shared" si="76"/>
        <v>0</v>
      </c>
      <c r="P352" s="74">
        <f t="shared" si="76"/>
        <v>0</v>
      </c>
      <c r="Q352" s="75">
        <f t="shared" si="76"/>
        <v>0</v>
      </c>
      <c r="R352" s="227"/>
    </row>
    <row r="353" spans="1:18" s="133" customFormat="1" ht="36" customHeight="1">
      <c r="A353" s="1251">
        <v>345</v>
      </c>
      <c r="B353" s="73"/>
      <c r="C353" s="76">
        <v>13</v>
      </c>
      <c r="D353" s="1234" t="s">
        <v>221</v>
      </c>
      <c r="E353" s="566"/>
      <c r="F353" s="334"/>
      <c r="G353" s="334"/>
      <c r="H353" s="334">
        <v>999</v>
      </c>
      <c r="I353" s="541"/>
      <c r="J353" s="227"/>
      <c r="K353" s="227"/>
      <c r="L353" s="227"/>
      <c r="M353" s="227"/>
      <c r="N353" s="227"/>
      <c r="O353" s="227"/>
      <c r="P353" s="227"/>
      <c r="Q353" s="111"/>
      <c r="R353" s="133">
        <f>(SUM(J354:Q354))-I354</f>
        <v>0</v>
      </c>
    </row>
    <row r="354" spans="1:18" s="667" customFormat="1" ht="15">
      <c r="A354" s="224">
        <v>346</v>
      </c>
      <c r="B354" s="658"/>
      <c r="C354" s="659"/>
      <c r="D354" s="684" t="s">
        <v>394</v>
      </c>
      <c r="E354" s="672"/>
      <c r="F354" s="673"/>
      <c r="G354" s="673"/>
      <c r="H354" s="673"/>
      <c r="I354" s="674">
        <f>SUM(J354:Q354)</f>
        <v>0</v>
      </c>
      <c r="J354" s="661"/>
      <c r="K354" s="661"/>
      <c r="L354" s="661"/>
      <c r="M354" s="662"/>
      <c r="N354" s="662"/>
      <c r="O354" s="662"/>
      <c r="P354" s="662"/>
      <c r="Q354" s="685"/>
      <c r="R354" s="661"/>
    </row>
    <row r="355" spans="1:18" s="71" customFormat="1" ht="15">
      <c r="A355" s="224">
        <v>347</v>
      </c>
      <c r="B355" s="73"/>
      <c r="C355" s="76"/>
      <c r="D355" s="1234" t="s">
        <v>1000</v>
      </c>
      <c r="E355" s="571"/>
      <c r="F355" s="354"/>
      <c r="G355" s="354"/>
      <c r="H355" s="354"/>
      <c r="I355" s="541">
        <f>SUM(J355:Q355)</f>
        <v>1359</v>
      </c>
      <c r="J355" s="136">
        <v>1070</v>
      </c>
      <c r="K355" s="136">
        <v>289</v>
      </c>
      <c r="L355" s="136"/>
      <c r="M355" s="137"/>
      <c r="N355" s="137"/>
      <c r="O355" s="137"/>
      <c r="P355" s="137"/>
      <c r="Q355" s="301"/>
      <c r="R355" s="136"/>
    </row>
    <row r="356" spans="1:18" s="72" customFormat="1" ht="15">
      <c r="A356" s="224">
        <v>348</v>
      </c>
      <c r="B356" s="132"/>
      <c r="C356" s="226"/>
      <c r="D356" s="429" t="s">
        <v>396</v>
      </c>
      <c r="E356" s="368"/>
      <c r="F356" s="358"/>
      <c r="G356" s="358"/>
      <c r="H356" s="358"/>
      <c r="I356" s="572">
        <f>SUM(J356:Q356)</f>
        <v>0</v>
      </c>
      <c r="J356" s="432"/>
      <c r="K356" s="432"/>
      <c r="L356" s="432"/>
      <c r="M356" s="432"/>
      <c r="N356" s="432"/>
      <c r="O356" s="432"/>
      <c r="P356" s="432"/>
      <c r="Q356" s="585"/>
      <c r="R356" s="137"/>
    </row>
    <row r="357" spans="1:19" s="74" customFormat="1" ht="15">
      <c r="A357" s="224">
        <v>349</v>
      </c>
      <c r="B357" s="1240"/>
      <c r="C357" s="1241"/>
      <c r="D357" s="430" t="s">
        <v>1034</v>
      </c>
      <c r="E357" s="573"/>
      <c r="F357" s="355"/>
      <c r="G357" s="355"/>
      <c r="H357" s="355"/>
      <c r="I357" s="577">
        <f>SUM(J357:Q357)</f>
        <v>1359</v>
      </c>
      <c r="J357" s="74">
        <f>SUM(J355:J356)</f>
        <v>1070</v>
      </c>
      <c r="K357" s="74">
        <f aca="true" t="shared" si="77" ref="K357:S357">SUM(K355:K356)</f>
        <v>289</v>
      </c>
      <c r="L357" s="74">
        <f t="shared" si="77"/>
        <v>0</v>
      </c>
      <c r="M357" s="74">
        <f t="shared" si="77"/>
        <v>0</v>
      </c>
      <c r="N357" s="74">
        <f t="shared" si="77"/>
        <v>0</v>
      </c>
      <c r="O357" s="74">
        <f t="shared" si="77"/>
        <v>0</v>
      </c>
      <c r="P357" s="74">
        <f t="shared" si="77"/>
        <v>0</v>
      </c>
      <c r="Q357" s="75">
        <f t="shared" si="77"/>
        <v>0</v>
      </c>
      <c r="R357" s="74">
        <f t="shared" si="77"/>
        <v>0</v>
      </c>
      <c r="S357" s="74">
        <f t="shared" si="77"/>
        <v>0</v>
      </c>
    </row>
    <row r="358" spans="1:18" s="133" customFormat="1" ht="30" customHeight="1">
      <c r="A358" s="1251">
        <v>350</v>
      </c>
      <c r="B358" s="73"/>
      <c r="C358" s="76">
        <v>14</v>
      </c>
      <c r="D358" s="1470" t="s">
        <v>222</v>
      </c>
      <c r="E358" s="1470"/>
      <c r="F358" s="1470"/>
      <c r="G358" s="1470"/>
      <c r="H358" s="334">
        <v>909</v>
      </c>
      <c r="I358" s="541"/>
      <c r="J358" s="227"/>
      <c r="K358" s="227"/>
      <c r="L358" s="227"/>
      <c r="M358" s="227"/>
      <c r="N358" s="227"/>
      <c r="O358" s="227"/>
      <c r="P358" s="227"/>
      <c r="Q358" s="111"/>
      <c r="R358" s="133">
        <f>(SUM(J359:Q359))-I359</f>
        <v>0</v>
      </c>
    </row>
    <row r="359" spans="1:18" s="667" customFormat="1" ht="15">
      <c r="A359" s="224">
        <v>351</v>
      </c>
      <c r="B359" s="658"/>
      <c r="C359" s="659"/>
      <c r="D359" s="684" t="s">
        <v>394</v>
      </c>
      <c r="E359" s="672"/>
      <c r="F359" s="673"/>
      <c r="G359" s="673"/>
      <c r="H359" s="673"/>
      <c r="I359" s="674">
        <f>SUM(J359:Q359)</f>
        <v>0</v>
      </c>
      <c r="J359" s="661"/>
      <c r="K359" s="661"/>
      <c r="L359" s="661"/>
      <c r="M359" s="662"/>
      <c r="N359" s="662"/>
      <c r="O359" s="662"/>
      <c r="P359" s="662"/>
      <c r="Q359" s="685"/>
      <c r="R359" s="661"/>
    </row>
    <row r="360" spans="1:18" s="71" customFormat="1" ht="15">
      <c r="A360" s="224">
        <v>352</v>
      </c>
      <c r="B360" s="73"/>
      <c r="C360" s="76"/>
      <c r="D360" s="1234" t="s">
        <v>1000</v>
      </c>
      <c r="E360" s="571"/>
      <c r="F360" s="354"/>
      <c r="G360" s="354"/>
      <c r="H360" s="354"/>
      <c r="I360" s="541">
        <f>SUM(J360:Q360)</f>
        <v>2902</v>
      </c>
      <c r="J360" s="136">
        <v>2285</v>
      </c>
      <c r="K360" s="136">
        <v>617</v>
      </c>
      <c r="L360" s="136"/>
      <c r="M360" s="137"/>
      <c r="N360" s="137"/>
      <c r="O360" s="137"/>
      <c r="P360" s="137"/>
      <c r="Q360" s="301"/>
      <c r="R360" s="136"/>
    </row>
    <row r="361" spans="1:18" s="72" customFormat="1" ht="15">
      <c r="A361" s="224">
        <v>353</v>
      </c>
      <c r="B361" s="132"/>
      <c r="C361" s="226"/>
      <c r="D361" s="429" t="s">
        <v>396</v>
      </c>
      <c r="E361" s="368"/>
      <c r="F361" s="358"/>
      <c r="G361" s="358"/>
      <c r="H361" s="358"/>
      <c r="I361" s="572">
        <f>SUM(J361:Q361)</f>
        <v>0</v>
      </c>
      <c r="J361" s="432"/>
      <c r="K361" s="432"/>
      <c r="L361" s="432"/>
      <c r="M361" s="432"/>
      <c r="N361" s="432"/>
      <c r="O361" s="432"/>
      <c r="P361" s="432"/>
      <c r="Q361" s="585"/>
      <c r="R361" s="137"/>
    </row>
    <row r="362" spans="1:19" s="74" customFormat="1" ht="15">
      <c r="A362" s="224">
        <v>354</v>
      </c>
      <c r="B362" s="1240"/>
      <c r="C362" s="1241"/>
      <c r="D362" s="430" t="s">
        <v>1034</v>
      </c>
      <c r="E362" s="573"/>
      <c r="F362" s="355"/>
      <c r="G362" s="355"/>
      <c r="H362" s="355"/>
      <c r="I362" s="577">
        <f>SUM(J362:Q362)</f>
        <v>2902</v>
      </c>
      <c r="J362" s="74">
        <f>SUM(J360:J361)</f>
        <v>2285</v>
      </c>
      <c r="K362" s="74">
        <f aca="true" t="shared" si="78" ref="K362:S362">SUM(K360:K361)</f>
        <v>617</v>
      </c>
      <c r="L362" s="74">
        <f t="shared" si="78"/>
        <v>0</v>
      </c>
      <c r="M362" s="74">
        <f t="shared" si="78"/>
        <v>0</v>
      </c>
      <c r="N362" s="74">
        <f t="shared" si="78"/>
        <v>0</v>
      </c>
      <c r="O362" s="74">
        <f t="shared" si="78"/>
        <v>0</v>
      </c>
      <c r="P362" s="74">
        <f t="shared" si="78"/>
        <v>0</v>
      </c>
      <c r="Q362" s="75">
        <f t="shared" si="78"/>
        <v>0</v>
      </c>
      <c r="R362" s="74">
        <f t="shared" si="78"/>
        <v>0</v>
      </c>
      <c r="S362" s="74">
        <f t="shared" si="78"/>
        <v>0</v>
      </c>
    </row>
    <row r="363" spans="1:17" s="133" customFormat="1" ht="36" customHeight="1">
      <c r="A363" s="1251">
        <v>355</v>
      </c>
      <c r="B363" s="73"/>
      <c r="C363" s="76">
        <v>15</v>
      </c>
      <c r="D363" s="1234" t="s">
        <v>232</v>
      </c>
      <c r="E363" s="566"/>
      <c r="F363" s="334"/>
      <c r="G363" s="334"/>
      <c r="H363" s="334">
        <v>2105</v>
      </c>
      <c r="I363" s="541"/>
      <c r="J363" s="227"/>
      <c r="K363" s="227"/>
      <c r="L363" s="227"/>
      <c r="M363" s="227"/>
      <c r="N363" s="227"/>
      <c r="O363" s="227"/>
      <c r="P363" s="227"/>
      <c r="Q363" s="111"/>
    </row>
    <row r="364" spans="1:18" s="667" customFormat="1" ht="15">
      <c r="A364" s="224">
        <v>356</v>
      </c>
      <c r="B364" s="658"/>
      <c r="C364" s="659"/>
      <c r="D364" s="684" t="s">
        <v>394</v>
      </c>
      <c r="E364" s="672"/>
      <c r="F364" s="673"/>
      <c r="G364" s="673"/>
      <c r="H364" s="673"/>
      <c r="I364" s="674">
        <f>SUM(J364:Q364)</f>
        <v>0</v>
      </c>
      <c r="J364" s="661"/>
      <c r="K364" s="661"/>
      <c r="L364" s="661"/>
      <c r="M364" s="662"/>
      <c r="N364" s="662"/>
      <c r="O364" s="662"/>
      <c r="P364" s="662"/>
      <c r="Q364" s="685"/>
      <c r="R364" s="661"/>
    </row>
    <row r="365" spans="1:18" s="71" customFormat="1" ht="15">
      <c r="A365" s="224">
        <v>357</v>
      </c>
      <c r="B365" s="73"/>
      <c r="C365" s="76"/>
      <c r="D365" s="1234" t="s">
        <v>1000</v>
      </c>
      <c r="E365" s="571"/>
      <c r="F365" s="354"/>
      <c r="G365" s="354"/>
      <c r="H365" s="354"/>
      <c r="I365" s="541">
        <f aca="true" t="shared" si="79" ref="I365:I371">SUM(J365:Q365)</f>
        <v>0</v>
      </c>
      <c r="J365" s="136"/>
      <c r="K365" s="136"/>
      <c r="L365" s="136"/>
      <c r="M365" s="137"/>
      <c r="N365" s="137"/>
      <c r="O365" s="137"/>
      <c r="P365" s="137"/>
      <c r="Q365" s="301"/>
      <c r="R365" s="136"/>
    </row>
    <row r="366" spans="1:18" s="72" customFormat="1" ht="15">
      <c r="A366" s="224">
        <v>358</v>
      </c>
      <c r="B366" s="132"/>
      <c r="C366" s="226"/>
      <c r="D366" s="429" t="s">
        <v>72</v>
      </c>
      <c r="E366" s="368"/>
      <c r="F366" s="358"/>
      <c r="G366" s="358"/>
      <c r="H366" s="358"/>
      <c r="I366" s="572">
        <f t="shared" si="79"/>
        <v>0</v>
      </c>
      <c r="J366" s="432"/>
      <c r="K366" s="432"/>
      <c r="L366" s="432"/>
      <c r="M366" s="432"/>
      <c r="N366" s="432"/>
      <c r="O366" s="432"/>
      <c r="P366" s="432"/>
      <c r="Q366" s="585"/>
      <c r="R366" s="137"/>
    </row>
    <row r="367" spans="1:18" s="74" customFormat="1" ht="15">
      <c r="A367" s="224">
        <v>359</v>
      </c>
      <c r="B367" s="1240"/>
      <c r="C367" s="1241"/>
      <c r="D367" s="430" t="s">
        <v>1034</v>
      </c>
      <c r="E367" s="573"/>
      <c r="F367" s="355"/>
      <c r="G367" s="355"/>
      <c r="H367" s="355"/>
      <c r="I367" s="577">
        <f t="shared" si="79"/>
        <v>0</v>
      </c>
      <c r="J367" s="74">
        <f>SUM(J365:J366)</f>
        <v>0</v>
      </c>
      <c r="K367" s="74">
        <f aca="true" t="shared" si="80" ref="K367:Q367">SUM(K365:K366)</f>
        <v>0</v>
      </c>
      <c r="L367" s="74">
        <f t="shared" si="80"/>
        <v>0</v>
      </c>
      <c r="M367" s="74">
        <f t="shared" si="80"/>
        <v>0</v>
      </c>
      <c r="N367" s="74">
        <f t="shared" si="80"/>
        <v>0</v>
      </c>
      <c r="O367" s="74">
        <f t="shared" si="80"/>
        <v>0</v>
      </c>
      <c r="P367" s="74">
        <f t="shared" si="80"/>
        <v>0</v>
      </c>
      <c r="Q367" s="75">
        <f t="shared" si="80"/>
        <v>0</v>
      </c>
      <c r="R367" s="227"/>
    </row>
    <row r="368" spans="1:17" s="133" customFormat="1" ht="21.75" customHeight="1">
      <c r="A368" s="224">
        <v>360</v>
      </c>
      <c r="B368" s="134"/>
      <c r="C368" s="135">
        <v>16</v>
      </c>
      <c r="D368" s="1470" t="s">
        <v>70</v>
      </c>
      <c r="E368" s="1470"/>
      <c r="F368" s="1470"/>
      <c r="G368" s="1470"/>
      <c r="H368" s="1470"/>
      <c r="I368" s="541"/>
      <c r="J368" s="227"/>
      <c r="K368" s="227"/>
      <c r="L368" s="227"/>
      <c r="M368" s="227"/>
      <c r="N368" s="227"/>
      <c r="O368" s="227"/>
      <c r="P368" s="227"/>
      <c r="Q368" s="111"/>
    </row>
    <row r="369" spans="1:17" s="133" customFormat="1" ht="15">
      <c r="A369" s="224">
        <v>361</v>
      </c>
      <c r="B369" s="134"/>
      <c r="C369" s="135"/>
      <c r="D369" s="1234" t="s">
        <v>1000</v>
      </c>
      <c r="E369" s="1234"/>
      <c r="F369" s="1234"/>
      <c r="G369" s="1234"/>
      <c r="H369" s="1234"/>
      <c r="I369" s="541">
        <f t="shared" si="79"/>
        <v>5262</v>
      </c>
      <c r="J369" s="136">
        <v>4143</v>
      </c>
      <c r="K369" s="136">
        <v>1119</v>
      </c>
      <c r="L369" s="227"/>
      <c r="M369" s="227"/>
      <c r="N369" s="227"/>
      <c r="O369" s="227"/>
      <c r="P369" s="227"/>
      <c r="Q369" s="111"/>
    </row>
    <row r="370" spans="1:18" s="72" customFormat="1" ht="15">
      <c r="A370" s="224">
        <v>362</v>
      </c>
      <c r="B370" s="132"/>
      <c r="C370" s="226"/>
      <c r="D370" s="429" t="s">
        <v>72</v>
      </c>
      <c r="E370" s="368"/>
      <c r="F370" s="358"/>
      <c r="G370" s="358"/>
      <c r="H370" s="358"/>
      <c r="I370" s="572">
        <f t="shared" si="79"/>
        <v>0</v>
      </c>
      <c r="J370" s="432"/>
      <c r="K370" s="432"/>
      <c r="L370" s="432"/>
      <c r="M370" s="432"/>
      <c r="N370" s="432"/>
      <c r="O370" s="432"/>
      <c r="P370" s="432"/>
      <c r="Q370" s="585"/>
      <c r="R370" s="137"/>
    </row>
    <row r="371" spans="1:18" s="74" customFormat="1" ht="15">
      <c r="A371" s="224">
        <v>363</v>
      </c>
      <c r="B371" s="1240"/>
      <c r="C371" s="1241"/>
      <c r="D371" s="430" t="s">
        <v>1034</v>
      </c>
      <c r="E371" s="573"/>
      <c r="F371" s="355"/>
      <c r="G371" s="355"/>
      <c r="H371" s="355"/>
      <c r="I371" s="577">
        <f t="shared" si="79"/>
        <v>5262</v>
      </c>
      <c r="J371" s="74">
        <f>SUM(J369:J370)</f>
        <v>4143</v>
      </c>
      <c r="K371" s="74">
        <f aca="true" t="shared" si="81" ref="K371:Q371">SUM(K369:K370)</f>
        <v>1119</v>
      </c>
      <c r="L371" s="74">
        <f t="shared" si="81"/>
        <v>0</v>
      </c>
      <c r="M371" s="74">
        <f t="shared" si="81"/>
        <v>0</v>
      </c>
      <c r="N371" s="74">
        <f t="shared" si="81"/>
        <v>0</v>
      </c>
      <c r="O371" s="74">
        <f t="shared" si="81"/>
        <v>0</v>
      </c>
      <c r="P371" s="74">
        <f t="shared" si="81"/>
        <v>0</v>
      </c>
      <c r="Q371" s="75">
        <f t="shared" si="81"/>
        <v>0</v>
      </c>
      <c r="R371" s="227"/>
    </row>
    <row r="372" spans="1:17" s="133" customFormat="1" ht="15">
      <c r="A372" s="224">
        <v>364</v>
      </c>
      <c r="B372" s="73"/>
      <c r="C372" s="76">
        <v>17</v>
      </c>
      <c r="D372" s="1470" t="s">
        <v>233</v>
      </c>
      <c r="E372" s="1470"/>
      <c r="F372" s="1470"/>
      <c r="G372" s="1470"/>
      <c r="H372" s="334">
        <v>1712</v>
      </c>
      <c r="I372" s="541"/>
      <c r="J372" s="227"/>
      <c r="K372" s="227"/>
      <c r="L372" s="227"/>
      <c r="M372" s="227"/>
      <c r="N372" s="227"/>
      <c r="O372" s="227"/>
      <c r="P372" s="227"/>
      <c r="Q372" s="111"/>
    </row>
    <row r="373" spans="1:18" s="667" customFormat="1" ht="15">
      <c r="A373" s="224">
        <v>365</v>
      </c>
      <c r="B373" s="658"/>
      <c r="C373" s="659"/>
      <c r="D373" s="684" t="s">
        <v>394</v>
      </c>
      <c r="E373" s="672"/>
      <c r="F373" s="673"/>
      <c r="G373" s="673"/>
      <c r="H373" s="673"/>
      <c r="I373" s="674">
        <f>SUM(J373:Q373)</f>
        <v>0</v>
      </c>
      <c r="J373" s="661"/>
      <c r="K373" s="661"/>
      <c r="L373" s="661"/>
      <c r="M373" s="662"/>
      <c r="N373" s="662"/>
      <c r="O373" s="662"/>
      <c r="P373" s="662"/>
      <c r="Q373" s="685"/>
      <c r="R373" s="661"/>
    </row>
    <row r="374" spans="1:18" s="71" customFormat="1" ht="15">
      <c r="A374" s="224">
        <v>366</v>
      </c>
      <c r="B374" s="73"/>
      <c r="C374" s="76"/>
      <c r="D374" s="1234" t="s">
        <v>1000</v>
      </c>
      <c r="E374" s="571"/>
      <c r="F374" s="354"/>
      <c r="G374" s="354"/>
      <c r="H374" s="354"/>
      <c r="I374" s="541">
        <f>SUM(J374:Q374)</f>
        <v>1617</v>
      </c>
      <c r="J374" s="136">
        <v>1273</v>
      </c>
      <c r="K374" s="136">
        <v>344</v>
      </c>
      <c r="L374" s="136"/>
      <c r="M374" s="137"/>
      <c r="N374" s="137"/>
      <c r="O374" s="137"/>
      <c r="P374" s="137"/>
      <c r="Q374" s="301"/>
      <c r="R374" s="136"/>
    </row>
    <row r="375" spans="1:18" s="72" customFormat="1" ht="15">
      <c r="A375" s="224">
        <v>367</v>
      </c>
      <c r="B375" s="132"/>
      <c r="C375" s="226"/>
      <c r="D375" s="429" t="s">
        <v>72</v>
      </c>
      <c r="E375" s="368"/>
      <c r="F375" s="358"/>
      <c r="G375" s="358"/>
      <c r="H375" s="358"/>
      <c r="I375" s="572">
        <f>SUM(J375:Q375)</f>
        <v>0</v>
      </c>
      <c r="J375" s="432"/>
      <c r="K375" s="432"/>
      <c r="L375" s="432"/>
      <c r="M375" s="432"/>
      <c r="N375" s="432"/>
      <c r="O375" s="432"/>
      <c r="P375" s="432"/>
      <c r="Q375" s="585"/>
      <c r="R375" s="137"/>
    </row>
    <row r="376" spans="1:18" s="74" customFormat="1" ht="15">
      <c r="A376" s="224">
        <v>368</v>
      </c>
      <c r="B376" s="1240"/>
      <c r="C376" s="1241"/>
      <c r="D376" s="430" t="s">
        <v>1034</v>
      </c>
      <c r="E376" s="573"/>
      <c r="F376" s="355"/>
      <c r="G376" s="355"/>
      <c r="H376" s="355"/>
      <c r="I376" s="577">
        <f>SUM(J376:Q376)</f>
        <v>1617</v>
      </c>
      <c r="J376" s="74">
        <f>SUM(J374:J375)</f>
        <v>1273</v>
      </c>
      <c r="K376" s="74">
        <f aca="true" t="shared" si="82" ref="K376:Q376">SUM(K374:K375)</f>
        <v>344</v>
      </c>
      <c r="L376" s="74">
        <f t="shared" si="82"/>
        <v>0</v>
      </c>
      <c r="M376" s="74">
        <f t="shared" si="82"/>
        <v>0</v>
      </c>
      <c r="N376" s="74">
        <f t="shared" si="82"/>
        <v>0</v>
      </c>
      <c r="O376" s="74">
        <f t="shared" si="82"/>
        <v>0</v>
      </c>
      <c r="P376" s="74">
        <f t="shared" si="82"/>
        <v>0</v>
      </c>
      <c r="Q376" s="75">
        <f t="shared" si="82"/>
        <v>0</v>
      </c>
      <c r="R376" s="227"/>
    </row>
    <row r="377" spans="1:17" s="133" customFormat="1" ht="30" customHeight="1">
      <c r="A377" s="1251">
        <v>369</v>
      </c>
      <c r="B377" s="73"/>
      <c r="C377" s="76">
        <v>18</v>
      </c>
      <c r="D377" s="1470" t="s">
        <v>234</v>
      </c>
      <c r="E377" s="1470"/>
      <c r="F377" s="1470"/>
      <c r="G377" s="1470"/>
      <c r="H377" s="334">
        <v>864</v>
      </c>
      <c r="I377" s="541"/>
      <c r="J377" s="227"/>
      <c r="K377" s="227"/>
      <c r="L377" s="227"/>
      <c r="M377" s="227"/>
      <c r="N377" s="227"/>
      <c r="O377" s="227"/>
      <c r="P377" s="227"/>
      <c r="Q377" s="111"/>
    </row>
    <row r="378" spans="1:18" s="667" customFormat="1" ht="15">
      <c r="A378" s="224">
        <v>370</v>
      </c>
      <c r="B378" s="658"/>
      <c r="C378" s="659"/>
      <c r="D378" s="684" t="s">
        <v>394</v>
      </c>
      <c r="E378" s="672"/>
      <c r="F378" s="673"/>
      <c r="G378" s="673"/>
      <c r="H378" s="673"/>
      <c r="I378" s="674">
        <f>SUM(J378:Q378)</f>
        <v>0</v>
      </c>
      <c r="J378" s="661"/>
      <c r="K378" s="661"/>
      <c r="L378" s="661"/>
      <c r="M378" s="662"/>
      <c r="N378" s="662"/>
      <c r="O378" s="662"/>
      <c r="P378" s="662"/>
      <c r="Q378" s="685"/>
      <c r="R378" s="661"/>
    </row>
    <row r="379" spans="1:18" s="71" customFormat="1" ht="15">
      <c r="A379" s="224">
        <v>371</v>
      </c>
      <c r="B379" s="73"/>
      <c r="C379" s="76"/>
      <c r="D379" s="1234" t="s">
        <v>1000</v>
      </c>
      <c r="E379" s="571"/>
      <c r="F379" s="354"/>
      <c r="G379" s="354"/>
      <c r="H379" s="354"/>
      <c r="I379" s="541">
        <f>SUM(J379:Q379)</f>
        <v>1522</v>
      </c>
      <c r="J379" s="136">
        <v>1198</v>
      </c>
      <c r="K379" s="136">
        <v>324</v>
      </c>
      <c r="L379" s="136"/>
      <c r="M379" s="137"/>
      <c r="N379" s="137"/>
      <c r="O379" s="137"/>
      <c r="P379" s="137"/>
      <c r="Q379" s="301"/>
      <c r="R379" s="136"/>
    </row>
    <row r="380" spans="1:18" s="72" customFormat="1" ht="15">
      <c r="A380" s="224">
        <v>372</v>
      </c>
      <c r="B380" s="132"/>
      <c r="C380" s="226"/>
      <c r="D380" s="429" t="s">
        <v>396</v>
      </c>
      <c r="E380" s="368"/>
      <c r="F380" s="358"/>
      <c r="G380" s="358"/>
      <c r="H380" s="358"/>
      <c r="I380" s="572">
        <f>SUM(J380:Q380)</f>
        <v>0</v>
      </c>
      <c r="J380" s="432"/>
      <c r="K380" s="432"/>
      <c r="L380" s="432"/>
      <c r="M380" s="432"/>
      <c r="N380" s="432"/>
      <c r="O380" s="432"/>
      <c r="P380" s="432"/>
      <c r="Q380" s="585"/>
      <c r="R380" s="137"/>
    </row>
    <row r="381" spans="1:18" s="74" customFormat="1" ht="15">
      <c r="A381" s="224">
        <v>373</v>
      </c>
      <c r="B381" s="1240"/>
      <c r="C381" s="1241"/>
      <c r="D381" s="430" t="s">
        <v>1034</v>
      </c>
      <c r="E381" s="573"/>
      <c r="F381" s="355"/>
      <c r="G381" s="355"/>
      <c r="H381" s="355"/>
      <c r="I381" s="577">
        <f>SUM(J381:Q381)</f>
        <v>1522</v>
      </c>
      <c r="J381" s="74">
        <f>SUM(J379:J380)</f>
        <v>1198</v>
      </c>
      <c r="K381" s="74">
        <f aca="true" t="shared" si="83" ref="K381:Q381">SUM(K379:K380)</f>
        <v>324</v>
      </c>
      <c r="L381" s="74">
        <f t="shared" si="83"/>
        <v>0</v>
      </c>
      <c r="M381" s="74">
        <f t="shared" si="83"/>
        <v>0</v>
      </c>
      <c r="N381" s="74">
        <f t="shared" si="83"/>
        <v>0</v>
      </c>
      <c r="O381" s="74">
        <f t="shared" si="83"/>
        <v>0</v>
      </c>
      <c r="P381" s="74">
        <f t="shared" si="83"/>
        <v>0</v>
      </c>
      <c r="Q381" s="75">
        <f t="shared" si="83"/>
        <v>0</v>
      </c>
      <c r="R381" s="227"/>
    </row>
    <row r="382" spans="1:18" s="133" customFormat="1" ht="30" customHeight="1">
      <c r="A382" s="1251">
        <v>374</v>
      </c>
      <c r="B382" s="73"/>
      <c r="C382" s="76">
        <v>19</v>
      </c>
      <c r="D382" s="1470" t="s">
        <v>235</v>
      </c>
      <c r="E382" s="1470"/>
      <c r="F382" s="1470"/>
      <c r="G382" s="1470"/>
      <c r="H382" s="334">
        <v>2869</v>
      </c>
      <c r="I382" s="541"/>
      <c r="J382" s="227"/>
      <c r="K382" s="227"/>
      <c r="L382" s="227"/>
      <c r="M382" s="227"/>
      <c r="N382" s="227"/>
      <c r="O382" s="227"/>
      <c r="P382" s="227"/>
      <c r="Q382" s="111"/>
      <c r="R382" s="133">
        <f>(SUM(J383:Q383))-I383</f>
        <v>0</v>
      </c>
    </row>
    <row r="383" spans="1:18" s="667" customFormat="1" ht="15">
      <c r="A383" s="224">
        <v>375</v>
      </c>
      <c r="B383" s="658"/>
      <c r="C383" s="659"/>
      <c r="D383" s="684" t="s">
        <v>394</v>
      </c>
      <c r="E383" s="672"/>
      <c r="F383" s="673"/>
      <c r="G383" s="673"/>
      <c r="H383" s="673"/>
      <c r="I383" s="674">
        <f>SUM(J383:Q383)</f>
        <v>0</v>
      </c>
      <c r="J383" s="661"/>
      <c r="K383" s="661"/>
      <c r="L383" s="661"/>
      <c r="M383" s="662"/>
      <c r="N383" s="662"/>
      <c r="O383" s="662"/>
      <c r="P383" s="662"/>
      <c r="Q383" s="685"/>
      <c r="R383" s="661"/>
    </row>
    <row r="384" spans="1:18" s="71" customFormat="1" ht="15">
      <c r="A384" s="224">
        <v>376</v>
      </c>
      <c r="B384" s="73"/>
      <c r="C384" s="76"/>
      <c r="D384" s="1234" t="s">
        <v>1000</v>
      </c>
      <c r="E384" s="571"/>
      <c r="F384" s="354"/>
      <c r="G384" s="354"/>
      <c r="H384" s="354"/>
      <c r="I384" s="541">
        <f>SUM(J384:Q384)</f>
        <v>12131</v>
      </c>
      <c r="J384" s="136">
        <v>1194</v>
      </c>
      <c r="K384" s="136">
        <v>245</v>
      </c>
      <c r="L384" s="136">
        <v>10692</v>
      </c>
      <c r="M384" s="137"/>
      <c r="N384" s="137"/>
      <c r="O384" s="137"/>
      <c r="P384" s="137"/>
      <c r="Q384" s="301"/>
      <c r="R384" s="136"/>
    </row>
    <row r="385" spans="1:18" s="72" customFormat="1" ht="15">
      <c r="A385" s="224">
        <v>377</v>
      </c>
      <c r="B385" s="132"/>
      <c r="C385" s="226"/>
      <c r="D385" s="429" t="s">
        <v>1132</v>
      </c>
      <c r="E385" s="368"/>
      <c r="F385" s="358"/>
      <c r="G385" s="358"/>
      <c r="H385" s="358"/>
      <c r="I385" s="572">
        <f>SUM(J385:Q385)</f>
        <v>0</v>
      </c>
      <c r="J385" s="432">
        <v>35</v>
      </c>
      <c r="K385" s="432"/>
      <c r="L385" s="432">
        <v>-35</v>
      </c>
      <c r="M385" s="432"/>
      <c r="N385" s="432"/>
      <c r="O385" s="432"/>
      <c r="P385" s="432"/>
      <c r="Q385" s="585"/>
      <c r="R385" s="137"/>
    </row>
    <row r="386" spans="1:18" s="74" customFormat="1" ht="15">
      <c r="A386" s="224">
        <v>378</v>
      </c>
      <c r="B386" s="1240"/>
      <c r="C386" s="1241"/>
      <c r="D386" s="430" t="s">
        <v>1034</v>
      </c>
      <c r="E386" s="573"/>
      <c r="F386" s="355"/>
      <c r="G386" s="355"/>
      <c r="H386" s="355"/>
      <c r="I386" s="544">
        <f>SUM(J386:Q386)</f>
        <v>12131</v>
      </c>
      <c r="J386" s="74">
        <f aca="true" t="shared" si="84" ref="J386:Q386">SUM(J384:J385)</f>
        <v>1229</v>
      </c>
      <c r="K386" s="74">
        <f t="shared" si="84"/>
        <v>245</v>
      </c>
      <c r="L386" s="74">
        <f t="shared" si="84"/>
        <v>10657</v>
      </c>
      <c r="M386" s="74">
        <f t="shared" si="84"/>
        <v>0</v>
      </c>
      <c r="N386" s="74">
        <f t="shared" si="84"/>
        <v>0</v>
      </c>
      <c r="O386" s="74">
        <f t="shared" si="84"/>
        <v>0</v>
      </c>
      <c r="P386" s="74">
        <f t="shared" si="84"/>
        <v>0</v>
      </c>
      <c r="Q386" s="75">
        <f t="shared" si="84"/>
        <v>0</v>
      </c>
      <c r="R386" s="227"/>
    </row>
    <row r="387" spans="1:18" s="4" customFormat="1" ht="15">
      <c r="A387" s="224">
        <v>379</v>
      </c>
      <c r="B387" s="427"/>
      <c r="C387" s="1507" t="s">
        <v>751</v>
      </c>
      <c r="D387" s="1507"/>
      <c r="E387" s="450"/>
      <c r="F387" s="442">
        <f>SUM(F290:F382)</f>
        <v>1481166</v>
      </c>
      <c r="G387" s="442">
        <f>SUM(G290:G382)</f>
        <v>1426264</v>
      </c>
      <c r="H387" s="442">
        <f>SUM(H290:H382)</f>
        <v>1262346</v>
      </c>
      <c r="I387" s="580"/>
      <c r="J387" s="422"/>
      <c r="K387" s="422"/>
      <c r="L387" s="422"/>
      <c r="M387" s="422"/>
      <c r="N387" s="422"/>
      <c r="O387" s="422"/>
      <c r="P387" s="422"/>
      <c r="Q387" s="564"/>
      <c r="R387" s="79">
        <f>(SUM(J388:Q388))-I388</f>
        <v>0</v>
      </c>
    </row>
    <row r="388" spans="1:17" s="664" customFormat="1" ht="15">
      <c r="A388" s="224">
        <v>380</v>
      </c>
      <c r="B388" s="658"/>
      <c r="C388" s="702"/>
      <c r="D388" s="686" t="s">
        <v>394</v>
      </c>
      <c r="E388" s="703"/>
      <c r="F388" s="673"/>
      <c r="G388" s="673"/>
      <c r="H388" s="673"/>
      <c r="I388" s="676">
        <f>SUM(J388:Q388)</f>
        <v>1328570</v>
      </c>
      <c r="J388" s="667">
        <f aca="true" t="shared" si="85" ref="J388:Q388">SUM(J383,J378,J373,J364,J359,J354,J349,J344,J339,J334,J329,J324,J319,J314,J301,J296,J291)</f>
        <v>834196</v>
      </c>
      <c r="K388" s="667">
        <f t="shared" si="85"/>
        <v>235616</v>
      </c>
      <c r="L388" s="667">
        <f t="shared" si="85"/>
        <v>238500</v>
      </c>
      <c r="M388" s="667">
        <f t="shared" si="85"/>
        <v>0</v>
      </c>
      <c r="N388" s="667">
        <f t="shared" si="85"/>
        <v>0</v>
      </c>
      <c r="O388" s="667">
        <f t="shared" si="85"/>
        <v>19833</v>
      </c>
      <c r="P388" s="667">
        <f t="shared" si="85"/>
        <v>425</v>
      </c>
      <c r="Q388" s="668">
        <f t="shared" si="85"/>
        <v>0</v>
      </c>
    </row>
    <row r="389" spans="1:17" s="79" customFormat="1" ht="15">
      <c r="A389" s="224">
        <v>381</v>
      </c>
      <c r="B389" s="73"/>
      <c r="C389" s="445"/>
      <c r="D389" s="439" t="s">
        <v>1000</v>
      </c>
      <c r="E389" s="446"/>
      <c r="F389" s="354"/>
      <c r="G389" s="354"/>
      <c r="H389" s="354"/>
      <c r="I389" s="542">
        <f>SUM(J389:Q389)</f>
        <v>1480280</v>
      </c>
      <c r="J389" s="71">
        <f>SUM(J384,J379,J374,J369,J365,J360,J355,J350,J345,J340,J335,J330,J325,J320,J315,J310,J302,J297,J292)+J306</f>
        <v>929873</v>
      </c>
      <c r="K389" s="71">
        <f aca="true" t="shared" si="86" ref="K389:Q389">SUM(K384,K379,K374,K369,K365,K360,K355,K350,K345,K340,K335,K330,K325,K320,K315,K310,K302,K297,K292)+K306</f>
        <v>255639</v>
      </c>
      <c r="L389" s="71">
        <f t="shared" si="86"/>
        <v>255432</v>
      </c>
      <c r="M389" s="71">
        <f t="shared" si="86"/>
        <v>0</v>
      </c>
      <c r="N389" s="71">
        <f t="shared" si="86"/>
        <v>5000</v>
      </c>
      <c r="O389" s="71">
        <f t="shared" si="86"/>
        <v>27887</v>
      </c>
      <c r="P389" s="71">
        <f t="shared" si="86"/>
        <v>6449</v>
      </c>
      <c r="Q389" s="78">
        <f t="shared" si="86"/>
        <v>0</v>
      </c>
    </row>
    <row r="390" spans="1:19" s="449" customFormat="1" ht="15">
      <c r="A390" s="224">
        <v>382</v>
      </c>
      <c r="B390" s="132"/>
      <c r="C390" s="447"/>
      <c r="D390" s="140" t="s">
        <v>1225</v>
      </c>
      <c r="E390" s="448"/>
      <c r="F390" s="435"/>
      <c r="G390" s="435"/>
      <c r="H390" s="435"/>
      <c r="I390" s="543">
        <f>SUM(J390:Q390)</f>
        <v>295</v>
      </c>
      <c r="J390" s="72">
        <f>SUM(J385,J380,J375,J366,J361,J356,J351,J346,J341,J336,J331,J326:J326,J321:J321,J316:J316,J303:J303,J298,J293:J293)+J370+J311+J307</f>
        <v>67</v>
      </c>
      <c r="K390" s="72">
        <f aca="true" t="shared" si="87" ref="K390:S390">SUM(K385,K380,K375,K366,K361,K356,K351,K346,K341,K336,K331,K326:K326,K321:K321,K316:K316,K303:K303,K298,K293:K293)+K370+K311+K307</f>
        <v>263</v>
      </c>
      <c r="L390" s="72">
        <f t="shared" si="87"/>
        <v>-130</v>
      </c>
      <c r="M390" s="72">
        <f t="shared" si="87"/>
        <v>0</v>
      </c>
      <c r="N390" s="72">
        <f t="shared" si="87"/>
        <v>0</v>
      </c>
      <c r="O390" s="72">
        <f t="shared" si="87"/>
        <v>95</v>
      </c>
      <c r="P390" s="72">
        <f t="shared" si="87"/>
        <v>0</v>
      </c>
      <c r="Q390" s="112">
        <f t="shared" si="87"/>
        <v>0</v>
      </c>
      <c r="R390" s="72">
        <f t="shared" si="87"/>
        <v>0</v>
      </c>
      <c r="S390" s="72">
        <f t="shared" si="87"/>
        <v>0</v>
      </c>
    </row>
    <row r="391" spans="1:17" s="4" customFormat="1" ht="15.75" thickBot="1">
      <c r="A391" s="224">
        <v>383</v>
      </c>
      <c r="B391" s="423"/>
      <c r="C391" s="451"/>
      <c r="D391" s="431" t="s">
        <v>1034</v>
      </c>
      <c r="E391" s="452"/>
      <c r="F391" s="426"/>
      <c r="G391" s="426"/>
      <c r="H391" s="426"/>
      <c r="I391" s="545">
        <f>SUM(J391:Q391)</f>
        <v>1480575</v>
      </c>
      <c r="J391" s="453">
        <f>SUM(J389:J390)</f>
        <v>929940</v>
      </c>
      <c r="K391" s="453">
        <f aca="true" t="shared" si="88" ref="K391:Q391">SUM(K389:K390)</f>
        <v>255902</v>
      </c>
      <c r="L391" s="453">
        <f t="shared" si="88"/>
        <v>255302</v>
      </c>
      <c r="M391" s="453">
        <f t="shared" si="88"/>
        <v>0</v>
      </c>
      <c r="N391" s="453">
        <f t="shared" si="88"/>
        <v>5000</v>
      </c>
      <c r="O391" s="453">
        <f t="shared" si="88"/>
        <v>27982</v>
      </c>
      <c r="P391" s="453">
        <f t="shared" si="88"/>
        <v>6449</v>
      </c>
      <c r="Q391" s="456">
        <f t="shared" si="88"/>
        <v>0</v>
      </c>
    </row>
    <row r="392" spans="1:18" s="4" customFormat="1" ht="15.75" thickTop="1">
      <c r="A392" s="224">
        <v>384</v>
      </c>
      <c r="B392" s="1505" t="s">
        <v>422</v>
      </c>
      <c r="C392" s="1506"/>
      <c r="D392" s="1506"/>
      <c r="E392" s="1241"/>
      <c r="F392" s="355">
        <f>SUM(F284,F387)</f>
        <v>4651168</v>
      </c>
      <c r="G392" s="355">
        <f>SUM(G284,G387)</f>
        <v>5580898</v>
      </c>
      <c r="H392" s="355">
        <f>SUM(H284,H387)</f>
        <v>6047359</v>
      </c>
      <c r="I392" s="542"/>
      <c r="J392" s="74"/>
      <c r="K392" s="74"/>
      <c r="L392" s="74"/>
      <c r="M392" s="74"/>
      <c r="N392" s="74"/>
      <c r="O392" s="74"/>
      <c r="P392" s="74"/>
      <c r="Q392" s="75"/>
      <c r="R392" s="79">
        <f>(SUM(J393:Q393))-I393</f>
        <v>0</v>
      </c>
    </row>
    <row r="393" spans="1:17" s="664" customFormat="1" ht="15">
      <c r="A393" s="224">
        <v>385</v>
      </c>
      <c r="B393" s="658"/>
      <c r="C393" s="659"/>
      <c r="D393" s="686" t="s">
        <v>394</v>
      </c>
      <c r="E393" s="659"/>
      <c r="F393" s="673"/>
      <c r="G393" s="673"/>
      <c r="H393" s="673"/>
      <c r="I393" s="676">
        <f>SUM(J393:Q393)</f>
        <v>6127521</v>
      </c>
      <c r="J393" s="667">
        <f aca="true" t="shared" si="89" ref="J393:Q393">SUM(J285,J388)</f>
        <v>3019880</v>
      </c>
      <c r="K393" s="667">
        <f t="shared" si="89"/>
        <v>859606</v>
      </c>
      <c r="L393" s="667">
        <f t="shared" si="89"/>
        <v>2135159</v>
      </c>
      <c r="M393" s="667">
        <f t="shared" si="89"/>
        <v>0</v>
      </c>
      <c r="N393" s="667">
        <f t="shared" si="89"/>
        <v>0</v>
      </c>
      <c r="O393" s="667">
        <f t="shared" si="89"/>
        <v>94211</v>
      </c>
      <c r="P393" s="667">
        <f t="shared" si="89"/>
        <v>18665</v>
      </c>
      <c r="Q393" s="668">
        <f t="shared" si="89"/>
        <v>0</v>
      </c>
    </row>
    <row r="394" spans="1:17" s="79" customFormat="1" ht="15">
      <c r="A394" s="224">
        <v>386</v>
      </c>
      <c r="B394" s="73"/>
      <c r="C394" s="76"/>
      <c r="D394" s="439" t="s">
        <v>1000</v>
      </c>
      <c r="E394" s="76"/>
      <c r="F394" s="354"/>
      <c r="G394" s="354"/>
      <c r="H394" s="354"/>
      <c r="I394" s="542">
        <f>SUM(J394:Q394)</f>
        <v>7005598</v>
      </c>
      <c r="J394" s="71">
        <f aca="true" t="shared" si="90" ref="J394:Q395">SUM(J389,J286)</f>
        <v>3338316</v>
      </c>
      <c r="K394" s="71">
        <f t="shared" si="90"/>
        <v>912396</v>
      </c>
      <c r="L394" s="71">
        <f t="shared" si="90"/>
        <v>2531873</v>
      </c>
      <c r="M394" s="71">
        <f t="shared" si="90"/>
        <v>0</v>
      </c>
      <c r="N394" s="71">
        <f t="shared" si="90"/>
        <v>30896</v>
      </c>
      <c r="O394" s="71">
        <f t="shared" si="90"/>
        <v>162468</v>
      </c>
      <c r="P394" s="71">
        <f t="shared" si="90"/>
        <v>29649</v>
      </c>
      <c r="Q394" s="78">
        <f t="shared" si="90"/>
        <v>0</v>
      </c>
    </row>
    <row r="395" spans="1:17" s="131" customFormat="1" ht="33" customHeight="1">
      <c r="A395" s="1250">
        <v>387</v>
      </c>
      <c r="B395" s="132"/>
      <c r="C395" s="226"/>
      <c r="D395" s="1512" t="s">
        <v>1224</v>
      </c>
      <c r="E395" s="1512"/>
      <c r="F395" s="1512"/>
      <c r="G395" s="1512"/>
      <c r="H395" s="358"/>
      <c r="I395" s="543">
        <f>SUM(J395:Q395)</f>
        <v>54919</v>
      </c>
      <c r="J395" s="72">
        <f t="shared" si="90"/>
        <v>3024</v>
      </c>
      <c r="K395" s="72">
        <f t="shared" si="90"/>
        <v>5339</v>
      </c>
      <c r="L395" s="72">
        <f t="shared" si="90"/>
        <v>37179</v>
      </c>
      <c r="M395" s="72">
        <f t="shared" si="90"/>
        <v>0</v>
      </c>
      <c r="N395" s="72">
        <f t="shared" si="90"/>
        <v>-459</v>
      </c>
      <c r="O395" s="72">
        <f t="shared" si="90"/>
        <v>11031</v>
      </c>
      <c r="P395" s="72">
        <f t="shared" si="90"/>
        <v>-1195</v>
      </c>
      <c r="Q395" s="112">
        <f t="shared" si="90"/>
        <v>0</v>
      </c>
    </row>
    <row r="396" spans="1:17" s="4" customFormat="1" ht="15.75" thickBot="1">
      <c r="A396" s="224">
        <v>388</v>
      </c>
      <c r="B396" s="428"/>
      <c r="C396" s="433"/>
      <c r="D396" s="434" t="s">
        <v>1034</v>
      </c>
      <c r="E396" s="433"/>
      <c r="F396" s="540"/>
      <c r="G396" s="540"/>
      <c r="H396" s="540"/>
      <c r="I396" s="544">
        <f>SUM(J396:Q396)</f>
        <v>7060517</v>
      </c>
      <c r="J396" s="3">
        <f>SUM(J394:J395)</f>
        <v>3341340</v>
      </c>
      <c r="K396" s="3">
        <f aca="true" t="shared" si="91" ref="K396:Q396">SUM(K394:K395)</f>
        <v>917735</v>
      </c>
      <c r="L396" s="3">
        <f t="shared" si="91"/>
        <v>2569052</v>
      </c>
      <c r="M396" s="3">
        <f t="shared" si="91"/>
        <v>0</v>
      </c>
      <c r="N396" s="3">
        <f t="shared" si="91"/>
        <v>30437</v>
      </c>
      <c r="O396" s="3">
        <f t="shared" si="91"/>
        <v>173499</v>
      </c>
      <c r="P396" s="3">
        <f t="shared" si="91"/>
        <v>28454</v>
      </c>
      <c r="Q396" s="8">
        <f t="shared" si="91"/>
        <v>0</v>
      </c>
    </row>
    <row r="397" spans="1:18" s="4" customFormat="1" ht="15.75" thickBot="1">
      <c r="A397" s="224">
        <v>389</v>
      </c>
      <c r="B397" s="1238"/>
      <c r="C397" s="1503" t="s">
        <v>204</v>
      </c>
      <c r="D397" s="1503"/>
      <c r="E397" s="1239"/>
      <c r="F397" s="372">
        <v>5939050</v>
      </c>
      <c r="G397" s="372">
        <v>128434</v>
      </c>
      <c r="H397" s="372">
        <v>0</v>
      </c>
      <c r="I397" s="546"/>
      <c r="J397" s="228"/>
      <c r="K397" s="228"/>
      <c r="L397" s="228"/>
      <c r="M397" s="228"/>
      <c r="N397" s="228"/>
      <c r="O397" s="228"/>
      <c r="P397" s="228"/>
      <c r="Q397" s="306"/>
      <c r="R397" s="79" t="e">
        <f>(SUM(#REF!))-#REF!</f>
        <v>#REF!</v>
      </c>
    </row>
    <row r="398" spans="1:18" s="4" customFormat="1" ht="15.75" thickBot="1">
      <c r="A398" s="224">
        <v>390</v>
      </c>
      <c r="B398" s="1495" t="s">
        <v>422</v>
      </c>
      <c r="C398" s="1496"/>
      <c r="D398" s="1496"/>
      <c r="E398" s="1242"/>
      <c r="F398" s="356">
        <f>SUM(F392:F397)</f>
        <v>10590218</v>
      </c>
      <c r="G398" s="356">
        <f>SUM(G392:G397)</f>
        <v>5709332</v>
      </c>
      <c r="H398" s="356">
        <f>SUM(H392:H397)</f>
        <v>6047359</v>
      </c>
      <c r="I398" s="547"/>
      <c r="J398" s="369"/>
      <c r="K398" s="369"/>
      <c r="L398" s="369"/>
      <c r="M398" s="369"/>
      <c r="N398" s="369"/>
      <c r="O398" s="369"/>
      <c r="P398" s="369"/>
      <c r="Q398" s="357"/>
      <c r="R398" s="79">
        <f>(SUM(J399:Q399))-I399</f>
        <v>0</v>
      </c>
    </row>
    <row r="399" spans="1:17" s="79" customFormat="1" ht="19.5" customHeight="1" hidden="1">
      <c r="A399" s="224">
        <v>391</v>
      </c>
      <c r="B399" s="73"/>
      <c r="C399" s="76">
        <v>7</v>
      </c>
      <c r="D399" s="77" t="s">
        <v>772</v>
      </c>
      <c r="E399" s="571"/>
      <c r="F399" s="354">
        <v>189589</v>
      </c>
      <c r="G399" s="354"/>
      <c r="H399" s="354"/>
      <c r="I399" s="542">
        <f aca="true" t="shared" si="92" ref="I399:Q399">SUM(I393:I397)</f>
        <v>20248555</v>
      </c>
      <c r="J399" s="74">
        <f t="shared" si="92"/>
        <v>9702560</v>
      </c>
      <c r="K399" s="74">
        <f t="shared" si="92"/>
        <v>2695076</v>
      </c>
      <c r="L399" s="74">
        <f t="shared" si="92"/>
        <v>7273263</v>
      </c>
      <c r="M399" s="74">
        <f t="shared" si="92"/>
        <v>0</v>
      </c>
      <c r="N399" s="74">
        <f t="shared" si="92"/>
        <v>60874</v>
      </c>
      <c r="O399" s="74">
        <f t="shared" si="92"/>
        <v>441209</v>
      </c>
      <c r="P399" s="74">
        <f t="shared" si="92"/>
        <v>75573</v>
      </c>
      <c r="Q399" s="75">
        <f t="shared" si="92"/>
        <v>0</v>
      </c>
    </row>
    <row r="400" spans="1:17" s="79" customFormat="1" ht="19.5" customHeight="1" hidden="1">
      <c r="A400" s="224">
        <v>392</v>
      </c>
      <c r="B400" s="73"/>
      <c r="C400" s="76">
        <v>8</v>
      </c>
      <c r="D400" s="77" t="s">
        <v>773</v>
      </c>
      <c r="E400" s="571"/>
      <c r="F400" s="354">
        <v>236889</v>
      </c>
      <c r="G400" s="354"/>
      <c r="H400" s="354"/>
      <c r="I400" s="542"/>
      <c r="J400" s="71"/>
      <c r="K400" s="71"/>
      <c r="L400" s="71"/>
      <c r="M400" s="71"/>
      <c r="N400" s="71"/>
      <c r="O400" s="71"/>
      <c r="P400" s="71"/>
      <c r="Q400" s="78"/>
    </row>
    <row r="401" spans="1:17" s="79" customFormat="1" ht="19.5" customHeight="1" hidden="1">
      <c r="A401" s="224">
        <v>393</v>
      </c>
      <c r="B401" s="73"/>
      <c r="C401" s="76">
        <v>9</v>
      </c>
      <c r="D401" s="77" t="s">
        <v>774</v>
      </c>
      <c r="E401" s="571"/>
      <c r="F401" s="354">
        <v>294235</v>
      </c>
      <c r="G401" s="354"/>
      <c r="H401" s="354"/>
      <c r="I401" s="542"/>
      <c r="J401" s="71"/>
      <c r="K401" s="71"/>
      <c r="L401" s="71"/>
      <c r="M401" s="71"/>
      <c r="N401" s="71"/>
      <c r="O401" s="71"/>
      <c r="P401" s="71"/>
      <c r="Q401" s="78"/>
    </row>
    <row r="402" spans="1:17" s="79" customFormat="1" ht="19.5" customHeight="1" hidden="1">
      <c r="A402" s="224">
        <v>394</v>
      </c>
      <c r="B402" s="73"/>
      <c r="C402" s="76">
        <v>10</v>
      </c>
      <c r="D402" s="77" t="s">
        <v>775</v>
      </c>
      <c r="E402" s="571"/>
      <c r="F402" s="354">
        <v>354237</v>
      </c>
      <c r="G402" s="354"/>
      <c r="H402" s="354"/>
      <c r="I402" s="542"/>
      <c r="J402" s="71"/>
      <c r="K402" s="71"/>
      <c r="L402" s="71"/>
      <c r="M402" s="71"/>
      <c r="N402" s="71"/>
      <c r="O402" s="71"/>
      <c r="P402" s="71"/>
      <c r="Q402" s="78"/>
    </row>
    <row r="403" spans="1:17" s="79" customFormat="1" ht="19.5" customHeight="1" hidden="1">
      <c r="A403" s="224">
        <v>395</v>
      </c>
      <c r="B403" s="73"/>
      <c r="C403" s="76">
        <v>11</v>
      </c>
      <c r="D403" s="77" t="s">
        <v>777</v>
      </c>
      <c r="E403" s="571"/>
      <c r="F403" s="354">
        <v>306784</v>
      </c>
      <c r="G403" s="354"/>
      <c r="H403" s="354"/>
      <c r="I403" s="542"/>
      <c r="J403" s="71"/>
      <c r="K403" s="71"/>
      <c r="L403" s="71"/>
      <c r="M403" s="71"/>
      <c r="N403" s="71"/>
      <c r="O403" s="71"/>
      <c r="P403" s="71"/>
      <c r="Q403" s="78"/>
    </row>
    <row r="404" spans="1:17" s="131" customFormat="1" ht="19.5" customHeight="1" hidden="1">
      <c r="A404" s="224">
        <v>396</v>
      </c>
      <c r="B404" s="132"/>
      <c r="C404" s="226"/>
      <c r="D404" s="140" t="s">
        <v>778</v>
      </c>
      <c r="E404" s="368"/>
      <c r="F404" s="358">
        <v>30407</v>
      </c>
      <c r="G404" s="358"/>
      <c r="H404" s="354"/>
      <c r="I404" s="542"/>
      <c r="J404" s="71"/>
      <c r="K404" s="71"/>
      <c r="L404" s="71"/>
      <c r="M404" s="71"/>
      <c r="N404" s="71"/>
      <c r="O404" s="71"/>
      <c r="P404" s="71"/>
      <c r="Q404" s="78"/>
    </row>
    <row r="405" spans="1:17" s="79" customFormat="1" ht="19.5" customHeight="1" hidden="1">
      <c r="A405" s="224">
        <v>397</v>
      </c>
      <c r="B405" s="73"/>
      <c r="C405" s="76">
        <v>12</v>
      </c>
      <c r="D405" s="77" t="s">
        <v>779</v>
      </c>
      <c r="E405" s="571"/>
      <c r="F405" s="354">
        <v>319970</v>
      </c>
      <c r="G405" s="354"/>
      <c r="H405" s="354"/>
      <c r="I405" s="542"/>
      <c r="J405" s="72"/>
      <c r="K405" s="72"/>
      <c r="L405" s="72"/>
      <c r="M405" s="72"/>
      <c r="N405" s="72"/>
      <c r="O405" s="72"/>
      <c r="P405" s="72"/>
      <c r="Q405" s="112"/>
    </row>
    <row r="406" spans="1:17" s="79" customFormat="1" ht="19.5" customHeight="1" hidden="1">
      <c r="A406" s="224">
        <v>398</v>
      </c>
      <c r="B406" s="73"/>
      <c r="C406" s="76">
        <v>13</v>
      </c>
      <c r="D406" s="366" t="s">
        <v>358</v>
      </c>
      <c r="E406" s="589"/>
      <c r="F406" s="354">
        <v>172257</v>
      </c>
      <c r="G406" s="354"/>
      <c r="H406" s="354"/>
      <c r="I406" s="542"/>
      <c r="J406" s="71"/>
      <c r="K406" s="71"/>
      <c r="L406" s="71"/>
      <c r="M406" s="71"/>
      <c r="N406" s="71"/>
      <c r="O406" s="71"/>
      <c r="P406" s="71"/>
      <c r="Q406" s="78"/>
    </row>
    <row r="407" spans="1:17" s="79" customFormat="1" ht="19.5" customHeight="1" hidden="1">
      <c r="A407" s="224">
        <v>399</v>
      </c>
      <c r="B407" s="73"/>
      <c r="C407" s="76">
        <v>14</v>
      </c>
      <c r="D407" s="77" t="s">
        <v>780</v>
      </c>
      <c r="E407" s="571"/>
      <c r="F407" s="354">
        <v>209657</v>
      </c>
      <c r="G407" s="354"/>
      <c r="H407" s="354"/>
      <c r="I407" s="542"/>
      <c r="J407" s="71"/>
      <c r="K407" s="71"/>
      <c r="L407" s="71"/>
      <c r="M407" s="71"/>
      <c r="N407" s="71"/>
      <c r="O407" s="71"/>
      <c r="P407" s="71"/>
      <c r="Q407" s="78"/>
    </row>
    <row r="408" spans="1:17" s="79" customFormat="1" ht="19.5" customHeight="1" hidden="1">
      <c r="A408" s="224">
        <v>400</v>
      </c>
      <c r="B408" s="73"/>
      <c r="C408" s="76">
        <v>15</v>
      </c>
      <c r="D408" s="366" t="s">
        <v>781</v>
      </c>
      <c r="E408" s="589"/>
      <c r="F408" s="354">
        <v>263845</v>
      </c>
      <c r="G408" s="354"/>
      <c r="H408" s="354"/>
      <c r="I408" s="542"/>
      <c r="J408" s="71"/>
      <c r="K408" s="71"/>
      <c r="L408" s="71"/>
      <c r="M408" s="71"/>
      <c r="N408" s="71"/>
      <c r="O408" s="71"/>
      <c r="P408" s="71"/>
      <c r="Q408" s="78"/>
    </row>
    <row r="409" spans="1:17" s="79" customFormat="1" ht="19.5" customHeight="1" hidden="1">
      <c r="A409" s="224">
        <v>401</v>
      </c>
      <c r="B409" s="73"/>
      <c r="C409" s="76">
        <v>16</v>
      </c>
      <c r="D409" s="366" t="s">
        <v>782</v>
      </c>
      <c r="E409" s="589"/>
      <c r="F409" s="354">
        <v>107696</v>
      </c>
      <c r="G409" s="354"/>
      <c r="H409" s="354"/>
      <c r="I409" s="542"/>
      <c r="J409" s="71"/>
      <c r="K409" s="71"/>
      <c r="L409" s="71"/>
      <c r="M409" s="71"/>
      <c r="N409" s="71"/>
      <c r="O409" s="71"/>
      <c r="P409" s="71"/>
      <c r="Q409" s="78"/>
    </row>
    <row r="410" spans="1:17" s="79" customFormat="1" ht="19.5" customHeight="1" hidden="1">
      <c r="A410" s="224">
        <v>402</v>
      </c>
      <c r="B410" s="73"/>
      <c r="C410" s="76">
        <v>17</v>
      </c>
      <c r="D410" s="77" t="s">
        <v>783</v>
      </c>
      <c r="E410" s="571"/>
      <c r="F410" s="354">
        <v>144807</v>
      </c>
      <c r="G410" s="354"/>
      <c r="H410" s="354"/>
      <c r="I410" s="542"/>
      <c r="J410" s="71"/>
      <c r="K410" s="71"/>
      <c r="L410" s="71"/>
      <c r="M410" s="71"/>
      <c r="N410" s="71"/>
      <c r="O410" s="71"/>
      <c r="P410" s="71"/>
      <c r="Q410" s="78"/>
    </row>
    <row r="411" spans="1:17" s="131" customFormat="1" ht="19.5" customHeight="1" hidden="1">
      <c r="A411" s="224">
        <v>403</v>
      </c>
      <c r="B411" s="132"/>
      <c r="C411" s="72"/>
      <c r="D411" s="72" t="s">
        <v>784</v>
      </c>
      <c r="E411" s="226"/>
      <c r="F411" s="358">
        <f>SUM(F399:F403,F405:F410)</f>
        <v>2599966</v>
      </c>
      <c r="G411" s="358">
        <f>SUM(G399:G403,G405:G410)</f>
        <v>0</v>
      </c>
      <c r="H411" s="354">
        <f>SUM(H399:H403,H405:H410)</f>
        <v>0</v>
      </c>
      <c r="I411" s="542"/>
      <c r="J411" s="71"/>
      <c r="K411" s="71"/>
      <c r="L411" s="71"/>
      <c r="M411" s="71"/>
      <c r="N411" s="71"/>
      <c r="O411" s="71"/>
      <c r="P411" s="71"/>
      <c r="Q411" s="78"/>
    </row>
    <row r="412" spans="1:17" s="79" customFormat="1" ht="19.5" customHeight="1" hidden="1">
      <c r="A412" s="224">
        <v>404</v>
      </c>
      <c r="B412" s="73"/>
      <c r="C412" s="76">
        <v>18</v>
      </c>
      <c r="D412" s="77" t="s">
        <v>785</v>
      </c>
      <c r="E412" s="571"/>
      <c r="F412" s="354">
        <v>121932</v>
      </c>
      <c r="G412" s="354"/>
      <c r="H412" s="354"/>
      <c r="I412" s="543">
        <f>SUM(I400:I404,I406:I411)</f>
        <v>0</v>
      </c>
      <c r="J412" s="72"/>
      <c r="K412" s="72"/>
      <c r="L412" s="72"/>
      <c r="M412" s="72"/>
      <c r="N412" s="72"/>
      <c r="O412" s="72"/>
      <c r="P412" s="72"/>
      <c r="Q412" s="112"/>
    </row>
    <row r="413" spans="1:17" s="131" customFormat="1" ht="19.5" customHeight="1" hidden="1">
      <c r="A413" s="224">
        <v>405</v>
      </c>
      <c r="B413" s="132"/>
      <c r="C413" s="226"/>
      <c r="D413" s="72" t="s">
        <v>362</v>
      </c>
      <c r="E413" s="226"/>
      <c r="F413" s="358">
        <f>SUM(F113+F411+F412)</f>
        <v>3873989</v>
      </c>
      <c r="G413" s="358">
        <f>SUM(G113+G411+G412)</f>
        <v>1000045</v>
      </c>
      <c r="H413" s="354">
        <f>SUM(H113+H411+H412)</f>
        <v>1118328</v>
      </c>
      <c r="I413" s="542"/>
      <c r="J413" s="71"/>
      <c r="K413" s="71"/>
      <c r="L413" s="71"/>
      <c r="M413" s="71"/>
      <c r="N413" s="71"/>
      <c r="O413" s="71"/>
      <c r="P413" s="71"/>
      <c r="Q413" s="78"/>
    </row>
    <row r="414" spans="1:17" s="79" customFormat="1" ht="19.5" customHeight="1" hidden="1">
      <c r="A414" s="224">
        <v>406</v>
      </c>
      <c r="B414" s="73"/>
      <c r="C414" s="76">
        <v>23</v>
      </c>
      <c r="D414" s="71" t="s">
        <v>789</v>
      </c>
      <c r="E414" s="76"/>
      <c r="F414" s="354">
        <v>175989</v>
      </c>
      <c r="G414" s="354"/>
      <c r="H414" s="354"/>
      <c r="I414" s="543">
        <f>SUM(I114+I412+I413)</f>
        <v>1440666</v>
      </c>
      <c r="J414" s="72"/>
      <c r="K414" s="72"/>
      <c r="L414" s="72"/>
      <c r="M414" s="72"/>
      <c r="N414" s="72"/>
      <c r="O414" s="72"/>
      <c r="P414" s="72"/>
      <c r="Q414" s="112"/>
    </row>
    <row r="415" spans="1:17" s="79" customFormat="1" ht="19.5" customHeight="1" hidden="1">
      <c r="A415" s="224">
        <v>407</v>
      </c>
      <c r="B415" s="73">
        <v>1</v>
      </c>
      <c r="C415" s="71" t="s">
        <v>790</v>
      </c>
      <c r="D415" s="74"/>
      <c r="E415" s="1241"/>
      <c r="F415" s="355">
        <f>SUM(F413+F148+F414)</f>
        <v>4828237</v>
      </c>
      <c r="G415" s="355">
        <f>SUM(G413+G148+G414)</f>
        <v>1690849</v>
      </c>
      <c r="H415" s="355">
        <f>SUM(H413+H148+H414)</f>
        <v>1862479</v>
      </c>
      <c r="I415" s="542"/>
      <c r="J415" s="71"/>
      <c r="K415" s="71"/>
      <c r="L415" s="71"/>
      <c r="M415" s="71"/>
      <c r="N415" s="71"/>
      <c r="O415" s="71"/>
      <c r="P415" s="71"/>
      <c r="Q415" s="78"/>
    </row>
    <row r="416" spans="1:17" s="4" customFormat="1" ht="19.5" customHeight="1" hidden="1">
      <c r="A416" s="224">
        <v>408</v>
      </c>
      <c r="B416" s="73"/>
      <c r="C416" s="71" t="s">
        <v>791</v>
      </c>
      <c r="D416" s="74"/>
      <c r="E416" s="1241"/>
      <c r="F416" s="355"/>
      <c r="G416" s="355"/>
      <c r="H416" s="355"/>
      <c r="I416" s="542">
        <f>SUM(I414+I149+I415)</f>
        <v>2096662</v>
      </c>
      <c r="J416" s="71"/>
      <c r="K416" s="71"/>
      <c r="L416" s="71"/>
      <c r="M416" s="71"/>
      <c r="N416" s="71"/>
      <c r="O416" s="71"/>
      <c r="P416" s="71"/>
      <c r="Q416" s="78"/>
    </row>
    <row r="417" spans="1:17" s="79" customFormat="1" ht="19.5" customHeight="1" hidden="1">
      <c r="A417" s="224">
        <v>409</v>
      </c>
      <c r="B417" s="73">
        <v>2</v>
      </c>
      <c r="C417" s="455"/>
      <c r="D417" s="71" t="s">
        <v>792</v>
      </c>
      <c r="E417" s="76"/>
      <c r="F417" s="354">
        <v>345976</v>
      </c>
      <c r="G417" s="354"/>
      <c r="H417" s="354"/>
      <c r="I417" s="542"/>
      <c r="J417" s="74"/>
      <c r="K417" s="74"/>
      <c r="L417" s="74"/>
      <c r="M417" s="74"/>
      <c r="N417" s="74"/>
      <c r="O417" s="74"/>
      <c r="P417" s="74"/>
      <c r="Q417" s="75"/>
    </row>
    <row r="418" spans="1:17" s="79" customFormat="1" ht="19.5" customHeight="1" hidden="1">
      <c r="A418" s="224">
        <v>410</v>
      </c>
      <c r="B418" s="73">
        <v>3</v>
      </c>
      <c r="C418" s="455"/>
      <c r="D418" s="71" t="s">
        <v>793</v>
      </c>
      <c r="E418" s="76"/>
      <c r="F418" s="354">
        <v>355751</v>
      </c>
      <c r="G418" s="354"/>
      <c r="H418" s="354"/>
      <c r="I418" s="542"/>
      <c r="J418" s="71"/>
      <c r="K418" s="71"/>
      <c r="L418" s="71"/>
      <c r="M418" s="71"/>
      <c r="N418" s="71"/>
      <c r="O418" s="71"/>
      <c r="P418" s="71"/>
      <c r="Q418" s="78"/>
    </row>
    <row r="419" spans="1:17" s="4" customFormat="1" ht="19.5" customHeight="1" hidden="1">
      <c r="A419" s="224">
        <v>411</v>
      </c>
      <c r="B419" s="73">
        <v>4</v>
      </c>
      <c r="C419" s="455"/>
      <c r="D419" s="71" t="s">
        <v>794</v>
      </c>
      <c r="E419" s="76"/>
      <c r="F419" s="354">
        <v>345673</v>
      </c>
      <c r="G419" s="354"/>
      <c r="H419" s="354"/>
      <c r="I419" s="542"/>
      <c r="J419" s="71"/>
      <c r="K419" s="71"/>
      <c r="L419" s="71"/>
      <c r="M419" s="71"/>
      <c r="N419" s="71"/>
      <c r="O419" s="71"/>
      <c r="P419" s="71"/>
      <c r="Q419" s="78"/>
    </row>
    <row r="420" spans="1:17" s="4" customFormat="1" ht="19.5" customHeight="1" hidden="1">
      <c r="A420" s="224">
        <v>412</v>
      </c>
      <c r="B420" s="73">
        <v>5</v>
      </c>
      <c r="C420" s="455"/>
      <c r="D420" s="366" t="s">
        <v>795</v>
      </c>
      <c r="E420" s="589"/>
      <c r="F420" s="354">
        <v>454560</v>
      </c>
      <c r="G420" s="354"/>
      <c r="H420" s="354"/>
      <c r="I420" s="542"/>
      <c r="J420" s="74"/>
      <c r="K420" s="74"/>
      <c r="L420" s="74"/>
      <c r="M420" s="74"/>
      <c r="N420" s="74"/>
      <c r="O420" s="74"/>
      <c r="P420" s="74"/>
      <c r="Q420" s="75"/>
    </row>
    <row r="421" spans="1:17" s="4" customFormat="1" ht="19.5" customHeight="1" hidden="1">
      <c r="A421" s="224">
        <v>413</v>
      </c>
      <c r="B421" s="73">
        <v>6</v>
      </c>
      <c r="C421" s="455"/>
      <c r="D421" s="71" t="s">
        <v>363</v>
      </c>
      <c r="E421" s="76"/>
      <c r="F421" s="354">
        <v>388665</v>
      </c>
      <c r="G421" s="354"/>
      <c r="H421" s="354"/>
      <c r="I421" s="542"/>
      <c r="J421" s="74"/>
      <c r="K421" s="74"/>
      <c r="L421" s="74"/>
      <c r="M421" s="74"/>
      <c r="N421" s="74"/>
      <c r="O421" s="74"/>
      <c r="P421" s="74"/>
      <c r="Q421" s="75"/>
    </row>
    <row r="422" spans="1:17" s="4" customFormat="1" ht="19.5" customHeight="1" hidden="1">
      <c r="A422" s="224">
        <v>414</v>
      </c>
      <c r="B422" s="73">
        <v>7</v>
      </c>
      <c r="C422" s="71" t="s">
        <v>359</v>
      </c>
      <c r="D422" s="74"/>
      <c r="E422" s="1241"/>
      <c r="F422" s="355"/>
      <c r="G422" s="355"/>
      <c r="H422" s="355"/>
      <c r="I422" s="542"/>
      <c r="J422" s="74"/>
      <c r="K422" s="74"/>
      <c r="L422" s="74"/>
      <c r="M422" s="74"/>
      <c r="N422" s="74"/>
      <c r="O422" s="74"/>
      <c r="P422" s="74"/>
      <c r="Q422" s="75"/>
    </row>
    <row r="423" spans="1:17" s="79" customFormat="1" ht="19.5" customHeight="1" hidden="1">
      <c r="A423" s="224">
        <v>415</v>
      </c>
      <c r="B423" s="73"/>
      <c r="C423" s="76">
        <v>1</v>
      </c>
      <c r="D423" s="71" t="s">
        <v>796</v>
      </c>
      <c r="E423" s="76"/>
      <c r="F423" s="354">
        <v>194122</v>
      </c>
      <c r="G423" s="354"/>
      <c r="H423" s="354"/>
      <c r="I423" s="542"/>
      <c r="J423" s="74"/>
      <c r="K423" s="74"/>
      <c r="L423" s="74"/>
      <c r="M423" s="74"/>
      <c r="N423" s="74"/>
      <c r="O423" s="74"/>
      <c r="P423" s="74"/>
      <c r="Q423" s="75"/>
    </row>
    <row r="424" spans="1:17" s="79" customFormat="1" ht="19.5" customHeight="1" hidden="1">
      <c r="A424" s="224">
        <v>416</v>
      </c>
      <c r="B424" s="73"/>
      <c r="C424" s="76">
        <v>2</v>
      </c>
      <c r="D424" s="366" t="s">
        <v>797</v>
      </c>
      <c r="E424" s="589"/>
      <c r="F424" s="354">
        <v>88269</v>
      </c>
      <c r="G424" s="354"/>
      <c r="H424" s="354"/>
      <c r="I424" s="542"/>
      <c r="J424" s="71"/>
      <c r="K424" s="71"/>
      <c r="L424" s="71"/>
      <c r="M424" s="71"/>
      <c r="N424" s="71"/>
      <c r="O424" s="71"/>
      <c r="P424" s="71"/>
      <c r="Q424" s="78"/>
    </row>
    <row r="425" spans="1:17" s="79" customFormat="1" ht="19.5" customHeight="1" hidden="1">
      <c r="A425" s="224">
        <v>417</v>
      </c>
      <c r="B425" s="73"/>
      <c r="C425" s="76">
        <v>3</v>
      </c>
      <c r="D425" s="366" t="s">
        <v>798</v>
      </c>
      <c r="E425" s="589"/>
      <c r="F425" s="354">
        <v>370523</v>
      </c>
      <c r="G425" s="354"/>
      <c r="H425" s="354"/>
      <c r="I425" s="542"/>
      <c r="J425" s="71"/>
      <c r="K425" s="71"/>
      <c r="L425" s="71"/>
      <c r="M425" s="71"/>
      <c r="N425" s="71"/>
      <c r="O425" s="71"/>
      <c r="P425" s="71"/>
      <c r="Q425" s="78"/>
    </row>
    <row r="426" spans="1:17" s="79" customFormat="1" ht="19.5" customHeight="1" hidden="1">
      <c r="A426" s="224">
        <v>418</v>
      </c>
      <c r="B426" s="73"/>
      <c r="C426" s="76">
        <v>4</v>
      </c>
      <c r="D426" s="366" t="s">
        <v>807</v>
      </c>
      <c r="E426" s="589"/>
      <c r="F426" s="354">
        <v>163913</v>
      </c>
      <c r="G426" s="354"/>
      <c r="H426" s="354"/>
      <c r="I426" s="542"/>
      <c r="J426" s="71"/>
      <c r="K426" s="71"/>
      <c r="L426" s="71"/>
      <c r="M426" s="71"/>
      <c r="N426" s="71"/>
      <c r="O426" s="71"/>
      <c r="P426" s="71"/>
      <c r="Q426" s="78"/>
    </row>
    <row r="427" spans="1:17" s="79" customFormat="1" ht="19.5" customHeight="1" hidden="1">
      <c r="A427" s="224">
        <v>419</v>
      </c>
      <c r="B427" s="73"/>
      <c r="C427" s="76">
        <v>5</v>
      </c>
      <c r="D427" s="366" t="s">
        <v>799</v>
      </c>
      <c r="E427" s="589"/>
      <c r="F427" s="354">
        <v>201248</v>
      </c>
      <c r="G427" s="354"/>
      <c r="H427" s="354"/>
      <c r="I427" s="542"/>
      <c r="J427" s="71"/>
      <c r="K427" s="71"/>
      <c r="L427" s="71"/>
      <c r="M427" s="71"/>
      <c r="N427" s="71"/>
      <c r="O427" s="71"/>
      <c r="P427" s="71"/>
      <c r="Q427" s="78"/>
    </row>
    <row r="428" spans="1:17" s="131" customFormat="1" ht="19.5" customHeight="1" hidden="1">
      <c r="A428" s="224">
        <v>420</v>
      </c>
      <c r="B428" s="73">
        <v>7</v>
      </c>
      <c r="C428" s="71" t="s">
        <v>800</v>
      </c>
      <c r="D428" s="72"/>
      <c r="E428" s="226"/>
      <c r="F428" s="358">
        <f>SUM(F423:F427)</f>
        <v>1018075</v>
      </c>
      <c r="G428" s="358">
        <f>SUM(G423,G424,G425,G427)</f>
        <v>0</v>
      </c>
      <c r="H428" s="354">
        <f>SUM(H423,H424,H425,H427)</f>
        <v>0</v>
      </c>
      <c r="I428" s="542"/>
      <c r="J428" s="71"/>
      <c r="K428" s="71"/>
      <c r="L428" s="71"/>
      <c r="M428" s="71"/>
      <c r="N428" s="71"/>
      <c r="O428" s="71"/>
      <c r="P428" s="71"/>
      <c r="Q428" s="78"/>
    </row>
    <row r="429" spans="1:17" s="4" customFormat="1" ht="19.5" customHeight="1" hidden="1">
      <c r="A429" s="224">
        <v>421</v>
      </c>
      <c r="B429" s="73"/>
      <c r="C429" s="71" t="s">
        <v>801</v>
      </c>
      <c r="D429" s="74"/>
      <c r="E429" s="1241"/>
      <c r="F429" s="355">
        <f>SUM(F428,F417:F421)</f>
        <v>2908700</v>
      </c>
      <c r="G429" s="355">
        <f>SUM(G417+G418+G419+G420+G421+G423+G424+G425+G427)</f>
        <v>0</v>
      </c>
      <c r="H429" s="355">
        <f>SUM(H417+H418+H419+H420+H421+H423+H424+H425+H427)</f>
        <v>0</v>
      </c>
      <c r="I429" s="543">
        <f>SUM(I424,I425,I426,I428)</f>
        <v>0</v>
      </c>
      <c r="J429" s="72"/>
      <c r="K429" s="72"/>
      <c r="L429" s="72"/>
      <c r="M429" s="72"/>
      <c r="N429" s="72"/>
      <c r="O429" s="72"/>
      <c r="P429" s="72"/>
      <c r="Q429" s="112"/>
    </row>
    <row r="430" spans="1:17" s="355" customFormat="1" ht="14.25">
      <c r="A430" s="224">
        <v>391</v>
      </c>
      <c r="B430" s="1501" t="s">
        <v>720</v>
      </c>
      <c r="C430" s="1502"/>
      <c r="D430" s="1502"/>
      <c r="E430" s="944"/>
      <c r="I430" s="945"/>
      <c r="Q430" s="946"/>
    </row>
    <row r="431" spans="1:18" s="354" customFormat="1" ht="14.25">
      <c r="A431" s="224">
        <v>392</v>
      </c>
      <c r="B431" s="1493" t="s">
        <v>741</v>
      </c>
      <c r="C431" s="1494"/>
      <c r="D431" s="1494"/>
      <c r="E431" s="1494"/>
      <c r="F431" s="354">
        <f>SUM(F153:F237,F148,F113,F279)+F397</f>
        <v>8291147</v>
      </c>
      <c r="G431" s="354">
        <f>SUM(G153:G237,G148,G113,G279)+G397</f>
        <v>3540002</v>
      </c>
      <c r="H431" s="354">
        <f>SUM(H153:H237,H148,H113,H279)</f>
        <v>3922107</v>
      </c>
      <c r="I431" s="945"/>
      <c r="J431" s="355"/>
      <c r="K431" s="355"/>
      <c r="L431" s="355"/>
      <c r="M431" s="355"/>
      <c r="N431" s="355"/>
      <c r="O431" s="355"/>
      <c r="P431" s="355"/>
      <c r="Q431" s="946"/>
      <c r="R431" s="947">
        <f>(SUM(J432:Q432))-I432</f>
        <v>0</v>
      </c>
    </row>
    <row r="432" spans="1:18" s="673" customFormat="1" ht="14.25">
      <c r="A432" s="224">
        <v>393</v>
      </c>
      <c r="B432" s="948"/>
      <c r="C432" s="949"/>
      <c r="D432" s="950" t="s">
        <v>394</v>
      </c>
      <c r="E432" s="951"/>
      <c r="I432" s="952">
        <f aca="true" t="shared" si="93" ref="I432:Q432">SUM(I280+I238+I233+I228+I223+I217+I212+I207+I202+I197+I188+I179+I173+I160+I154+I149+I114)</f>
        <v>4017962</v>
      </c>
      <c r="J432" s="683">
        <f t="shared" si="93"/>
        <v>1855614</v>
      </c>
      <c r="K432" s="683">
        <f t="shared" si="93"/>
        <v>536262</v>
      </c>
      <c r="L432" s="683">
        <f t="shared" si="93"/>
        <v>1562178</v>
      </c>
      <c r="M432" s="683">
        <f t="shared" si="93"/>
        <v>0</v>
      </c>
      <c r="N432" s="683">
        <f t="shared" si="93"/>
        <v>0</v>
      </c>
      <c r="O432" s="683">
        <f t="shared" si="93"/>
        <v>63908</v>
      </c>
      <c r="P432" s="683">
        <f t="shared" si="93"/>
        <v>0</v>
      </c>
      <c r="Q432" s="953">
        <f t="shared" si="93"/>
        <v>0</v>
      </c>
      <c r="R432" s="683"/>
    </row>
    <row r="433" spans="1:19" s="354" customFormat="1" ht="14.25">
      <c r="A433" s="224">
        <v>394</v>
      </c>
      <c r="B433" s="954"/>
      <c r="C433" s="893"/>
      <c r="D433" s="955" t="s">
        <v>1000</v>
      </c>
      <c r="E433" s="956"/>
      <c r="I433" s="957">
        <f>SUM(J433:Q433)</f>
        <v>4632636</v>
      </c>
      <c r="J433" s="334">
        <f aca="true" t="shared" si="94" ref="J433:S433">SUM(J115+J150+J155+J161+J174+J180+J189+J198+J203+J208+J213+J218+J224+J229+J234+J239+J281)+J165+J184+J169</f>
        <v>2067745</v>
      </c>
      <c r="K433" s="334">
        <f t="shared" si="94"/>
        <v>571405</v>
      </c>
      <c r="L433" s="334">
        <f t="shared" si="94"/>
        <v>1834175</v>
      </c>
      <c r="M433" s="334">
        <f t="shared" si="94"/>
        <v>0</v>
      </c>
      <c r="N433" s="334">
        <f t="shared" si="94"/>
        <v>23970</v>
      </c>
      <c r="O433" s="334">
        <f t="shared" si="94"/>
        <v>129841</v>
      </c>
      <c r="P433" s="334">
        <f t="shared" si="94"/>
        <v>5500</v>
      </c>
      <c r="Q433" s="958">
        <f t="shared" si="94"/>
        <v>0</v>
      </c>
      <c r="R433" s="334">
        <f t="shared" si="94"/>
        <v>0</v>
      </c>
      <c r="S433" s="334">
        <f t="shared" si="94"/>
        <v>0</v>
      </c>
    </row>
    <row r="434" spans="1:18" s="358" customFormat="1" ht="14.25">
      <c r="A434" s="224">
        <v>395</v>
      </c>
      <c r="B434" s="959"/>
      <c r="C434" s="960"/>
      <c r="D434" s="961" t="s">
        <v>396</v>
      </c>
      <c r="E434" s="962"/>
      <c r="I434" s="1104">
        <f>SUM(J434:Q434)</f>
        <v>39707</v>
      </c>
      <c r="J434" s="973">
        <f>SUM(J282:J282,J240,J235,J230,J225,J219:J220,J214,J209,J204,J199,J190:J191,J181,J175:J175,J162,J157:J157,J156,J151,J116)+J192+J176+J166+J185+J194+J193+J170</f>
        <v>4522</v>
      </c>
      <c r="K434" s="973">
        <f aca="true" t="shared" si="95" ref="K434:Q434">SUM(K282:K282,K240,K235,K230,K225,K219:K220,K214,K209,K204,K199,K190:K191,K181,K175:K175,K162,K157:K157,K156,K151,K116)+K192+K176+K166+K185+K194+K193+K170</f>
        <v>4969</v>
      </c>
      <c r="L434" s="973">
        <f t="shared" si="95"/>
        <v>20343</v>
      </c>
      <c r="M434" s="973">
        <f t="shared" si="95"/>
        <v>0</v>
      </c>
      <c r="N434" s="973">
        <f t="shared" si="95"/>
        <v>287</v>
      </c>
      <c r="O434" s="973">
        <f t="shared" si="95"/>
        <v>10781</v>
      </c>
      <c r="P434" s="973">
        <f t="shared" si="95"/>
        <v>-1195</v>
      </c>
      <c r="Q434" s="974">
        <f t="shared" si="95"/>
        <v>0</v>
      </c>
      <c r="R434" s="964"/>
    </row>
    <row r="435" spans="1:18" s="355" customFormat="1" ht="14.25">
      <c r="A435" s="224">
        <v>396</v>
      </c>
      <c r="B435" s="965"/>
      <c r="C435" s="944"/>
      <c r="D435" s="966" t="s">
        <v>1034</v>
      </c>
      <c r="E435" s="967"/>
      <c r="I435" s="1105">
        <f>SUM(J435:Q435)</f>
        <v>4672343</v>
      </c>
      <c r="J435" s="355">
        <f>SUM(J433:J434)</f>
        <v>2072267</v>
      </c>
      <c r="K435" s="355">
        <f aca="true" t="shared" si="96" ref="K435:Q435">SUM(K433:K434)</f>
        <v>576374</v>
      </c>
      <c r="L435" s="355">
        <f t="shared" si="96"/>
        <v>1854518</v>
      </c>
      <c r="M435" s="355">
        <f t="shared" si="96"/>
        <v>0</v>
      </c>
      <c r="N435" s="355">
        <f t="shared" si="96"/>
        <v>24257</v>
      </c>
      <c r="O435" s="355">
        <f t="shared" si="96"/>
        <v>140622</v>
      </c>
      <c r="P435" s="355">
        <f t="shared" si="96"/>
        <v>4305</v>
      </c>
      <c r="Q435" s="946">
        <f t="shared" si="96"/>
        <v>0</v>
      </c>
      <c r="R435" s="370"/>
    </row>
    <row r="436" spans="1:18" s="354" customFormat="1" ht="14.25">
      <c r="A436" s="224">
        <v>397</v>
      </c>
      <c r="B436" s="1493" t="s">
        <v>720</v>
      </c>
      <c r="C436" s="1494"/>
      <c r="D436" s="1494"/>
      <c r="E436" s="969"/>
      <c r="I436" s="945"/>
      <c r="Q436" s="970"/>
      <c r="R436" s="947"/>
    </row>
    <row r="437" spans="1:18" s="354" customFormat="1" ht="14.25">
      <c r="A437" s="224">
        <v>398</v>
      </c>
      <c r="B437" s="1493" t="s">
        <v>721</v>
      </c>
      <c r="C437" s="1494"/>
      <c r="D437" s="1494"/>
      <c r="E437" s="1494"/>
      <c r="F437" s="354">
        <f>SUM(F242:F262)</f>
        <v>817905</v>
      </c>
      <c r="G437" s="354">
        <f>SUM(G242:G262)</f>
        <v>743066</v>
      </c>
      <c r="H437" s="354">
        <f>SUM(H242:H262)</f>
        <v>862906</v>
      </c>
      <c r="I437" s="945"/>
      <c r="Q437" s="970"/>
      <c r="R437" s="947">
        <f>(SUM(J438:Q438))-I438</f>
        <v>0</v>
      </c>
    </row>
    <row r="438" spans="1:18" s="673" customFormat="1" ht="14.25">
      <c r="A438" s="224">
        <v>399</v>
      </c>
      <c r="B438" s="948"/>
      <c r="C438" s="949"/>
      <c r="D438" s="950" t="s">
        <v>394</v>
      </c>
      <c r="E438" s="951"/>
      <c r="I438" s="952">
        <f aca="true" t="shared" si="97" ref="I438:Q438">SUM(I243,I258,I263,I270)</f>
        <v>780989</v>
      </c>
      <c r="J438" s="683">
        <f t="shared" si="97"/>
        <v>330070</v>
      </c>
      <c r="K438" s="683">
        <f t="shared" si="97"/>
        <v>87728</v>
      </c>
      <c r="L438" s="683">
        <f t="shared" si="97"/>
        <v>334481</v>
      </c>
      <c r="M438" s="683">
        <f t="shared" si="97"/>
        <v>0</v>
      </c>
      <c r="N438" s="683">
        <f t="shared" si="97"/>
        <v>0</v>
      </c>
      <c r="O438" s="683">
        <f t="shared" si="97"/>
        <v>10470</v>
      </c>
      <c r="P438" s="683">
        <f t="shared" si="97"/>
        <v>18240</v>
      </c>
      <c r="Q438" s="953">
        <f t="shared" si="97"/>
        <v>0</v>
      </c>
      <c r="R438" s="683"/>
    </row>
    <row r="439" spans="1:19" s="354" customFormat="1" ht="14.25">
      <c r="A439" s="224">
        <v>400</v>
      </c>
      <c r="B439" s="954"/>
      <c r="C439" s="893"/>
      <c r="D439" s="955" t="s">
        <v>1000</v>
      </c>
      <c r="E439" s="956"/>
      <c r="I439" s="957">
        <f>SUM(J439:Q439)</f>
        <v>892682</v>
      </c>
      <c r="J439" s="334">
        <f aca="true" t="shared" si="98" ref="J439:Q439">SUM(J244+J259+J264+J271)+J250+J254</f>
        <v>340698</v>
      </c>
      <c r="K439" s="334">
        <f t="shared" si="98"/>
        <v>85352</v>
      </c>
      <c r="L439" s="334">
        <f t="shared" si="98"/>
        <v>442266</v>
      </c>
      <c r="M439" s="334">
        <f t="shared" si="98"/>
        <v>0</v>
      </c>
      <c r="N439" s="334">
        <f t="shared" si="98"/>
        <v>1926</v>
      </c>
      <c r="O439" s="334">
        <f t="shared" si="98"/>
        <v>4740</v>
      </c>
      <c r="P439" s="334">
        <f t="shared" si="98"/>
        <v>17700</v>
      </c>
      <c r="Q439" s="958">
        <f t="shared" si="98"/>
        <v>0</v>
      </c>
      <c r="R439" s="334">
        <f>SUM(R244+R259+R264+R271)++R250</f>
        <v>0</v>
      </c>
      <c r="S439" s="354">
        <f>SUM(S244+S259+S264+S271)++S250</f>
        <v>0</v>
      </c>
    </row>
    <row r="440" spans="1:19" s="358" customFormat="1" ht="14.25">
      <c r="A440" s="224">
        <v>401</v>
      </c>
      <c r="B440" s="959"/>
      <c r="C440" s="960"/>
      <c r="D440" s="961" t="s">
        <v>396</v>
      </c>
      <c r="E440" s="962"/>
      <c r="I440" s="1104">
        <f>SUM(J440:Q440)</f>
        <v>14917</v>
      </c>
      <c r="J440" s="973">
        <f aca="true" t="shared" si="99" ref="J440:Q440">SUM(J245:J245,J260,J265:J265,J272)+J246+J251+J266+J267+J247+J255</f>
        <v>-1565</v>
      </c>
      <c r="K440" s="973">
        <f t="shared" si="99"/>
        <v>107</v>
      </c>
      <c r="L440" s="973">
        <f t="shared" si="99"/>
        <v>16966</v>
      </c>
      <c r="M440" s="973">
        <f t="shared" si="99"/>
        <v>0</v>
      </c>
      <c r="N440" s="973">
        <f t="shared" si="99"/>
        <v>-746</v>
      </c>
      <c r="O440" s="973">
        <f t="shared" si="99"/>
        <v>155</v>
      </c>
      <c r="P440" s="973">
        <f t="shared" si="99"/>
        <v>0</v>
      </c>
      <c r="Q440" s="974">
        <f t="shared" si="99"/>
        <v>0</v>
      </c>
      <c r="R440" s="964">
        <f>SUM(R245:R245,R260,R265:R265,R272)+R246+R251+R266</f>
        <v>0</v>
      </c>
      <c r="S440" s="358">
        <f>SUM(S245:S245,S260,S265:S265,S272)+S246+S251+S266</f>
        <v>0</v>
      </c>
    </row>
    <row r="441" spans="1:19" s="355" customFormat="1" ht="14.25">
      <c r="A441" s="224">
        <v>402</v>
      </c>
      <c r="B441" s="965"/>
      <c r="C441" s="944"/>
      <c r="D441" s="966" t="s">
        <v>1034</v>
      </c>
      <c r="E441" s="967"/>
      <c r="I441" s="968">
        <f>SUM(I439:I440)</f>
        <v>907599</v>
      </c>
      <c r="J441" s="355">
        <f>SUM(J439:J440)</f>
        <v>339133</v>
      </c>
      <c r="K441" s="355">
        <f aca="true" t="shared" si="100" ref="K441:S441">SUM(K439:K440)</f>
        <v>85459</v>
      </c>
      <c r="L441" s="355">
        <f t="shared" si="100"/>
        <v>459232</v>
      </c>
      <c r="M441" s="355">
        <f t="shared" si="100"/>
        <v>0</v>
      </c>
      <c r="N441" s="355">
        <f t="shared" si="100"/>
        <v>1180</v>
      </c>
      <c r="O441" s="355">
        <f t="shared" si="100"/>
        <v>4895</v>
      </c>
      <c r="P441" s="355">
        <f t="shared" si="100"/>
        <v>17700</v>
      </c>
      <c r="Q441" s="946">
        <f t="shared" si="100"/>
        <v>0</v>
      </c>
      <c r="R441" s="355">
        <f t="shared" si="100"/>
        <v>0</v>
      </c>
      <c r="S441" s="355">
        <f t="shared" si="100"/>
        <v>0</v>
      </c>
    </row>
    <row r="442" spans="1:18" s="354" customFormat="1" ht="14.25">
      <c r="A442" s="224">
        <v>403</v>
      </c>
      <c r="B442" s="1493" t="s">
        <v>720</v>
      </c>
      <c r="C442" s="1494"/>
      <c r="D442" s="1494"/>
      <c r="E442" s="969"/>
      <c r="I442" s="945"/>
      <c r="J442" s="355"/>
      <c r="K442" s="355"/>
      <c r="L442" s="355"/>
      <c r="M442" s="355"/>
      <c r="N442" s="355"/>
      <c r="O442" s="355"/>
      <c r="P442" s="355"/>
      <c r="Q442" s="946"/>
      <c r="R442" s="947"/>
    </row>
    <row r="443" spans="1:18" s="548" customFormat="1" ht="14.25">
      <c r="A443" s="224">
        <v>404</v>
      </c>
      <c r="B443" s="1498" t="s">
        <v>722</v>
      </c>
      <c r="C443" s="1499"/>
      <c r="D443" s="1499"/>
      <c r="E443" s="1499"/>
      <c r="F443" s="548">
        <f>SUM(F387)</f>
        <v>1481166</v>
      </c>
      <c r="G443" s="548">
        <f>SUM(G387)</f>
        <v>1426264</v>
      </c>
      <c r="H443" s="548">
        <f>SUM(H387)</f>
        <v>1262346</v>
      </c>
      <c r="I443" s="945"/>
      <c r="J443" s="354"/>
      <c r="K443" s="354"/>
      <c r="L443" s="354"/>
      <c r="M443" s="354"/>
      <c r="N443" s="354"/>
      <c r="O443" s="354"/>
      <c r="P443" s="354"/>
      <c r="Q443" s="970"/>
      <c r="R443" s="947">
        <f>(SUM(J444:Q444))-I444</f>
        <v>0</v>
      </c>
    </row>
    <row r="444" spans="1:18" s="673" customFormat="1" ht="14.25">
      <c r="A444" s="224">
        <v>405</v>
      </c>
      <c r="B444" s="948"/>
      <c r="C444" s="949"/>
      <c r="D444" s="950" t="s">
        <v>394</v>
      </c>
      <c r="E444" s="951"/>
      <c r="I444" s="952">
        <f aca="true" t="shared" si="101" ref="I444:Q444">SUM(I388)</f>
        <v>1328570</v>
      </c>
      <c r="J444" s="683">
        <f t="shared" si="101"/>
        <v>834196</v>
      </c>
      <c r="K444" s="683">
        <f t="shared" si="101"/>
        <v>235616</v>
      </c>
      <c r="L444" s="683">
        <f t="shared" si="101"/>
        <v>238500</v>
      </c>
      <c r="M444" s="971">
        <f t="shared" si="101"/>
        <v>0</v>
      </c>
      <c r="N444" s="971">
        <f t="shared" si="101"/>
        <v>0</v>
      </c>
      <c r="O444" s="971">
        <f t="shared" si="101"/>
        <v>19833</v>
      </c>
      <c r="P444" s="971">
        <f t="shared" si="101"/>
        <v>425</v>
      </c>
      <c r="Q444" s="972">
        <f t="shared" si="101"/>
        <v>0</v>
      </c>
      <c r="R444" s="683"/>
    </row>
    <row r="445" spans="1:18" s="354" customFormat="1" ht="14.25">
      <c r="A445" s="224">
        <v>406</v>
      </c>
      <c r="B445" s="954"/>
      <c r="C445" s="893"/>
      <c r="D445" s="955" t="s">
        <v>1000</v>
      </c>
      <c r="E445" s="956"/>
      <c r="I445" s="957">
        <f>SUM(I389)</f>
        <v>1480280</v>
      </c>
      <c r="J445" s="334">
        <f aca="true" t="shared" si="102" ref="J445:Q445">SUM(J389)</f>
        <v>929873</v>
      </c>
      <c r="K445" s="334">
        <f t="shared" si="102"/>
        <v>255639</v>
      </c>
      <c r="L445" s="334">
        <f t="shared" si="102"/>
        <v>255432</v>
      </c>
      <c r="M445" s="334">
        <f t="shared" si="102"/>
        <v>0</v>
      </c>
      <c r="N445" s="334">
        <f t="shared" si="102"/>
        <v>5000</v>
      </c>
      <c r="O445" s="334">
        <f t="shared" si="102"/>
        <v>27887</v>
      </c>
      <c r="P445" s="334">
        <f t="shared" si="102"/>
        <v>6449</v>
      </c>
      <c r="Q445" s="958">
        <f t="shared" si="102"/>
        <v>0</v>
      </c>
      <c r="R445" s="334"/>
    </row>
    <row r="446" spans="1:18" s="358" customFormat="1" ht="14.25">
      <c r="A446" s="224">
        <v>407</v>
      </c>
      <c r="B446" s="959"/>
      <c r="C446" s="960"/>
      <c r="D446" s="961" t="s">
        <v>396</v>
      </c>
      <c r="E446" s="962"/>
      <c r="I446" s="963">
        <f>SUM(I390)</f>
        <v>295</v>
      </c>
      <c r="J446" s="973">
        <f>SUM(J390)</f>
        <v>67</v>
      </c>
      <c r="K446" s="973">
        <f>SUM(K390)</f>
        <v>263</v>
      </c>
      <c r="L446" s="973">
        <f aca="true" t="shared" si="103" ref="L446:Q446">SUM(L390)</f>
        <v>-130</v>
      </c>
      <c r="M446" s="973">
        <f t="shared" si="103"/>
        <v>0</v>
      </c>
      <c r="N446" s="973">
        <f t="shared" si="103"/>
        <v>0</v>
      </c>
      <c r="O446" s="973">
        <f t="shared" si="103"/>
        <v>95</v>
      </c>
      <c r="P446" s="973">
        <f t="shared" si="103"/>
        <v>0</v>
      </c>
      <c r="Q446" s="974">
        <f t="shared" si="103"/>
        <v>0</v>
      </c>
      <c r="R446" s="964"/>
    </row>
    <row r="447" spans="1:18" s="355" customFormat="1" ht="15" thickBot="1">
      <c r="A447" s="224">
        <v>408</v>
      </c>
      <c r="B447" s="975"/>
      <c r="C447" s="976"/>
      <c r="D447" s="977" t="s">
        <v>1034</v>
      </c>
      <c r="E447" s="978"/>
      <c r="F447" s="540"/>
      <c r="G447" s="540"/>
      <c r="H447" s="540"/>
      <c r="I447" s="979">
        <f>SUM(I445:I446)</f>
        <v>1480575</v>
      </c>
      <c r="J447" s="540">
        <f>SUM(J445:J446)</f>
        <v>929940</v>
      </c>
      <c r="K447" s="540">
        <f aca="true" t="shared" si="104" ref="K447:Q447">SUM(K445:K446)</f>
        <v>255902</v>
      </c>
      <c r="L447" s="540">
        <f t="shared" si="104"/>
        <v>255302</v>
      </c>
      <c r="M447" s="540">
        <f t="shared" si="104"/>
        <v>0</v>
      </c>
      <c r="N447" s="540">
        <f t="shared" si="104"/>
        <v>5000</v>
      </c>
      <c r="O447" s="540">
        <f t="shared" si="104"/>
        <v>27982</v>
      </c>
      <c r="P447" s="540">
        <f t="shared" si="104"/>
        <v>6449</v>
      </c>
      <c r="Q447" s="980">
        <f t="shared" si="104"/>
        <v>0</v>
      </c>
      <c r="R447" s="370"/>
    </row>
    <row r="448" spans="1:5" s="943" customFormat="1" ht="13.5">
      <c r="A448" s="225"/>
      <c r="B448" s="1500" t="s">
        <v>754</v>
      </c>
      <c r="C448" s="1500"/>
      <c r="D448" s="1500"/>
      <c r="E448" s="225"/>
    </row>
    <row r="449" spans="1:9" s="943" customFormat="1" ht="13.5">
      <c r="A449" s="225"/>
      <c r="B449" s="1497" t="s">
        <v>836</v>
      </c>
      <c r="C449" s="1497"/>
      <c r="D449" s="1497"/>
      <c r="E449" s="1497"/>
      <c r="F449" s="1497"/>
      <c r="G449" s="1497"/>
      <c r="H449" s="1497"/>
      <c r="I449" s="1497"/>
    </row>
    <row r="450" spans="1:5" s="943" customFormat="1" ht="13.5">
      <c r="A450" s="225"/>
      <c r="B450" s="1497" t="s">
        <v>837</v>
      </c>
      <c r="C450" s="1497"/>
      <c r="D450" s="1497"/>
      <c r="E450" s="225"/>
    </row>
  </sheetData>
  <sheetProtection/>
  <mergeCells count="54">
    <mergeCell ref="D116:F116"/>
    <mergeCell ref="D168:H168"/>
    <mergeCell ref="D151:H151"/>
    <mergeCell ref="D277:G277"/>
    <mergeCell ref="D287:G287"/>
    <mergeCell ref="D253:G253"/>
    <mergeCell ref="D395:G395"/>
    <mergeCell ref="B1:F1"/>
    <mergeCell ref="G7:G8"/>
    <mergeCell ref="B7:B8"/>
    <mergeCell ref="B2:Q2"/>
    <mergeCell ref="B3:Q3"/>
    <mergeCell ref="J7:N7"/>
    <mergeCell ref="I7:I8"/>
    <mergeCell ref="B4:Q4"/>
    <mergeCell ref="P5:Q5"/>
    <mergeCell ref="E7:E8"/>
    <mergeCell ref="O7:Q7"/>
    <mergeCell ref="H7:H8"/>
    <mergeCell ref="D108:G108"/>
    <mergeCell ref="D51:G51"/>
    <mergeCell ref="C7:C8"/>
    <mergeCell ref="D7:D8"/>
    <mergeCell ref="F7:F8"/>
    <mergeCell ref="D34:G34"/>
    <mergeCell ref="D90:G90"/>
    <mergeCell ref="D85:G85"/>
    <mergeCell ref="D73:G73"/>
    <mergeCell ref="C397:D397"/>
    <mergeCell ref="D16:G16"/>
    <mergeCell ref="C289:D289"/>
    <mergeCell ref="D372:G372"/>
    <mergeCell ref="D144:G144"/>
    <mergeCell ref="D68:G68"/>
    <mergeCell ref="B392:D392"/>
    <mergeCell ref="D159:G159"/>
    <mergeCell ref="D358:G358"/>
    <mergeCell ref="D164:H164"/>
    <mergeCell ref="D368:H368"/>
    <mergeCell ref="C387:D387"/>
    <mergeCell ref="D377:G377"/>
    <mergeCell ref="D382:G382"/>
    <mergeCell ref="D103:G103"/>
    <mergeCell ref="D132:G132"/>
    <mergeCell ref="B436:D436"/>
    <mergeCell ref="B398:D398"/>
    <mergeCell ref="B437:E437"/>
    <mergeCell ref="B450:D450"/>
    <mergeCell ref="B442:D442"/>
    <mergeCell ref="B443:E443"/>
    <mergeCell ref="B448:D448"/>
    <mergeCell ref="B449:I449"/>
    <mergeCell ref="B431:E431"/>
    <mergeCell ref="B430:D430"/>
  </mergeCells>
  <printOptions horizontalCentered="1"/>
  <pageMargins left="0.1968503937007874" right="0.1968503937007874" top="0.5905511811023623" bottom="0.3937007874015748" header="0.5118110236220472" footer="0.5118110236220472"/>
  <pageSetup fitToHeight="8" horizontalDpi="600" verticalDpi="600" orientation="landscape" paperSize="9" scale="60" r:id="rId1"/>
  <rowBreaks count="1" manualBreakCount="1">
    <brk id="24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929"/>
  <sheetViews>
    <sheetView view="pageBreakPreview" zoomScale="85" zoomScaleNormal="75" zoomScaleSheetLayoutView="85" zoomScalePageLayoutView="0" workbookViewId="0" topLeftCell="A1">
      <selection activeCell="B2" sqref="B2:N2"/>
    </sheetView>
  </sheetViews>
  <sheetFormatPr defaultColWidth="9.125" defaultRowHeight="12.75"/>
  <cols>
    <col min="1" max="1" width="3.75390625" style="729" bestFit="1" customWidth="1"/>
    <col min="2" max="2" width="4.75390625" style="10" bestFit="1" customWidth="1"/>
    <col min="3" max="3" width="4.00390625" style="10" bestFit="1" customWidth="1"/>
    <col min="4" max="4" width="85.75390625" style="116" customWidth="1"/>
    <col min="5" max="5" width="5.375" style="42" customWidth="1"/>
    <col min="6" max="6" width="11.75390625" style="116" customWidth="1"/>
    <col min="7" max="7" width="11.75390625" style="467" customWidth="1"/>
    <col min="8" max="8" width="11.75390625" style="116" customWidth="1"/>
    <col min="9" max="9" width="12.75390625" style="61" customWidth="1"/>
    <col min="10" max="14" width="12.75390625" style="475" customWidth="1"/>
    <col min="15" max="15" width="10.00390625" style="116" bestFit="1" customWidth="1"/>
    <col min="16" max="16384" width="9.125" style="116" customWidth="1"/>
  </cols>
  <sheetData>
    <row r="1" spans="2:14" ht="17.25">
      <c r="B1" s="1530" t="s">
        <v>1240</v>
      </c>
      <c r="C1" s="1530"/>
      <c r="D1" s="1530"/>
      <c r="H1" s="1535"/>
      <c r="I1" s="1535"/>
      <c r="J1" s="1215"/>
      <c r="K1" s="1215"/>
      <c r="L1" s="1215"/>
      <c r="M1" s="1215"/>
      <c r="N1" s="1215"/>
    </row>
    <row r="2" spans="2:14" ht="17.25">
      <c r="B2" s="1528" t="s">
        <v>1030</v>
      </c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</row>
    <row r="3" spans="4:14" ht="17.25">
      <c r="D3" s="468"/>
      <c r="E3" s="115"/>
      <c r="I3" s="116"/>
      <c r="J3" s="1215"/>
      <c r="K3" s="1215"/>
      <c r="L3" s="1215"/>
      <c r="M3" s="1535" t="s">
        <v>133</v>
      </c>
      <c r="N3" s="1535"/>
    </row>
    <row r="4" spans="1:14" s="42" customFormat="1" ht="17.25" thickBot="1">
      <c r="A4" s="729"/>
      <c r="B4" s="10" t="s">
        <v>144</v>
      </c>
      <c r="C4" s="377" t="s">
        <v>145</v>
      </c>
      <c r="D4" s="49" t="s">
        <v>146</v>
      </c>
      <c r="E4" s="49" t="s">
        <v>147</v>
      </c>
      <c r="F4" s="42" t="s">
        <v>148</v>
      </c>
      <c r="G4" s="42" t="s">
        <v>149</v>
      </c>
      <c r="H4" s="42" t="s">
        <v>150</v>
      </c>
      <c r="I4" s="49" t="s">
        <v>860</v>
      </c>
      <c r="J4" s="49" t="s">
        <v>861</v>
      </c>
      <c r="K4" s="49" t="s">
        <v>809</v>
      </c>
      <c r="L4" s="49" t="s">
        <v>810</v>
      </c>
      <c r="M4" s="49" t="s">
        <v>811</v>
      </c>
      <c r="N4" s="49" t="s">
        <v>812</v>
      </c>
    </row>
    <row r="5" spans="1:14" s="113" customFormat="1" ht="15">
      <c r="A5" s="730"/>
      <c r="B5" s="1531" t="s">
        <v>743</v>
      </c>
      <c r="C5" s="1538" t="s">
        <v>409</v>
      </c>
      <c r="D5" s="1533" t="s">
        <v>134</v>
      </c>
      <c r="E5" s="1546" t="s">
        <v>753</v>
      </c>
      <c r="F5" s="1540" t="s">
        <v>207</v>
      </c>
      <c r="G5" s="1540" t="s">
        <v>195</v>
      </c>
      <c r="H5" s="1544" t="s">
        <v>37</v>
      </c>
      <c r="I5" s="1536" t="s">
        <v>151</v>
      </c>
      <c r="J5" s="1542" t="s">
        <v>839</v>
      </c>
      <c r="K5" s="1542"/>
      <c r="L5" s="1542"/>
      <c r="M5" s="1542"/>
      <c r="N5" s="1543"/>
    </row>
    <row r="6" spans="1:14" s="113" customFormat="1" ht="45.75" thickBot="1">
      <c r="A6" s="730"/>
      <c r="B6" s="1532"/>
      <c r="C6" s="1539"/>
      <c r="D6" s="1534"/>
      <c r="E6" s="1547"/>
      <c r="F6" s="1541"/>
      <c r="G6" s="1541"/>
      <c r="H6" s="1545"/>
      <c r="I6" s="1537"/>
      <c r="J6" s="129" t="s">
        <v>820</v>
      </c>
      <c r="K6" s="129" t="s">
        <v>818</v>
      </c>
      <c r="L6" s="129" t="s">
        <v>821</v>
      </c>
      <c r="M6" s="129" t="s">
        <v>838</v>
      </c>
      <c r="N6" s="482" t="s">
        <v>822</v>
      </c>
    </row>
    <row r="7" spans="1:14" s="42" customFormat="1" ht="25.5" customHeight="1" thickTop="1">
      <c r="A7" s="729">
        <v>1</v>
      </c>
      <c r="B7" s="373">
        <v>18</v>
      </c>
      <c r="C7" s="374">
        <v>1</v>
      </c>
      <c r="D7" s="375" t="s">
        <v>34</v>
      </c>
      <c r="E7" s="376" t="s">
        <v>810</v>
      </c>
      <c r="F7" s="476">
        <v>775</v>
      </c>
      <c r="G7" s="476">
        <v>2000</v>
      </c>
      <c r="H7" s="495">
        <v>635</v>
      </c>
      <c r="I7" s="501"/>
      <c r="J7" s="322"/>
      <c r="K7" s="322"/>
      <c r="L7" s="322"/>
      <c r="M7" s="322"/>
      <c r="N7" s="333"/>
    </row>
    <row r="8" spans="1:14" s="714" customFormat="1" ht="16.5">
      <c r="A8" s="729">
        <v>2</v>
      </c>
      <c r="B8" s="705"/>
      <c r="C8" s="706"/>
      <c r="D8" s="707" t="s">
        <v>394</v>
      </c>
      <c r="E8" s="708"/>
      <c r="F8" s="709"/>
      <c r="G8" s="709"/>
      <c r="H8" s="710"/>
      <c r="I8" s="711">
        <f>SUM(J8:N8)</f>
        <v>5000</v>
      </c>
      <c r="J8" s="712">
        <v>500</v>
      </c>
      <c r="K8" s="712">
        <v>200</v>
      </c>
      <c r="L8" s="712">
        <v>1800</v>
      </c>
      <c r="M8" s="712"/>
      <c r="N8" s="713">
        <v>2500</v>
      </c>
    </row>
    <row r="9" spans="1:14" s="42" customFormat="1" ht="16.5">
      <c r="A9" s="729">
        <v>3</v>
      </c>
      <c r="B9" s="373"/>
      <c r="C9" s="374"/>
      <c r="D9" s="375" t="s">
        <v>1000</v>
      </c>
      <c r="E9" s="376"/>
      <c r="F9" s="378"/>
      <c r="G9" s="378"/>
      <c r="H9" s="496"/>
      <c r="I9" s="502">
        <f>SUM(J9:N9)</f>
        <v>3340</v>
      </c>
      <c r="J9" s="124">
        <v>500</v>
      </c>
      <c r="K9" s="124">
        <v>200</v>
      </c>
      <c r="L9" s="124">
        <v>2140</v>
      </c>
      <c r="M9" s="124"/>
      <c r="N9" s="323">
        <v>500</v>
      </c>
    </row>
    <row r="10" spans="1:14" s="321" customFormat="1" ht="17.25">
      <c r="A10" s="729">
        <v>4</v>
      </c>
      <c r="B10" s="477"/>
      <c r="C10" s="478"/>
      <c r="D10" s="479" t="s">
        <v>1132</v>
      </c>
      <c r="E10" s="480"/>
      <c r="F10" s="380"/>
      <c r="G10" s="380"/>
      <c r="H10" s="497"/>
      <c r="I10" s="503">
        <f>SUM(J10:N10)</f>
        <v>0</v>
      </c>
      <c r="J10" s="326">
        <v>-500</v>
      </c>
      <c r="K10" s="326">
        <v>-200</v>
      </c>
      <c r="L10" s="326">
        <v>1200</v>
      </c>
      <c r="M10" s="326"/>
      <c r="N10" s="327">
        <v>-500</v>
      </c>
    </row>
    <row r="11" spans="1:14" s="1216" customFormat="1" ht="17.25">
      <c r="A11" s="729">
        <v>5</v>
      </c>
      <c r="B11" s="331"/>
      <c r="C11" s="332"/>
      <c r="D11" s="328" t="s">
        <v>1034</v>
      </c>
      <c r="E11" s="329"/>
      <c r="F11" s="379"/>
      <c r="G11" s="379"/>
      <c r="H11" s="498"/>
      <c r="I11" s="504">
        <f aca="true" t="shared" si="0" ref="I11:I90">SUM(J11:N11)</f>
        <v>3340</v>
      </c>
      <c r="J11" s="379">
        <f>SUM(J9:J10)</f>
        <v>0</v>
      </c>
      <c r="K11" s="379">
        <f>SUM(K9:K10)</f>
        <v>0</v>
      </c>
      <c r="L11" s="379">
        <f>SUM(L9:L10)</f>
        <v>3340</v>
      </c>
      <c r="M11" s="379">
        <f>SUM(M9:M10)</f>
        <v>0</v>
      </c>
      <c r="N11" s="486">
        <f>SUM(N9:N10)</f>
        <v>0</v>
      </c>
    </row>
    <row r="12" spans="1:14" s="42" customFormat="1" ht="24" customHeight="1">
      <c r="A12" s="729">
        <v>6</v>
      </c>
      <c r="B12" s="126"/>
      <c r="C12" s="121">
        <v>2</v>
      </c>
      <c r="D12" s="122" t="s">
        <v>75</v>
      </c>
      <c r="E12" s="123" t="s">
        <v>810</v>
      </c>
      <c r="F12" s="378">
        <v>4719</v>
      </c>
      <c r="G12" s="378">
        <v>8000</v>
      </c>
      <c r="H12" s="496">
        <v>6813</v>
      </c>
      <c r="I12" s="502"/>
      <c r="J12" s="123"/>
      <c r="K12" s="123"/>
      <c r="L12" s="123"/>
      <c r="M12" s="123"/>
      <c r="N12" s="487"/>
    </row>
    <row r="13" spans="1:14" s="714" customFormat="1" ht="16.5">
      <c r="A13" s="729">
        <v>7</v>
      </c>
      <c r="B13" s="715"/>
      <c r="C13" s="716"/>
      <c r="D13" s="717" t="s">
        <v>394</v>
      </c>
      <c r="E13" s="718"/>
      <c r="F13" s="709"/>
      <c r="G13" s="709"/>
      <c r="H13" s="710"/>
      <c r="I13" s="711">
        <f t="shared" si="0"/>
        <v>4000</v>
      </c>
      <c r="J13" s="712"/>
      <c r="K13" s="712"/>
      <c r="L13" s="712">
        <v>2500</v>
      </c>
      <c r="M13" s="712"/>
      <c r="N13" s="713">
        <v>1500</v>
      </c>
    </row>
    <row r="14" spans="1:14" s="42" customFormat="1" ht="16.5">
      <c r="A14" s="729">
        <v>8</v>
      </c>
      <c r="B14" s="126"/>
      <c r="C14" s="121"/>
      <c r="D14" s="375" t="s">
        <v>1000</v>
      </c>
      <c r="E14" s="123"/>
      <c r="F14" s="378"/>
      <c r="G14" s="378"/>
      <c r="H14" s="496"/>
      <c r="I14" s="502">
        <f t="shared" si="0"/>
        <v>4800</v>
      </c>
      <c r="J14" s="124"/>
      <c r="K14" s="124"/>
      <c r="L14" s="124">
        <v>4000</v>
      </c>
      <c r="M14" s="124"/>
      <c r="N14" s="323">
        <v>800</v>
      </c>
    </row>
    <row r="15" spans="1:14" s="321" customFormat="1" ht="17.25">
      <c r="A15" s="729">
        <v>9</v>
      </c>
      <c r="B15" s="128"/>
      <c r="C15" s="330"/>
      <c r="D15" s="479" t="s">
        <v>396</v>
      </c>
      <c r="E15" s="325"/>
      <c r="F15" s="380"/>
      <c r="G15" s="380"/>
      <c r="H15" s="497"/>
      <c r="I15" s="503">
        <f t="shared" si="0"/>
        <v>0</v>
      </c>
      <c r="J15" s="326"/>
      <c r="K15" s="326"/>
      <c r="L15" s="326"/>
      <c r="M15" s="326"/>
      <c r="N15" s="327"/>
    </row>
    <row r="16" spans="1:14" s="1216" customFormat="1" ht="17.25">
      <c r="A16" s="729">
        <v>10</v>
      </c>
      <c r="B16" s="331"/>
      <c r="C16" s="332"/>
      <c r="D16" s="328" t="s">
        <v>1034</v>
      </c>
      <c r="E16" s="329"/>
      <c r="F16" s="379"/>
      <c r="G16" s="379"/>
      <c r="H16" s="498"/>
      <c r="I16" s="504">
        <f t="shared" si="0"/>
        <v>4800</v>
      </c>
      <c r="J16" s="379">
        <f>SUM(J14:J15)</f>
        <v>0</v>
      </c>
      <c r="K16" s="379">
        <f>SUM(K14:K15)</f>
        <v>0</v>
      </c>
      <c r="L16" s="379">
        <f>SUM(L14:L15)</f>
        <v>4000</v>
      </c>
      <c r="M16" s="379">
        <f>SUM(M14:M15)</f>
        <v>0</v>
      </c>
      <c r="N16" s="486">
        <f>SUM(N14:N15)</f>
        <v>800</v>
      </c>
    </row>
    <row r="17" spans="1:14" s="42" customFormat="1" ht="24" customHeight="1">
      <c r="A17" s="729">
        <v>11</v>
      </c>
      <c r="B17" s="126"/>
      <c r="C17" s="121">
        <v>3</v>
      </c>
      <c r="D17" s="122" t="s">
        <v>159</v>
      </c>
      <c r="E17" s="123" t="s">
        <v>810</v>
      </c>
      <c r="F17" s="378">
        <v>800</v>
      </c>
      <c r="G17" s="378">
        <v>8000</v>
      </c>
      <c r="H17" s="496">
        <v>9050</v>
      </c>
      <c r="I17" s="502"/>
      <c r="J17" s="123"/>
      <c r="K17" s="123"/>
      <c r="L17" s="123"/>
      <c r="M17" s="123"/>
      <c r="N17" s="487"/>
    </row>
    <row r="18" spans="1:14" s="714" customFormat="1" ht="16.5">
      <c r="A18" s="729">
        <v>12</v>
      </c>
      <c r="B18" s="715"/>
      <c r="C18" s="716"/>
      <c r="D18" s="717" t="s">
        <v>394</v>
      </c>
      <c r="E18" s="718"/>
      <c r="F18" s="709"/>
      <c r="G18" s="709"/>
      <c r="H18" s="710"/>
      <c r="I18" s="711">
        <f t="shared" si="0"/>
        <v>8000</v>
      </c>
      <c r="J18" s="712"/>
      <c r="K18" s="712"/>
      <c r="L18" s="712"/>
      <c r="M18" s="712"/>
      <c r="N18" s="713">
        <v>8000</v>
      </c>
    </row>
    <row r="19" spans="1:14" s="42" customFormat="1" ht="16.5">
      <c r="A19" s="729">
        <v>13</v>
      </c>
      <c r="B19" s="126"/>
      <c r="C19" s="121"/>
      <c r="D19" s="375" t="s">
        <v>1000</v>
      </c>
      <c r="E19" s="123"/>
      <c r="F19" s="378"/>
      <c r="G19" s="378"/>
      <c r="H19" s="496"/>
      <c r="I19" s="502">
        <f t="shared" si="0"/>
        <v>5070</v>
      </c>
      <c r="J19" s="124"/>
      <c r="K19" s="124"/>
      <c r="L19" s="124"/>
      <c r="M19" s="124"/>
      <c r="N19" s="323">
        <v>5070</v>
      </c>
    </row>
    <row r="20" spans="1:14" s="321" customFormat="1" ht="17.25">
      <c r="A20" s="729">
        <v>14</v>
      </c>
      <c r="B20" s="128"/>
      <c r="C20" s="330"/>
      <c r="D20" s="479" t="s">
        <v>396</v>
      </c>
      <c r="E20" s="325"/>
      <c r="F20" s="380"/>
      <c r="G20" s="380"/>
      <c r="H20" s="497"/>
      <c r="I20" s="503">
        <f t="shared" si="0"/>
        <v>0</v>
      </c>
      <c r="J20" s="326"/>
      <c r="K20" s="326"/>
      <c r="L20" s="326"/>
      <c r="M20" s="326"/>
      <c r="N20" s="327"/>
    </row>
    <row r="21" spans="1:14" s="1216" customFormat="1" ht="17.25">
      <c r="A21" s="729">
        <v>15</v>
      </c>
      <c r="B21" s="331"/>
      <c r="C21" s="332"/>
      <c r="D21" s="328" t="s">
        <v>1034</v>
      </c>
      <c r="E21" s="329"/>
      <c r="F21" s="379"/>
      <c r="G21" s="379"/>
      <c r="H21" s="498"/>
      <c r="I21" s="504">
        <f t="shared" si="0"/>
        <v>5070</v>
      </c>
      <c r="J21" s="379">
        <f>SUM(J19:J20)</f>
        <v>0</v>
      </c>
      <c r="K21" s="379">
        <f>SUM(K19:K20)</f>
        <v>0</v>
      </c>
      <c r="L21" s="379">
        <f>SUM(L19:L20)</f>
        <v>0</v>
      </c>
      <c r="M21" s="379">
        <f>SUM(M19:M20)</f>
        <v>0</v>
      </c>
      <c r="N21" s="486">
        <f>SUM(N19:N20)</f>
        <v>5070</v>
      </c>
    </row>
    <row r="22" spans="1:14" s="42" customFormat="1" ht="24" customHeight="1">
      <c r="A22" s="729">
        <v>16</v>
      </c>
      <c r="B22" s="126"/>
      <c r="C22" s="121">
        <v>4</v>
      </c>
      <c r="D22" s="122" t="s">
        <v>182</v>
      </c>
      <c r="E22" s="123" t="s">
        <v>752</v>
      </c>
      <c r="F22" s="378">
        <v>4834</v>
      </c>
      <c r="G22" s="378">
        <v>5000</v>
      </c>
      <c r="H22" s="496">
        <v>6175</v>
      </c>
      <c r="I22" s="502"/>
      <c r="J22" s="123"/>
      <c r="K22" s="123"/>
      <c r="L22" s="123"/>
      <c r="M22" s="123"/>
      <c r="N22" s="487"/>
    </row>
    <row r="23" spans="1:14" s="714" customFormat="1" ht="16.5">
      <c r="A23" s="729">
        <v>17</v>
      </c>
      <c r="B23" s="715"/>
      <c r="C23" s="716"/>
      <c r="D23" s="717" t="s">
        <v>394</v>
      </c>
      <c r="E23" s="718"/>
      <c r="F23" s="709"/>
      <c r="G23" s="709"/>
      <c r="H23" s="710"/>
      <c r="I23" s="711">
        <f t="shared" si="0"/>
        <v>6000</v>
      </c>
      <c r="J23" s="712"/>
      <c r="K23" s="712"/>
      <c r="L23" s="712">
        <v>6000</v>
      </c>
      <c r="M23" s="712"/>
      <c r="N23" s="713"/>
    </row>
    <row r="24" spans="1:14" s="42" customFormat="1" ht="16.5">
      <c r="A24" s="729">
        <v>18</v>
      </c>
      <c r="B24" s="126"/>
      <c r="C24" s="121"/>
      <c r="D24" s="375" t="s">
        <v>1000</v>
      </c>
      <c r="E24" s="123"/>
      <c r="F24" s="378"/>
      <c r="G24" s="378"/>
      <c r="H24" s="496"/>
      <c r="I24" s="502">
        <f t="shared" si="0"/>
        <v>8470</v>
      </c>
      <c r="J24" s="124">
        <v>1350</v>
      </c>
      <c r="K24" s="124">
        <v>700</v>
      </c>
      <c r="L24" s="124">
        <v>6420</v>
      </c>
      <c r="M24" s="124"/>
      <c r="N24" s="323"/>
    </row>
    <row r="25" spans="1:14" s="321" customFormat="1" ht="17.25">
      <c r="A25" s="729">
        <v>19</v>
      </c>
      <c r="B25" s="128"/>
      <c r="C25" s="330"/>
      <c r="D25" s="479" t="s">
        <v>1141</v>
      </c>
      <c r="E25" s="325"/>
      <c r="F25" s="380"/>
      <c r="G25" s="380"/>
      <c r="H25" s="497"/>
      <c r="I25" s="503">
        <f t="shared" si="0"/>
        <v>512</v>
      </c>
      <c r="J25" s="326"/>
      <c r="K25" s="326"/>
      <c r="L25" s="326">
        <v>512</v>
      </c>
      <c r="M25" s="326"/>
      <c r="N25" s="327"/>
    </row>
    <row r="26" spans="1:14" s="1216" customFormat="1" ht="17.25">
      <c r="A26" s="729">
        <v>20</v>
      </c>
      <c r="B26" s="331"/>
      <c r="C26" s="332"/>
      <c r="D26" s="328" t="s">
        <v>1034</v>
      </c>
      <c r="E26" s="329"/>
      <c r="F26" s="379"/>
      <c r="G26" s="379"/>
      <c r="H26" s="498"/>
      <c r="I26" s="504">
        <f t="shared" si="0"/>
        <v>8982</v>
      </c>
      <c r="J26" s="379">
        <f>SUM(J24:J25)</f>
        <v>1350</v>
      </c>
      <c r="K26" s="379">
        <f>SUM(K24:K25)</f>
        <v>700</v>
      </c>
      <c r="L26" s="379">
        <f>SUM(L24:L25)</f>
        <v>6932</v>
      </c>
      <c r="M26" s="379">
        <f>SUM(M24:M25)</f>
        <v>0</v>
      </c>
      <c r="N26" s="486">
        <f>SUM(N24:N25)</f>
        <v>0</v>
      </c>
    </row>
    <row r="27" spans="1:14" s="42" customFormat="1" ht="24" customHeight="1">
      <c r="A27" s="729">
        <v>21</v>
      </c>
      <c r="B27" s="126"/>
      <c r="C27" s="121">
        <v>5</v>
      </c>
      <c r="D27" s="122" t="s">
        <v>185</v>
      </c>
      <c r="E27" s="123" t="s">
        <v>752</v>
      </c>
      <c r="F27" s="378">
        <v>6079</v>
      </c>
      <c r="G27" s="378">
        <v>5000</v>
      </c>
      <c r="H27" s="496">
        <v>5434</v>
      </c>
      <c r="I27" s="502"/>
      <c r="J27" s="123"/>
      <c r="K27" s="123"/>
      <c r="L27" s="123"/>
      <c r="M27" s="123"/>
      <c r="N27" s="487"/>
    </row>
    <row r="28" spans="1:14" s="714" customFormat="1" ht="16.5">
      <c r="A28" s="729">
        <v>22</v>
      </c>
      <c r="B28" s="715"/>
      <c r="C28" s="716"/>
      <c r="D28" s="717" t="s">
        <v>394</v>
      </c>
      <c r="E28" s="718"/>
      <c r="F28" s="709"/>
      <c r="G28" s="709"/>
      <c r="H28" s="710"/>
      <c r="I28" s="711">
        <f t="shared" si="0"/>
        <v>8000</v>
      </c>
      <c r="J28" s="712"/>
      <c r="K28" s="712"/>
      <c r="L28" s="712">
        <v>8000</v>
      </c>
      <c r="M28" s="712"/>
      <c r="N28" s="713"/>
    </row>
    <row r="29" spans="1:14" s="42" customFormat="1" ht="16.5">
      <c r="A29" s="729">
        <v>23</v>
      </c>
      <c r="B29" s="126"/>
      <c r="C29" s="121"/>
      <c r="D29" s="375" t="s">
        <v>1000</v>
      </c>
      <c r="E29" s="123"/>
      <c r="F29" s="378"/>
      <c r="G29" s="378"/>
      <c r="H29" s="496"/>
      <c r="I29" s="502">
        <f t="shared" si="0"/>
        <v>7797</v>
      </c>
      <c r="J29" s="124"/>
      <c r="K29" s="124"/>
      <c r="L29" s="124">
        <v>7797</v>
      </c>
      <c r="M29" s="124"/>
      <c r="N29" s="323"/>
    </row>
    <row r="30" spans="1:14" s="321" customFormat="1" ht="17.25">
      <c r="A30" s="729">
        <v>24</v>
      </c>
      <c r="B30" s="128"/>
      <c r="C30" s="330"/>
      <c r="D30" s="479" t="s">
        <v>1142</v>
      </c>
      <c r="E30" s="325"/>
      <c r="F30" s="380"/>
      <c r="G30" s="380"/>
      <c r="H30" s="497"/>
      <c r="I30" s="503">
        <f t="shared" si="0"/>
        <v>284</v>
      </c>
      <c r="J30" s="326"/>
      <c r="K30" s="326"/>
      <c r="L30" s="326">
        <v>284</v>
      </c>
      <c r="M30" s="326"/>
      <c r="N30" s="327"/>
    </row>
    <row r="31" spans="1:14" s="1216" customFormat="1" ht="17.25">
      <c r="A31" s="729">
        <v>25</v>
      </c>
      <c r="B31" s="331"/>
      <c r="C31" s="332"/>
      <c r="D31" s="328" t="s">
        <v>1034</v>
      </c>
      <c r="E31" s="329"/>
      <c r="F31" s="379"/>
      <c r="G31" s="379"/>
      <c r="H31" s="498"/>
      <c r="I31" s="504">
        <f t="shared" si="0"/>
        <v>8081</v>
      </c>
      <c r="J31" s="379">
        <f>SUM(J29:J30)</f>
        <v>0</v>
      </c>
      <c r="K31" s="379">
        <f>SUM(K29:K30)</f>
        <v>0</v>
      </c>
      <c r="L31" s="379">
        <f>SUM(L29:L30)</f>
        <v>8081</v>
      </c>
      <c r="M31" s="379">
        <f>SUM(M29:M30)</f>
        <v>0</v>
      </c>
      <c r="N31" s="486">
        <f>SUM(N29:N30)</f>
        <v>0</v>
      </c>
    </row>
    <row r="32" spans="1:14" s="42" customFormat="1" ht="24" customHeight="1">
      <c r="A32" s="729">
        <v>26</v>
      </c>
      <c r="B32" s="126"/>
      <c r="C32" s="121">
        <v>6</v>
      </c>
      <c r="D32" s="122" t="s">
        <v>183</v>
      </c>
      <c r="E32" s="123" t="s">
        <v>752</v>
      </c>
      <c r="F32" s="378">
        <v>7820</v>
      </c>
      <c r="G32" s="378">
        <v>5500</v>
      </c>
      <c r="H32" s="496">
        <v>8587</v>
      </c>
      <c r="I32" s="502"/>
      <c r="J32" s="123"/>
      <c r="K32" s="123"/>
      <c r="L32" s="123"/>
      <c r="M32" s="123"/>
      <c r="N32" s="487"/>
    </row>
    <row r="33" spans="1:14" s="714" customFormat="1" ht="16.5">
      <c r="A33" s="729">
        <v>27</v>
      </c>
      <c r="B33" s="715"/>
      <c r="C33" s="716"/>
      <c r="D33" s="717" t="s">
        <v>394</v>
      </c>
      <c r="E33" s="718"/>
      <c r="F33" s="709"/>
      <c r="G33" s="709"/>
      <c r="H33" s="710"/>
      <c r="I33" s="711">
        <f t="shared" si="0"/>
        <v>7000</v>
      </c>
      <c r="J33" s="712">
        <v>2800</v>
      </c>
      <c r="K33" s="712">
        <v>2000</v>
      </c>
      <c r="L33" s="712">
        <v>2200</v>
      </c>
      <c r="M33" s="712"/>
      <c r="N33" s="713"/>
    </row>
    <row r="34" spans="1:14" s="42" customFormat="1" ht="16.5">
      <c r="A34" s="729">
        <v>28</v>
      </c>
      <c r="B34" s="126"/>
      <c r="C34" s="121"/>
      <c r="D34" s="375" t="s">
        <v>1000</v>
      </c>
      <c r="E34" s="123"/>
      <c r="F34" s="378"/>
      <c r="G34" s="378"/>
      <c r="H34" s="496"/>
      <c r="I34" s="502">
        <f t="shared" si="0"/>
        <v>8200</v>
      </c>
      <c r="J34" s="124">
        <v>2800</v>
      </c>
      <c r="K34" s="124">
        <v>2000</v>
      </c>
      <c r="L34" s="124">
        <v>3400</v>
      </c>
      <c r="M34" s="124"/>
      <c r="N34" s="323"/>
    </row>
    <row r="35" spans="1:14" s="321" customFormat="1" ht="17.25">
      <c r="A35" s="729">
        <v>29</v>
      </c>
      <c r="B35" s="128"/>
      <c r="C35" s="330"/>
      <c r="D35" s="479" t="s">
        <v>1132</v>
      </c>
      <c r="E35" s="325"/>
      <c r="F35" s="380"/>
      <c r="G35" s="380"/>
      <c r="H35" s="497"/>
      <c r="I35" s="503">
        <f t="shared" si="0"/>
        <v>-597</v>
      </c>
      <c r="J35" s="326"/>
      <c r="K35" s="326"/>
      <c r="L35" s="326">
        <v>-597</v>
      </c>
      <c r="M35" s="326"/>
      <c r="N35" s="327"/>
    </row>
    <row r="36" spans="1:14" s="321" customFormat="1" ht="17.25">
      <c r="A36" s="729">
        <v>30</v>
      </c>
      <c r="B36" s="128"/>
      <c r="C36" s="330"/>
      <c r="D36" s="479" t="s">
        <v>1004</v>
      </c>
      <c r="E36" s="325"/>
      <c r="F36" s="380"/>
      <c r="G36" s="380"/>
      <c r="H36" s="497"/>
      <c r="I36" s="503">
        <f t="shared" si="0"/>
        <v>0</v>
      </c>
      <c r="J36" s="326"/>
      <c r="K36" s="326">
        <v>-400</v>
      </c>
      <c r="L36" s="326">
        <v>400</v>
      </c>
      <c r="M36" s="326"/>
      <c r="N36" s="327"/>
    </row>
    <row r="37" spans="1:14" s="1216" customFormat="1" ht="17.25">
      <c r="A37" s="729">
        <v>31</v>
      </c>
      <c r="B37" s="331"/>
      <c r="C37" s="332"/>
      <c r="D37" s="328" t="s">
        <v>1034</v>
      </c>
      <c r="E37" s="329"/>
      <c r="F37" s="379"/>
      <c r="G37" s="379"/>
      <c r="H37" s="498"/>
      <c r="I37" s="504">
        <f t="shared" si="0"/>
        <v>7603</v>
      </c>
      <c r="J37" s="379">
        <f>SUM(J34:J36)</f>
        <v>2800</v>
      </c>
      <c r="K37" s="379">
        <f>SUM(K34:K36)</f>
        <v>1600</v>
      </c>
      <c r="L37" s="379">
        <f>SUM(L34:L36)</f>
        <v>3203</v>
      </c>
      <c r="M37" s="379">
        <f>SUM(M34:M36)</f>
        <v>0</v>
      </c>
      <c r="N37" s="379">
        <f>SUM(N34:N36)</f>
        <v>0</v>
      </c>
    </row>
    <row r="38" spans="1:14" s="42" customFormat="1" ht="24" customHeight="1">
      <c r="A38" s="729">
        <v>32</v>
      </c>
      <c r="B38" s="126"/>
      <c r="C38" s="121">
        <v>7</v>
      </c>
      <c r="D38" s="122" t="s">
        <v>184</v>
      </c>
      <c r="E38" s="123" t="s">
        <v>752</v>
      </c>
      <c r="F38" s="378">
        <v>196</v>
      </c>
      <c r="G38" s="378">
        <v>1000</v>
      </c>
      <c r="H38" s="496">
        <v>3385</v>
      </c>
      <c r="I38" s="502"/>
      <c r="J38" s="123"/>
      <c r="K38" s="123"/>
      <c r="L38" s="123"/>
      <c r="M38" s="123"/>
      <c r="N38" s="487"/>
    </row>
    <row r="39" spans="1:14" s="714" customFormat="1" ht="16.5">
      <c r="A39" s="729">
        <v>33</v>
      </c>
      <c r="B39" s="715"/>
      <c r="C39" s="716"/>
      <c r="D39" s="717" t="s">
        <v>394</v>
      </c>
      <c r="E39" s="718"/>
      <c r="F39" s="709"/>
      <c r="G39" s="709"/>
      <c r="H39" s="710"/>
      <c r="I39" s="711">
        <f t="shared" si="0"/>
        <v>2000</v>
      </c>
      <c r="J39" s="712"/>
      <c r="K39" s="712"/>
      <c r="L39" s="712"/>
      <c r="M39" s="712"/>
      <c r="N39" s="713">
        <v>2000</v>
      </c>
    </row>
    <row r="40" spans="1:14" s="42" customFormat="1" ht="16.5">
      <c r="A40" s="729">
        <v>34</v>
      </c>
      <c r="B40" s="126"/>
      <c r="C40" s="121"/>
      <c r="D40" s="375" t="s">
        <v>1000</v>
      </c>
      <c r="E40" s="123"/>
      <c r="F40" s="378"/>
      <c r="G40" s="378"/>
      <c r="H40" s="496"/>
      <c r="I40" s="502">
        <f t="shared" si="0"/>
        <v>2000</v>
      </c>
      <c r="J40" s="124"/>
      <c r="K40" s="124"/>
      <c r="L40" s="124"/>
      <c r="M40" s="124"/>
      <c r="N40" s="323">
        <v>2000</v>
      </c>
    </row>
    <row r="41" spans="1:14" s="321" customFormat="1" ht="17.25">
      <c r="A41" s="729">
        <v>35</v>
      </c>
      <c r="B41" s="128"/>
      <c r="C41" s="330"/>
      <c r="D41" s="479" t="s">
        <v>1132</v>
      </c>
      <c r="E41" s="325"/>
      <c r="F41" s="380"/>
      <c r="G41" s="380"/>
      <c r="H41" s="497"/>
      <c r="I41" s="503">
        <f t="shared" si="0"/>
        <v>0</v>
      </c>
      <c r="J41" s="326"/>
      <c r="K41" s="326"/>
      <c r="L41" s="326">
        <v>2000</v>
      </c>
      <c r="M41" s="326"/>
      <c r="N41" s="327">
        <v>-2000</v>
      </c>
    </row>
    <row r="42" spans="1:14" s="1216" customFormat="1" ht="17.25">
      <c r="A42" s="729">
        <v>36</v>
      </c>
      <c r="B42" s="331"/>
      <c r="C42" s="332"/>
      <c r="D42" s="328" t="s">
        <v>1034</v>
      </c>
      <c r="E42" s="329"/>
      <c r="F42" s="379"/>
      <c r="G42" s="379"/>
      <c r="H42" s="498"/>
      <c r="I42" s="504">
        <f t="shared" si="0"/>
        <v>2000</v>
      </c>
      <c r="J42" s="379">
        <f>SUM(J40:J41)</f>
        <v>0</v>
      </c>
      <c r="K42" s="379">
        <f>SUM(K40:K41)</f>
        <v>0</v>
      </c>
      <c r="L42" s="379">
        <f>SUM(L40:L41)</f>
        <v>2000</v>
      </c>
      <c r="M42" s="379">
        <f>SUM(M40:M41)</f>
        <v>0</v>
      </c>
      <c r="N42" s="486">
        <f>SUM(N40:N41)</f>
        <v>0</v>
      </c>
    </row>
    <row r="43" spans="1:14" s="42" customFormat="1" ht="24" customHeight="1">
      <c r="A43" s="729">
        <v>37</v>
      </c>
      <c r="B43" s="126"/>
      <c r="C43" s="121">
        <v>8</v>
      </c>
      <c r="D43" s="122" t="s">
        <v>420</v>
      </c>
      <c r="E43" s="123" t="s">
        <v>752</v>
      </c>
      <c r="F43" s="378">
        <f>SUM(F48:F63)</f>
        <v>32696</v>
      </c>
      <c r="G43" s="378">
        <f>SUM(G48:G63)</f>
        <v>35000</v>
      </c>
      <c r="H43" s="496">
        <f>SUM(H48:H63)</f>
        <v>29933</v>
      </c>
      <c r="I43" s="502"/>
      <c r="J43" s="123"/>
      <c r="K43" s="123"/>
      <c r="L43" s="123"/>
      <c r="M43" s="123"/>
      <c r="N43" s="487"/>
    </row>
    <row r="44" spans="1:14" s="714" customFormat="1" ht="16.5">
      <c r="A44" s="729">
        <v>38</v>
      </c>
      <c r="B44" s="715"/>
      <c r="C44" s="716"/>
      <c r="D44" s="717" t="s">
        <v>394</v>
      </c>
      <c r="E44" s="718"/>
      <c r="F44" s="709"/>
      <c r="G44" s="709"/>
      <c r="H44" s="710"/>
      <c r="I44" s="711">
        <f t="shared" si="0"/>
        <v>42300</v>
      </c>
      <c r="J44" s="709">
        <f>SUM(J49,J54,J59,J64,J69)</f>
        <v>0</v>
      </c>
      <c r="K44" s="709">
        <f>SUM(K49,K54,K59,K64,K69)</f>
        <v>0</v>
      </c>
      <c r="L44" s="709">
        <f>SUM(L49,L54,L59,L64,L69)</f>
        <v>10300</v>
      </c>
      <c r="M44" s="709">
        <f>SUM(M49,M54,M59,M64,M69)</f>
        <v>0</v>
      </c>
      <c r="N44" s="719">
        <f>SUM(N49,N54,N59,N64,N69)</f>
        <v>32000</v>
      </c>
    </row>
    <row r="45" spans="1:14" s="42" customFormat="1" ht="16.5">
      <c r="A45" s="729">
        <v>39</v>
      </c>
      <c r="B45" s="126"/>
      <c r="C45" s="121"/>
      <c r="D45" s="375" t="s">
        <v>1000</v>
      </c>
      <c r="E45" s="123"/>
      <c r="F45" s="378"/>
      <c r="G45" s="378"/>
      <c r="H45" s="496"/>
      <c r="I45" s="502">
        <f t="shared" si="0"/>
        <v>42300</v>
      </c>
      <c r="J45" s="378">
        <f>SUM(J50,J55,J60,J65,J70)</f>
        <v>0</v>
      </c>
      <c r="K45" s="378">
        <f>SUM(K50,K55,K60,K65,K70)</f>
        <v>0</v>
      </c>
      <c r="L45" s="378">
        <f>SUM(L50,L55,L60,L65,L70)</f>
        <v>3300</v>
      </c>
      <c r="M45" s="378">
        <f>SUM(M50,M55,M60,M65,M70)</f>
        <v>0</v>
      </c>
      <c r="N45" s="483">
        <f>SUM(N50,N55,N60,N65,N70)</f>
        <v>39000</v>
      </c>
    </row>
    <row r="46" spans="1:14" s="321" customFormat="1" ht="17.25">
      <c r="A46" s="729">
        <v>40</v>
      </c>
      <c r="B46" s="128"/>
      <c r="C46" s="330"/>
      <c r="D46" s="479" t="s">
        <v>396</v>
      </c>
      <c r="E46" s="325"/>
      <c r="F46" s="380"/>
      <c r="G46" s="380"/>
      <c r="H46" s="497"/>
      <c r="I46" s="503">
        <f t="shared" si="0"/>
        <v>0</v>
      </c>
      <c r="J46" s="380">
        <f>SUM(J51,J56,J61,J66,J71)</f>
        <v>0</v>
      </c>
      <c r="K46" s="380">
        <f>SUM(K51,K56,K61,K66,K71)</f>
        <v>0</v>
      </c>
      <c r="L46" s="380">
        <f>SUM(L51,L56,L61,L66,L71)</f>
        <v>0</v>
      </c>
      <c r="M46" s="380">
        <f>SUM(M51,M56,M61,M66,M71)</f>
        <v>0</v>
      </c>
      <c r="N46" s="484">
        <f>SUM(N51,N56,N61,N66,N71)</f>
        <v>0</v>
      </c>
    </row>
    <row r="47" spans="1:14" s="1216" customFormat="1" ht="17.25">
      <c r="A47" s="729">
        <v>41</v>
      </c>
      <c r="B47" s="331"/>
      <c r="C47" s="332"/>
      <c r="D47" s="328" t="s">
        <v>1034</v>
      </c>
      <c r="E47" s="329"/>
      <c r="F47" s="379"/>
      <c r="G47" s="379"/>
      <c r="H47" s="498"/>
      <c r="I47" s="504">
        <f t="shared" si="0"/>
        <v>42300</v>
      </c>
      <c r="J47" s="379">
        <f>SUM(J45:J46)</f>
        <v>0</v>
      </c>
      <c r="K47" s="379">
        <f>SUM(K45:K46)</f>
        <v>0</v>
      </c>
      <c r="L47" s="379">
        <f>SUM(L45:L46)</f>
        <v>3300</v>
      </c>
      <c r="M47" s="379">
        <f>SUM(M45:M46)</f>
        <v>0</v>
      </c>
      <c r="N47" s="486">
        <f>SUM(N45:N46)</f>
        <v>39000</v>
      </c>
    </row>
    <row r="48" spans="1:14" s="42" customFormat="1" ht="17.25">
      <c r="A48" s="729">
        <v>42</v>
      </c>
      <c r="B48" s="126"/>
      <c r="C48" s="121"/>
      <c r="D48" s="324" t="s">
        <v>863</v>
      </c>
      <c r="E48" s="325"/>
      <c r="F48" s="380">
        <v>22000</v>
      </c>
      <c r="G48" s="380">
        <v>20000</v>
      </c>
      <c r="H48" s="497">
        <v>20000</v>
      </c>
      <c r="I48" s="503"/>
      <c r="J48" s="326"/>
      <c r="K48" s="326"/>
      <c r="L48" s="326"/>
      <c r="M48" s="326"/>
      <c r="N48" s="327"/>
    </row>
    <row r="49" spans="1:14" s="714" customFormat="1" ht="17.25">
      <c r="A49" s="729">
        <v>43</v>
      </c>
      <c r="B49" s="715"/>
      <c r="C49" s="716"/>
      <c r="D49" s="828" t="s">
        <v>394</v>
      </c>
      <c r="E49" s="829"/>
      <c r="F49" s="830"/>
      <c r="G49" s="830"/>
      <c r="H49" s="831"/>
      <c r="I49" s="832">
        <f t="shared" si="0"/>
        <v>22000</v>
      </c>
      <c r="J49" s="833"/>
      <c r="K49" s="833"/>
      <c r="L49" s="833"/>
      <c r="M49" s="833"/>
      <c r="N49" s="834">
        <v>22000</v>
      </c>
    </row>
    <row r="50" spans="1:14" s="42" customFormat="1" ht="17.25">
      <c r="A50" s="729">
        <v>44</v>
      </c>
      <c r="B50" s="126"/>
      <c r="C50" s="121"/>
      <c r="D50" s="835" t="s">
        <v>1000</v>
      </c>
      <c r="E50" s="325"/>
      <c r="F50" s="380"/>
      <c r="G50" s="380"/>
      <c r="H50" s="497"/>
      <c r="I50" s="503">
        <f t="shared" si="0"/>
        <v>22000</v>
      </c>
      <c r="J50" s="326"/>
      <c r="K50" s="326"/>
      <c r="L50" s="326"/>
      <c r="M50" s="326"/>
      <c r="N50" s="327">
        <v>22000</v>
      </c>
    </row>
    <row r="51" spans="1:14" s="321" customFormat="1" ht="17.25">
      <c r="A51" s="729">
        <v>45</v>
      </c>
      <c r="B51" s="128"/>
      <c r="C51" s="330"/>
      <c r="D51" s="836" t="s">
        <v>396</v>
      </c>
      <c r="E51" s="325"/>
      <c r="F51" s="380"/>
      <c r="G51" s="380"/>
      <c r="H51" s="497"/>
      <c r="I51" s="503">
        <f t="shared" si="0"/>
        <v>0</v>
      </c>
      <c r="J51" s="326"/>
      <c r="K51" s="326"/>
      <c r="L51" s="326"/>
      <c r="M51" s="326"/>
      <c r="N51" s="327"/>
    </row>
    <row r="52" spans="1:14" s="1216" customFormat="1" ht="17.25">
      <c r="A52" s="729">
        <v>46</v>
      </c>
      <c r="B52" s="331"/>
      <c r="C52" s="332"/>
      <c r="D52" s="837" t="s">
        <v>1034</v>
      </c>
      <c r="E52" s="838"/>
      <c r="F52" s="839"/>
      <c r="G52" s="839"/>
      <c r="H52" s="840"/>
      <c r="I52" s="841">
        <f t="shared" si="0"/>
        <v>22000</v>
      </c>
      <c r="J52" s="839">
        <f>SUM(J50:J51)</f>
        <v>0</v>
      </c>
      <c r="K52" s="839">
        <f>SUM(K50:K51)</f>
        <v>0</v>
      </c>
      <c r="L52" s="839">
        <f>SUM(L50:L51)</f>
        <v>0</v>
      </c>
      <c r="M52" s="839">
        <f>SUM(M50:M51)</f>
        <v>0</v>
      </c>
      <c r="N52" s="842">
        <f>SUM(N50:N51)</f>
        <v>22000</v>
      </c>
    </row>
    <row r="53" spans="1:14" s="42" customFormat="1" ht="18" customHeight="1">
      <c r="A53" s="729">
        <v>47</v>
      </c>
      <c r="B53" s="126"/>
      <c r="C53" s="121"/>
      <c r="D53" s="324" t="s">
        <v>35</v>
      </c>
      <c r="E53" s="325"/>
      <c r="F53" s="380">
        <v>696</v>
      </c>
      <c r="G53" s="380">
        <v>6000</v>
      </c>
      <c r="H53" s="497">
        <v>933</v>
      </c>
      <c r="I53" s="503"/>
      <c r="J53" s="326"/>
      <c r="K53" s="326"/>
      <c r="L53" s="326"/>
      <c r="M53" s="326"/>
      <c r="N53" s="327"/>
    </row>
    <row r="54" spans="1:14" s="714" customFormat="1" ht="17.25">
      <c r="A54" s="729">
        <v>48</v>
      </c>
      <c r="B54" s="715"/>
      <c r="C54" s="716"/>
      <c r="D54" s="828" t="s">
        <v>394</v>
      </c>
      <c r="E54" s="829"/>
      <c r="F54" s="830"/>
      <c r="G54" s="830"/>
      <c r="H54" s="831"/>
      <c r="I54" s="832">
        <f t="shared" si="0"/>
        <v>8300</v>
      </c>
      <c r="J54" s="833"/>
      <c r="K54" s="833"/>
      <c r="L54" s="833">
        <v>8300</v>
      </c>
      <c r="M54" s="833"/>
      <c r="N54" s="834"/>
    </row>
    <row r="55" spans="1:14" s="42" customFormat="1" ht="17.25">
      <c r="A55" s="729">
        <v>49</v>
      </c>
      <c r="B55" s="126"/>
      <c r="C55" s="121"/>
      <c r="D55" s="835" t="s">
        <v>1000</v>
      </c>
      <c r="E55" s="325"/>
      <c r="F55" s="380"/>
      <c r="G55" s="380"/>
      <c r="H55" s="497"/>
      <c r="I55" s="503">
        <f t="shared" si="0"/>
        <v>8300</v>
      </c>
      <c r="J55" s="326"/>
      <c r="K55" s="326"/>
      <c r="L55" s="326">
        <v>1300</v>
      </c>
      <c r="M55" s="326"/>
      <c r="N55" s="327">
        <v>7000</v>
      </c>
    </row>
    <row r="56" spans="1:14" s="321" customFormat="1" ht="17.25">
      <c r="A56" s="729">
        <v>50</v>
      </c>
      <c r="B56" s="128"/>
      <c r="C56" s="330"/>
      <c r="D56" s="836" t="s">
        <v>396</v>
      </c>
      <c r="E56" s="325"/>
      <c r="F56" s="380"/>
      <c r="G56" s="380"/>
      <c r="H56" s="497"/>
      <c r="I56" s="503">
        <f t="shared" si="0"/>
        <v>0</v>
      </c>
      <c r="J56" s="326"/>
      <c r="K56" s="326"/>
      <c r="L56" s="326"/>
      <c r="M56" s="326"/>
      <c r="N56" s="327"/>
    </row>
    <row r="57" spans="1:14" s="1216" customFormat="1" ht="17.25">
      <c r="A57" s="729">
        <v>51</v>
      </c>
      <c r="B57" s="331"/>
      <c r="C57" s="332"/>
      <c r="D57" s="837" t="s">
        <v>1034</v>
      </c>
      <c r="E57" s="838"/>
      <c r="F57" s="839"/>
      <c r="G57" s="839"/>
      <c r="H57" s="840"/>
      <c r="I57" s="841">
        <f t="shared" si="0"/>
        <v>8300</v>
      </c>
      <c r="J57" s="839">
        <f>SUM(J55:J56)</f>
        <v>0</v>
      </c>
      <c r="K57" s="839">
        <f>SUM(K55:K56)</f>
        <v>0</v>
      </c>
      <c r="L57" s="839">
        <f>SUM(L55:L56)</f>
        <v>1300</v>
      </c>
      <c r="M57" s="839">
        <f>SUM(M55:M56)</f>
        <v>0</v>
      </c>
      <c r="N57" s="842">
        <f>SUM(N55:N56)</f>
        <v>7000</v>
      </c>
    </row>
    <row r="58" spans="1:14" s="42" customFormat="1" ht="18" customHeight="1">
      <c r="A58" s="729">
        <v>52</v>
      </c>
      <c r="B58" s="126"/>
      <c r="C58" s="121"/>
      <c r="D58" s="324" t="s">
        <v>723</v>
      </c>
      <c r="E58" s="325"/>
      <c r="F58" s="380">
        <v>2000</v>
      </c>
      <c r="G58" s="380">
        <v>1500</v>
      </c>
      <c r="H58" s="497">
        <v>1500</v>
      </c>
      <c r="I58" s="503"/>
      <c r="J58" s="326"/>
      <c r="K58" s="326"/>
      <c r="L58" s="326"/>
      <c r="M58" s="326"/>
      <c r="N58" s="327"/>
    </row>
    <row r="59" spans="1:14" s="714" customFormat="1" ht="17.25">
      <c r="A59" s="729">
        <v>53</v>
      </c>
      <c r="B59" s="715"/>
      <c r="C59" s="716"/>
      <c r="D59" s="828" t="s">
        <v>394</v>
      </c>
      <c r="E59" s="829"/>
      <c r="F59" s="830"/>
      <c r="G59" s="830"/>
      <c r="H59" s="831"/>
      <c r="I59" s="832">
        <f t="shared" si="0"/>
        <v>2000</v>
      </c>
      <c r="J59" s="833"/>
      <c r="K59" s="833"/>
      <c r="L59" s="833"/>
      <c r="M59" s="833"/>
      <c r="N59" s="834">
        <v>2000</v>
      </c>
    </row>
    <row r="60" spans="1:14" s="42" customFormat="1" ht="17.25">
      <c r="A60" s="729">
        <v>54</v>
      </c>
      <c r="B60" s="126"/>
      <c r="C60" s="121"/>
      <c r="D60" s="835" t="s">
        <v>1000</v>
      </c>
      <c r="E60" s="325"/>
      <c r="F60" s="380"/>
      <c r="G60" s="380"/>
      <c r="H60" s="497"/>
      <c r="I60" s="503">
        <f t="shared" si="0"/>
        <v>2000</v>
      </c>
      <c r="J60" s="326"/>
      <c r="K60" s="326"/>
      <c r="L60" s="326"/>
      <c r="M60" s="326"/>
      <c r="N60" s="327">
        <v>2000</v>
      </c>
    </row>
    <row r="61" spans="1:14" s="321" customFormat="1" ht="17.25">
      <c r="A61" s="729">
        <v>55</v>
      </c>
      <c r="B61" s="128"/>
      <c r="C61" s="330"/>
      <c r="D61" s="836" t="s">
        <v>396</v>
      </c>
      <c r="E61" s="325"/>
      <c r="F61" s="380"/>
      <c r="G61" s="380"/>
      <c r="H61" s="497"/>
      <c r="I61" s="503">
        <f t="shared" si="0"/>
        <v>0</v>
      </c>
      <c r="J61" s="326"/>
      <c r="K61" s="326"/>
      <c r="L61" s="326"/>
      <c r="M61" s="326"/>
      <c r="N61" s="327"/>
    </row>
    <row r="62" spans="1:14" s="1216" customFormat="1" ht="17.25">
      <c r="A62" s="729">
        <v>56</v>
      </c>
      <c r="B62" s="331"/>
      <c r="C62" s="332"/>
      <c r="D62" s="837" t="s">
        <v>1034</v>
      </c>
      <c r="E62" s="838"/>
      <c r="F62" s="839"/>
      <c r="G62" s="839"/>
      <c r="H62" s="840"/>
      <c r="I62" s="841">
        <f t="shared" si="0"/>
        <v>2000</v>
      </c>
      <c r="J62" s="839">
        <f>SUM(J60:J61)</f>
        <v>0</v>
      </c>
      <c r="K62" s="839">
        <f>SUM(K60:K61)</f>
        <v>0</v>
      </c>
      <c r="L62" s="839">
        <f>SUM(L60:L61)</f>
        <v>0</v>
      </c>
      <c r="M62" s="839">
        <f>SUM(M60:M61)</f>
        <v>0</v>
      </c>
      <c r="N62" s="842">
        <f>SUM(N60:N61)</f>
        <v>2000</v>
      </c>
    </row>
    <row r="63" spans="1:14" s="42" customFormat="1" ht="18" customHeight="1">
      <c r="A63" s="729">
        <v>57</v>
      </c>
      <c r="B63" s="126"/>
      <c r="C63" s="121"/>
      <c r="D63" s="324" t="s">
        <v>36</v>
      </c>
      <c r="E63" s="325"/>
      <c r="F63" s="380">
        <v>8000</v>
      </c>
      <c r="G63" s="380">
        <v>7500</v>
      </c>
      <c r="H63" s="497">
        <v>7500</v>
      </c>
      <c r="I63" s="503"/>
      <c r="J63" s="326"/>
      <c r="K63" s="326"/>
      <c r="L63" s="326"/>
      <c r="M63" s="326"/>
      <c r="N63" s="327"/>
    </row>
    <row r="64" spans="1:14" s="714" customFormat="1" ht="17.25">
      <c r="A64" s="729">
        <v>58</v>
      </c>
      <c r="B64" s="715"/>
      <c r="C64" s="716"/>
      <c r="D64" s="828" t="s">
        <v>394</v>
      </c>
      <c r="E64" s="829"/>
      <c r="F64" s="830"/>
      <c r="G64" s="830"/>
      <c r="H64" s="831"/>
      <c r="I64" s="832">
        <f t="shared" si="0"/>
        <v>8000</v>
      </c>
      <c r="J64" s="833"/>
      <c r="K64" s="833"/>
      <c r="L64" s="833"/>
      <c r="M64" s="833"/>
      <c r="N64" s="834">
        <v>8000</v>
      </c>
    </row>
    <row r="65" spans="1:14" s="42" customFormat="1" ht="17.25">
      <c r="A65" s="729">
        <v>59</v>
      </c>
      <c r="B65" s="126"/>
      <c r="C65" s="121"/>
      <c r="D65" s="835" t="s">
        <v>1000</v>
      </c>
      <c r="E65" s="325"/>
      <c r="F65" s="380"/>
      <c r="G65" s="380"/>
      <c r="H65" s="497"/>
      <c r="I65" s="503">
        <f t="shared" si="0"/>
        <v>8000</v>
      </c>
      <c r="J65" s="326"/>
      <c r="K65" s="326"/>
      <c r="L65" s="326"/>
      <c r="M65" s="326"/>
      <c r="N65" s="327">
        <v>8000</v>
      </c>
    </row>
    <row r="66" spans="1:14" s="321" customFormat="1" ht="17.25">
      <c r="A66" s="729">
        <v>60</v>
      </c>
      <c r="B66" s="128"/>
      <c r="C66" s="330"/>
      <c r="D66" s="836" t="s">
        <v>396</v>
      </c>
      <c r="E66" s="325"/>
      <c r="F66" s="380"/>
      <c r="G66" s="380"/>
      <c r="H66" s="497"/>
      <c r="I66" s="503">
        <f t="shared" si="0"/>
        <v>0</v>
      </c>
      <c r="J66" s="326"/>
      <c r="K66" s="326"/>
      <c r="L66" s="326"/>
      <c r="M66" s="326"/>
      <c r="N66" s="327"/>
    </row>
    <row r="67" spans="1:14" s="1216" customFormat="1" ht="17.25">
      <c r="A67" s="729">
        <v>61</v>
      </c>
      <c r="B67" s="331"/>
      <c r="C67" s="332"/>
      <c r="D67" s="837" t="s">
        <v>1034</v>
      </c>
      <c r="E67" s="838"/>
      <c r="F67" s="839"/>
      <c r="G67" s="839"/>
      <c r="H67" s="840"/>
      <c r="I67" s="841">
        <f t="shared" si="0"/>
        <v>8000</v>
      </c>
      <c r="J67" s="839">
        <f>SUM(J65:J66)</f>
        <v>0</v>
      </c>
      <c r="K67" s="839">
        <f>SUM(K65:K66)</f>
        <v>0</v>
      </c>
      <c r="L67" s="839">
        <f>SUM(L65:L66)</f>
        <v>0</v>
      </c>
      <c r="M67" s="839">
        <f>SUM(M65:M66)</f>
        <v>0</v>
      </c>
      <c r="N67" s="842">
        <f>SUM(N65:N66)</f>
        <v>8000</v>
      </c>
    </row>
    <row r="68" spans="1:14" s="42" customFormat="1" ht="18" customHeight="1">
      <c r="A68" s="729">
        <v>62</v>
      </c>
      <c r="B68" s="126"/>
      <c r="C68" s="121"/>
      <c r="D68" s="324" t="s">
        <v>6</v>
      </c>
      <c r="E68" s="325"/>
      <c r="F68" s="380"/>
      <c r="G68" s="380"/>
      <c r="H68" s="497"/>
      <c r="I68" s="503"/>
      <c r="J68" s="326"/>
      <c r="K68" s="326"/>
      <c r="L68" s="326"/>
      <c r="M68" s="326"/>
      <c r="N68" s="327"/>
    </row>
    <row r="69" spans="1:14" s="714" customFormat="1" ht="17.25">
      <c r="A69" s="729">
        <v>63</v>
      </c>
      <c r="B69" s="715"/>
      <c r="C69" s="716"/>
      <c r="D69" s="828" t="s">
        <v>394</v>
      </c>
      <c r="E69" s="829"/>
      <c r="F69" s="830"/>
      <c r="G69" s="830"/>
      <c r="H69" s="831"/>
      <c r="I69" s="832">
        <f t="shared" si="0"/>
        <v>2000</v>
      </c>
      <c r="J69" s="833"/>
      <c r="K69" s="833"/>
      <c r="L69" s="833">
        <v>2000</v>
      </c>
      <c r="M69" s="833"/>
      <c r="N69" s="834"/>
    </row>
    <row r="70" spans="1:14" s="42" customFormat="1" ht="17.25">
      <c r="A70" s="729">
        <v>64</v>
      </c>
      <c r="B70" s="126"/>
      <c r="C70" s="121"/>
      <c r="D70" s="835" t="s">
        <v>1000</v>
      </c>
      <c r="E70" s="325"/>
      <c r="F70" s="380"/>
      <c r="G70" s="380"/>
      <c r="H70" s="497"/>
      <c r="I70" s="503">
        <f t="shared" si="0"/>
        <v>2000</v>
      </c>
      <c r="J70" s="326"/>
      <c r="K70" s="326"/>
      <c r="L70" s="326">
        <v>2000</v>
      </c>
      <c r="M70" s="326"/>
      <c r="N70" s="327"/>
    </row>
    <row r="71" spans="1:14" s="321" customFormat="1" ht="17.25">
      <c r="A71" s="729">
        <v>65</v>
      </c>
      <c r="B71" s="128"/>
      <c r="C71" s="330"/>
      <c r="D71" s="836" t="s">
        <v>396</v>
      </c>
      <c r="E71" s="325"/>
      <c r="F71" s="380"/>
      <c r="G71" s="380"/>
      <c r="H71" s="497"/>
      <c r="I71" s="503">
        <f t="shared" si="0"/>
        <v>0</v>
      </c>
      <c r="J71" s="326"/>
      <c r="K71" s="326"/>
      <c r="L71" s="326"/>
      <c r="M71" s="326"/>
      <c r="N71" s="327"/>
    </row>
    <row r="72" spans="1:14" s="1216" customFormat="1" ht="17.25">
      <c r="A72" s="729">
        <v>66</v>
      </c>
      <c r="B72" s="331"/>
      <c r="C72" s="332"/>
      <c r="D72" s="837" t="s">
        <v>1034</v>
      </c>
      <c r="E72" s="838"/>
      <c r="F72" s="839"/>
      <c r="G72" s="839"/>
      <c r="H72" s="840"/>
      <c r="I72" s="841">
        <f t="shared" si="0"/>
        <v>2000</v>
      </c>
      <c r="J72" s="839">
        <f>SUM(J70:J71)</f>
        <v>0</v>
      </c>
      <c r="K72" s="839">
        <f>SUM(K70:K71)</f>
        <v>0</v>
      </c>
      <c r="L72" s="839">
        <f>SUM(L70:L71)</f>
        <v>2000</v>
      </c>
      <c r="M72" s="839">
        <f>SUM(M70:M71)</f>
        <v>0</v>
      </c>
      <c r="N72" s="842">
        <f>SUM(N70:N71)</f>
        <v>0</v>
      </c>
    </row>
    <row r="73" spans="1:14" s="42" customFormat="1" ht="21" customHeight="1">
      <c r="A73" s="729">
        <v>67</v>
      </c>
      <c r="B73" s="126"/>
      <c r="C73" s="121">
        <v>9</v>
      </c>
      <c r="D73" s="122" t="s">
        <v>74</v>
      </c>
      <c r="E73" s="123" t="s">
        <v>752</v>
      </c>
      <c r="F73" s="378">
        <v>1176</v>
      </c>
      <c r="G73" s="378"/>
      <c r="H73" s="496">
        <v>2448</v>
      </c>
      <c r="I73" s="502"/>
      <c r="J73" s="123"/>
      <c r="K73" s="123"/>
      <c r="L73" s="123"/>
      <c r="M73" s="123"/>
      <c r="N73" s="487"/>
    </row>
    <row r="74" spans="1:14" s="714" customFormat="1" ht="16.5">
      <c r="A74" s="729">
        <v>68</v>
      </c>
      <c r="B74" s="715"/>
      <c r="C74" s="716"/>
      <c r="D74" s="717" t="s">
        <v>394</v>
      </c>
      <c r="E74" s="718"/>
      <c r="F74" s="709"/>
      <c r="G74" s="709"/>
      <c r="H74" s="710"/>
      <c r="I74" s="711">
        <f t="shared" si="0"/>
        <v>3000</v>
      </c>
      <c r="J74" s="712"/>
      <c r="K74" s="712"/>
      <c r="L74" s="712">
        <v>3000</v>
      </c>
      <c r="M74" s="712"/>
      <c r="N74" s="713"/>
    </row>
    <row r="75" spans="1:14" s="42" customFormat="1" ht="16.5">
      <c r="A75" s="729">
        <v>69</v>
      </c>
      <c r="B75" s="126"/>
      <c r="C75" s="121"/>
      <c r="D75" s="122" t="s">
        <v>1000</v>
      </c>
      <c r="E75" s="123"/>
      <c r="F75" s="378"/>
      <c r="G75" s="378"/>
      <c r="H75" s="496"/>
      <c r="I75" s="502">
        <f t="shared" si="0"/>
        <v>10537</v>
      </c>
      <c r="J75" s="124">
        <v>400</v>
      </c>
      <c r="K75" s="124">
        <v>350</v>
      </c>
      <c r="L75" s="124">
        <v>9787</v>
      </c>
      <c r="M75" s="124"/>
      <c r="N75" s="323"/>
    </row>
    <row r="76" spans="1:14" s="321" customFormat="1" ht="17.25">
      <c r="A76" s="729">
        <v>70</v>
      </c>
      <c r="B76" s="128"/>
      <c r="C76" s="330"/>
      <c r="D76" s="479" t="s">
        <v>1052</v>
      </c>
      <c r="E76" s="325"/>
      <c r="F76" s="380"/>
      <c r="G76" s="380"/>
      <c r="H76" s="497"/>
      <c r="I76" s="503">
        <f t="shared" si="0"/>
        <v>-200</v>
      </c>
      <c r="J76" s="326"/>
      <c r="K76" s="326"/>
      <c r="L76" s="326">
        <v>-200</v>
      </c>
      <c r="M76" s="326"/>
      <c r="N76" s="327"/>
    </row>
    <row r="77" spans="1:14" s="1216" customFormat="1" ht="17.25">
      <c r="A77" s="729">
        <v>71</v>
      </c>
      <c r="B77" s="331"/>
      <c r="C77" s="332"/>
      <c r="D77" s="328" t="s">
        <v>1034</v>
      </c>
      <c r="E77" s="329"/>
      <c r="F77" s="379"/>
      <c r="G77" s="379"/>
      <c r="H77" s="498"/>
      <c r="I77" s="504">
        <f aca="true" t="shared" si="1" ref="I77:N77">SUM(I75:I76)</f>
        <v>10337</v>
      </c>
      <c r="J77" s="379">
        <f t="shared" si="1"/>
        <v>400</v>
      </c>
      <c r="K77" s="379">
        <f t="shared" si="1"/>
        <v>350</v>
      </c>
      <c r="L77" s="379">
        <f t="shared" si="1"/>
        <v>9587</v>
      </c>
      <c r="M77" s="379">
        <f t="shared" si="1"/>
        <v>0</v>
      </c>
      <c r="N77" s="486">
        <f t="shared" si="1"/>
        <v>0</v>
      </c>
    </row>
    <row r="78" spans="1:14" s="42" customFormat="1" ht="21" customHeight="1">
      <c r="A78" s="729">
        <v>72</v>
      </c>
      <c r="B78" s="126"/>
      <c r="C78" s="121">
        <v>10</v>
      </c>
      <c r="D78" s="122" t="s">
        <v>852</v>
      </c>
      <c r="E78" s="123" t="s">
        <v>752</v>
      </c>
      <c r="F78" s="378"/>
      <c r="G78" s="378"/>
      <c r="H78" s="496"/>
      <c r="I78" s="502"/>
      <c r="J78" s="123"/>
      <c r="K78" s="123"/>
      <c r="L78" s="123"/>
      <c r="M78" s="123"/>
      <c r="N78" s="487"/>
    </row>
    <row r="79" spans="1:14" s="714" customFormat="1" ht="16.5">
      <c r="A79" s="729">
        <v>73</v>
      </c>
      <c r="B79" s="715"/>
      <c r="C79" s="716"/>
      <c r="D79" s="717" t="s">
        <v>394</v>
      </c>
      <c r="E79" s="718"/>
      <c r="F79" s="709"/>
      <c r="G79" s="709"/>
      <c r="H79" s="710"/>
      <c r="I79" s="711">
        <f t="shared" si="0"/>
        <v>1000</v>
      </c>
      <c r="J79" s="712"/>
      <c r="K79" s="712"/>
      <c r="L79" s="712">
        <v>1000</v>
      </c>
      <c r="M79" s="712"/>
      <c r="N79" s="713"/>
    </row>
    <row r="80" spans="1:14" s="42" customFormat="1" ht="16.5">
      <c r="A80" s="729">
        <v>74</v>
      </c>
      <c r="B80" s="126"/>
      <c r="C80" s="121"/>
      <c r="D80" s="122" t="s">
        <v>1000</v>
      </c>
      <c r="E80" s="123"/>
      <c r="F80" s="378"/>
      <c r="G80" s="378"/>
      <c r="H80" s="496"/>
      <c r="I80" s="502">
        <f t="shared" si="0"/>
        <v>498</v>
      </c>
      <c r="J80" s="124"/>
      <c r="K80" s="124"/>
      <c r="L80" s="124">
        <v>498</v>
      </c>
      <c r="M80" s="124"/>
      <c r="N80" s="323"/>
    </row>
    <row r="81" spans="1:14" s="321" customFormat="1" ht="17.25">
      <c r="A81" s="729">
        <v>75</v>
      </c>
      <c r="B81" s="128"/>
      <c r="C81" s="330"/>
      <c r="D81" s="324" t="s">
        <v>1132</v>
      </c>
      <c r="E81" s="325"/>
      <c r="F81" s="380"/>
      <c r="G81" s="380"/>
      <c r="H81" s="497"/>
      <c r="I81" s="503">
        <f t="shared" si="0"/>
        <v>-498</v>
      </c>
      <c r="J81" s="326"/>
      <c r="K81" s="326"/>
      <c r="L81" s="326">
        <v>-498</v>
      </c>
      <c r="M81" s="326"/>
      <c r="N81" s="327"/>
    </row>
    <row r="82" spans="1:14" s="1216" customFormat="1" ht="17.25">
      <c r="A82" s="729">
        <v>76</v>
      </c>
      <c r="B82" s="331"/>
      <c r="C82" s="332"/>
      <c r="D82" s="328" t="s">
        <v>1034</v>
      </c>
      <c r="E82" s="329"/>
      <c r="F82" s="379"/>
      <c r="G82" s="379"/>
      <c r="H82" s="498"/>
      <c r="I82" s="504">
        <f t="shared" si="0"/>
        <v>0</v>
      </c>
      <c r="J82" s="379">
        <f>SUM(J80:J81)</f>
        <v>0</v>
      </c>
      <c r="K82" s="379">
        <f>SUM(K80:K81)</f>
        <v>0</v>
      </c>
      <c r="L82" s="379">
        <f>SUM(L80:L81)</f>
        <v>0</v>
      </c>
      <c r="M82" s="379">
        <f>SUM(M80:M81)</f>
        <v>0</v>
      </c>
      <c r="N82" s="486">
        <f>SUM(N80:N81)</f>
        <v>0</v>
      </c>
    </row>
    <row r="83" spans="1:14" s="42" customFormat="1" ht="21" customHeight="1">
      <c r="A83" s="729">
        <v>77</v>
      </c>
      <c r="B83" s="126"/>
      <c r="C83" s="121">
        <v>11</v>
      </c>
      <c r="D83" s="122" t="s">
        <v>853</v>
      </c>
      <c r="E83" s="123" t="s">
        <v>752</v>
      </c>
      <c r="F83" s="378"/>
      <c r="G83" s="378"/>
      <c r="H83" s="496"/>
      <c r="I83" s="502"/>
      <c r="J83" s="123"/>
      <c r="K83" s="123"/>
      <c r="L83" s="123"/>
      <c r="M83" s="123"/>
      <c r="N83" s="487"/>
    </row>
    <row r="84" spans="1:14" s="714" customFormat="1" ht="16.5">
      <c r="A84" s="729">
        <v>78</v>
      </c>
      <c r="B84" s="715"/>
      <c r="C84" s="716"/>
      <c r="D84" s="717" t="s">
        <v>394</v>
      </c>
      <c r="E84" s="718"/>
      <c r="F84" s="709"/>
      <c r="G84" s="709"/>
      <c r="H84" s="710"/>
      <c r="I84" s="711">
        <f t="shared" si="0"/>
        <v>1000</v>
      </c>
      <c r="J84" s="712"/>
      <c r="K84" s="712"/>
      <c r="L84" s="712">
        <v>1000</v>
      </c>
      <c r="M84" s="712"/>
      <c r="N84" s="713"/>
    </row>
    <row r="85" spans="1:14" s="42" customFormat="1" ht="16.5">
      <c r="A85" s="729">
        <v>79</v>
      </c>
      <c r="B85" s="126"/>
      <c r="C85" s="121"/>
      <c r="D85" s="122" t="s">
        <v>1000</v>
      </c>
      <c r="E85" s="123"/>
      <c r="F85" s="378"/>
      <c r="G85" s="378"/>
      <c r="H85" s="496"/>
      <c r="I85" s="502">
        <f t="shared" si="0"/>
        <v>435</v>
      </c>
      <c r="J85" s="124"/>
      <c r="K85" s="124"/>
      <c r="L85" s="124">
        <v>435</v>
      </c>
      <c r="M85" s="124"/>
      <c r="N85" s="323"/>
    </row>
    <row r="86" spans="1:14" s="321" customFormat="1" ht="17.25">
      <c r="A86" s="729">
        <v>80</v>
      </c>
      <c r="B86" s="128"/>
      <c r="C86" s="330"/>
      <c r="D86" s="324" t="s">
        <v>1132</v>
      </c>
      <c r="E86" s="325"/>
      <c r="F86" s="380"/>
      <c r="G86" s="380"/>
      <c r="H86" s="497"/>
      <c r="I86" s="503">
        <f t="shared" si="0"/>
        <v>811</v>
      </c>
      <c r="J86" s="326"/>
      <c r="K86" s="326"/>
      <c r="L86" s="326">
        <v>811</v>
      </c>
      <c r="M86" s="326"/>
      <c r="N86" s="327"/>
    </row>
    <row r="87" spans="1:14" s="1216" customFormat="1" ht="17.25">
      <c r="A87" s="729">
        <v>81</v>
      </c>
      <c r="B87" s="331"/>
      <c r="C87" s="332"/>
      <c r="D87" s="328" t="s">
        <v>1034</v>
      </c>
      <c r="E87" s="329"/>
      <c r="F87" s="379"/>
      <c r="G87" s="379"/>
      <c r="H87" s="498"/>
      <c r="I87" s="504">
        <f>SUM(J87:N87)</f>
        <v>1246</v>
      </c>
      <c r="J87" s="379">
        <f>SUM(J85:J86)</f>
        <v>0</v>
      </c>
      <c r="K87" s="379">
        <f>SUM(K85:K86)</f>
        <v>0</v>
      </c>
      <c r="L87" s="379">
        <f>SUM(L85:L86)</f>
        <v>1246</v>
      </c>
      <c r="M87" s="379">
        <f>SUM(M85:M86)</f>
        <v>0</v>
      </c>
      <c r="N87" s="486">
        <f>SUM(N85:N86)</f>
        <v>0</v>
      </c>
    </row>
    <row r="88" spans="1:14" s="42" customFormat="1" ht="21" customHeight="1">
      <c r="A88" s="729">
        <v>82</v>
      </c>
      <c r="B88" s="126"/>
      <c r="C88" s="121">
        <v>12</v>
      </c>
      <c r="D88" s="122" t="s">
        <v>905</v>
      </c>
      <c r="E88" s="123" t="s">
        <v>752</v>
      </c>
      <c r="F88" s="378"/>
      <c r="G88" s="378"/>
      <c r="H88" s="496"/>
      <c r="I88" s="502"/>
      <c r="J88" s="123"/>
      <c r="K88" s="123"/>
      <c r="L88" s="123"/>
      <c r="M88" s="123"/>
      <c r="N88" s="487"/>
    </row>
    <row r="89" spans="1:14" s="714" customFormat="1" ht="16.5">
      <c r="A89" s="729">
        <v>83</v>
      </c>
      <c r="B89" s="715"/>
      <c r="C89" s="716"/>
      <c r="D89" s="717" t="s">
        <v>394</v>
      </c>
      <c r="E89" s="718"/>
      <c r="F89" s="709"/>
      <c r="G89" s="709"/>
      <c r="H89" s="710"/>
      <c r="I89" s="711">
        <f t="shared" si="0"/>
        <v>8000</v>
      </c>
      <c r="J89" s="712"/>
      <c r="K89" s="712"/>
      <c r="L89" s="712">
        <v>5000</v>
      </c>
      <c r="M89" s="712"/>
      <c r="N89" s="713">
        <v>3000</v>
      </c>
    </row>
    <row r="90" spans="1:14" s="42" customFormat="1" ht="16.5">
      <c r="A90" s="729">
        <v>84</v>
      </c>
      <c r="B90" s="126"/>
      <c r="C90" s="121"/>
      <c r="D90" s="122" t="s">
        <v>1000</v>
      </c>
      <c r="E90" s="123"/>
      <c r="F90" s="378"/>
      <c r="G90" s="378"/>
      <c r="H90" s="496"/>
      <c r="I90" s="502">
        <f t="shared" si="0"/>
        <v>2424</v>
      </c>
      <c r="J90" s="124">
        <v>7</v>
      </c>
      <c r="K90" s="124">
        <v>4</v>
      </c>
      <c r="L90" s="124">
        <v>504</v>
      </c>
      <c r="M90" s="124"/>
      <c r="N90" s="323">
        <v>1909</v>
      </c>
    </row>
    <row r="91" spans="1:14" s="321" customFormat="1" ht="17.25">
      <c r="A91" s="729">
        <v>85</v>
      </c>
      <c r="B91" s="128"/>
      <c r="C91" s="330"/>
      <c r="D91" s="479" t="s">
        <v>396</v>
      </c>
      <c r="E91" s="325"/>
      <c r="F91" s="380"/>
      <c r="G91" s="380"/>
      <c r="H91" s="497"/>
      <c r="I91" s="503">
        <f aca="true" t="shared" si="2" ref="I91:I170">SUM(J91:N91)</f>
        <v>0</v>
      </c>
      <c r="J91" s="326"/>
      <c r="K91" s="326"/>
      <c r="L91" s="326"/>
      <c r="M91" s="326"/>
      <c r="N91" s="327"/>
    </row>
    <row r="92" spans="1:14" s="1216" customFormat="1" ht="17.25">
      <c r="A92" s="729">
        <v>86</v>
      </c>
      <c r="B92" s="331"/>
      <c r="C92" s="332"/>
      <c r="D92" s="328" t="s">
        <v>1034</v>
      </c>
      <c r="E92" s="329"/>
      <c r="F92" s="379"/>
      <c r="G92" s="379"/>
      <c r="H92" s="498"/>
      <c r="I92" s="504">
        <f>SUM(J92:N92)</f>
        <v>2424</v>
      </c>
      <c r="J92" s="379">
        <f>SUM(J90:J91)</f>
        <v>7</v>
      </c>
      <c r="K92" s="379">
        <f>SUM(K90:K91)</f>
        <v>4</v>
      </c>
      <c r="L92" s="379">
        <f>SUM(L90:L91)</f>
        <v>504</v>
      </c>
      <c r="M92" s="379">
        <f>SUM(M90:M91)</f>
        <v>0</v>
      </c>
      <c r="N92" s="486">
        <f>SUM(N90:N91)</f>
        <v>1909</v>
      </c>
    </row>
    <row r="93" spans="1:14" s="42" customFormat="1" ht="21" customHeight="1">
      <c r="A93" s="729">
        <v>87</v>
      </c>
      <c r="B93" s="126"/>
      <c r="C93" s="121">
        <v>13</v>
      </c>
      <c r="D93" s="122" t="s">
        <v>854</v>
      </c>
      <c r="E93" s="123" t="s">
        <v>752</v>
      </c>
      <c r="F93" s="378"/>
      <c r="G93" s="378"/>
      <c r="H93" s="496"/>
      <c r="I93" s="502"/>
      <c r="J93" s="123"/>
      <c r="K93" s="123"/>
      <c r="L93" s="123"/>
      <c r="M93" s="123"/>
      <c r="N93" s="487"/>
    </row>
    <row r="94" spans="1:14" s="714" customFormat="1" ht="16.5">
      <c r="A94" s="729">
        <v>88</v>
      </c>
      <c r="B94" s="715"/>
      <c r="C94" s="716"/>
      <c r="D94" s="717" t="s">
        <v>394</v>
      </c>
      <c r="E94" s="718"/>
      <c r="F94" s="709"/>
      <c r="G94" s="709"/>
      <c r="H94" s="710"/>
      <c r="I94" s="711">
        <f t="shared" si="2"/>
        <v>2000</v>
      </c>
      <c r="J94" s="712"/>
      <c r="K94" s="712"/>
      <c r="L94" s="712"/>
      <c r="M94" s="712"/>
      <c r="N94" s="713">
        <v>2000</v>
      </c>
    </row>
    <row r="95" spans="1:14" s="42" customFormat="1" ht="16.5">
      <c r="A95" s="729">
        <v>89</v>
      </c>
      <c r="B95" s="126"/>
      <c r="C95" s="121"/>
      <c r="D95" s="122" t="s">
        <v>1000</v>
      </c>
      <c r="E95" s="123"/>
      <c r="F95" s="378"/>
      <c r="G95" s="378"/>
      <c r="H95" s="496"/>
      <c r="I95" s="502">
        <f t="shared" si="2"/>
        <v>1654</v>
      </c>
      <c r="J95" s="124"/>
      <c r="K95" s="124"/>
      <c r="L95" s="124"/>
      <c r="M95" s="124"/>
      <c r="N95" s="323">
        <v>1654</v>
      </c>
    </row>
    <row r="96" spans="1:14" s="321" customFormat="1" ht="17.25">
      <c r="A96" s="729">
        <v>90</v>
      </c>
      <c r="B96" s="128"/>
      <c r="C96" s="330"/>
      <c r="D96" s="324" t="s">
        <v>396</v>
      </c>
      <c r="E96" s="325"/>
      <c r="F96" s="380"/>
      <c r="G96" s="380"/>
      <c r="H96" s="497"/>
      <c r="I96" s="503">
        <f t="shared" si="2"/>
        <v>0</v>
      </c>
      <c r="J96" s="326"/>
      <c r="K96" s="326"/>
      <c r="L96" s="326"/>
      <c r="M96" s="326"/>
      <c r="N96" s="327"/>
    </row>
    <row r="97" spans="1:14" s="1216" customFormat="1" ht="17.25">
      <c r="A97" s="729">
        <v>91</v>
      </c>
      <c r="B97" s="331"/>
      <c r="C97" s="332"/>
      <c r="D97" s="328" t="s">
        <v>1034</v>
      </c>
      <c r="E97" s="329"/>
      <c r="F97" s="379"/>
      <c r="G97" s="379"/>
      <c r="H97" s="498"/>
      <c r="I97" s="504">
        <f t="shared" si="2"/>
        <v>1654</v>
      </c>
      <c r="J97" s="379">
        <f>SUM(J95:J96)</f>
        <v>0</v>
      </c>
      <c r="K97" s="379">
        <f>SUM(K95:K96)</f>
        <v>0</v>
      </c>
      <c r="L97" s="379">
        <f>SUM(L95:L96)</f>
        <v>0</v>
      </c>
      <c r="M97" s="379">
        <f>SUM(M95:M96)</f>
        <v>0</v>
      </c>
      <c r="N97" s="486">
        <f>SUM(N95:N96)</f>
        <v>1654</v>
      </c>
    </row>
    <row r="98" spans="1:14" s="42" customFormat="1" ht="21" customHeight="1">
      <c r="A98" s="729">
        <v>92</v>
      </c>
      <c r="B98" s="126"/>
      <c r="C98" s="121">
        <v>14</v>
      </c>
      <c r="D98" s="122" t="s">
        <v>31</v>
      </c>
      <c r="E98" s="123" t="s">
        <v>752</v>
      </c>
      <c r="F98" s="378"/>
      <c r="G98" s="378"/>
      <c r="H98" s="496"/>
      <c r="I98" s="502"/>
      <c r="J98" s="123"/>
      <c r="K98" s="123"/>
      <c r="L98" s="123"/>
      <c r="M98" s="123"/>
      <c r="N98" s="487"/>
    </row>
    <row r="99" spans="1:14" s="714" customFormat="1" ht="16.5">
      <c r="A99" s="729">
        <v>93</v>
      </c>
      <c r="B99" s="715"/>
      <c r="C99" s="716"/>
      <c r="D99" s="717" t="s">
        <v>394</v>
      </c>
      <c r="E99" s="718"/>
      <c r="F99" s="709"/>
      <c r="G99" s="709"/>
      <c r="H99" s="710"/>
      <c r="I99" s="711">
        <f t="shared" si="2"/>
        <v>5000</v>
      </c>
      <c r="J99" s="712"/>
      <c r="K99" s="712"/>
      <c r="L99" s="712">
        <v>5000</v>
      </c>
      <c r="M99" s="712"/>
      <c r="N99" s="713"/>
    </row>
    <row r="100" spans="1:14" s="42" customFormat="1" ht="16.5">
      <c r="A100" s="729">
        <v>94</v>
      </c>
      <c r="B100" s="126"/>
      <c r="C100" s="121"/>
      <c r="D100" s="122" t="s">
        <v>1000</v>
      </c>
      <c r="E100" s="123"/>
      <c r="F100" s="378"/>
      <c r="G100" s="378"/>
      <c r="H100" s="496"/>
      <c r="I100" s="502">
        <f t="shared" si="2"/>
        <v>5000</v>
      </c>
      <c r="J100" s="124"/>
      <c r="K100" s="124"/>
      <c r="L100" s="124">
        <v>5000</v>
      </c>
      <c r="M100" s="124"/>
      <c r="N100" s="323"/>
    </row>
    <row r="101" spans="1:14" s="321" customFormat="1" ht="17.25">
      <c r="A101" s="729">
        <v>95</v>
      </c>
      <c r="B101" s="128"/>
      <c r="C101" s="330"/>
      <c r="D101" s="324" t="s">
        <v>396</v>
      </c>
      <c r="E101" s="325"/>
      <c r="F101" s="380"/>
      <c r="G101" s="380"/>
      <c r="H101" s="497"/>
      <c r="I101" s="503">
        <f t="shared" si="2"/>
        <v>0</v>
      </c>
      <c r="J101" s="326"/>
      <c r="K101" s="326"/>
      <c r="L101" s="326"/>
      <c r="M101" s="326"/>
      <c r="N101" s="327"/>
    </row>
    <row r="102" spans="1:14" s="1216" customFormat="1" ht="17.25">
      <c r="A102" s="729">
        <v>96</v>
      </c>
      <c r="B102" s="331"/>
      <c r="C102" s="332"/>
      <c r="D102" s="328" t="s">
        <v>1034</v>
      </c>
      <c r="E102" s="329"/>
      <c r="F102" s="379"/>
      <c r="G102" s="379"/>
      <c r="H102" s="498"/>
      <c r="I102" s="504">
        <f t="shared" si="2"/>
        <v>5000</v>
      </c>
      <c r="J102" s="379">
        <f>SUM(J100:J101)</f>
        <v>0</v>
      </c>
      <c r="K102" s="379">
        <f>SUM(K100:K101)</f>
        <v>0</v>
      </c>
      <c r="L102" s="379">
        <f>SUM(L100:L101)</f>
        <v>5000</v>
      </c>
      <c r="M102" s="379">
        <f>SUM(M100:M101)</f>
        <v>0</v>
      </c>
      <c r="N102" s="486">
        <f>SUM(N100:N101)</f>
        <v>0</v>
      </c>
    </row>
    <row r="103" spans="1:14" s="42" customFormat="1" ht="19.5" customHeight="1">
      <c r="A103" s="729">
        <v>97</v>
      </c>
      <c r="B103" s="126"/>
      <c r="C103" s="121">
        <v>15</v>
      </c>
      <c r="D103" s="122" t="s">
        <v>73</v>
      </c>
      <c r="E103" s="123" t="s">
        <v>752</v>
      </c>
      <c r="F103" s="378"/>
      <c r="G103" s="378">
        <v>2500</v>
      </c>
      <c r="H103" s="496"/>
      <c r="I103" s="502"/>
      <c r="J103" s="123"/>
      <c r="K103" s="123"/>
      <c r="L103" s="123"/>
      <c r="M103" s="123"/>
      <c r="N103" s="487"/>
    </row>
    <row r="104" spans="1:14" s="714" customFormat="1" ht="16.5">
      <c r="A104" s="729">
        <v>98</v>
      </c>
      <c r="B104" s="715"/>
      <c r="C104" s="716"/>
      <c r="D104" s="717" t="s">
        <v>394</v>
      </c>
      <c r="E104" s="718"/>
      <c r="F104" s="709"/>
      <c r="G104" s="709"/>
      <c r="H104" s="710"/>
      <c r="I104" s="711">
        <f t="shared" si="2"/>
        <v>1000</v>
      </c>
      <c r="J104" s="712"/>
      <c r="K104" s="712"/>
      <c r="L104" s="712">
        <v>1000</v>
      </c>
      <c r="M104" s="712"/>
      <c r="N104" s="713"/>
    </row>
    <row r="105" spans="1:14" s="42" customFormat="1" ht="16.5">
      <c r="A105" s="729">
        <v>99</v>
      </c>
      <c r="B105" s="126"/>
      <c r="C105" s="121"/>
      <c r="D105" s="122" t="s">
        <v>1000</v>
      </c>
      <c r="E105" s="123"/>
      <c r="F105" s="378"/>
      <c r="G105" s="378"/>
      <c r="H105" s="496"/>
      <c r="I105" s="502">
        <f t="shared" si="2"/>
        <v>1000</v>
      </c>
      <c r="J105" s="124"/>
      <c r="K105" s="124"/>
      <c r="L105" s="124"/>
      <c r="M105" s="124"/>
      <c r="N105" s="323">
        <v>1000</v>
      </c>
    </row>
    <row r="106" spans="1:14" s="321" customFormat="1" ht="17.25">
      <c r="A106" s="729">
        <v>100</v>
      </c>
      <c r="B106" s="128"/>
      <c r="C106" s="330"/>
      <c r="D106" s="324" t="s">
        <v>396</v>
      </c>
      <c r="E106" s="325"/>
      <c r="F106" s="380"/>
      <c r="G106" s="380"/>
      <c r="H106" s="497"/>
      <c r="I106" s="503">
        <f t="shared" si="2"/>
        <v>0</v>
      </c>
      <c r="J106" s="326"/>
      <c r="K106" s="326"/>
      <c r="L106" s="326"/>
      <c r="M106" s="326"/>
      <c r="N106" s="327"/>
    </row>
    <row r="107" spans="1:14" s="1216" customFormat="1" ht="17.25">
      <c r="A107" s="729">
        <v>101</v>
      </c>
      <c r="B107" s="331"/>
      <c r="C107" s="332"/>
      <c r="D107" s="328" t="s">
        <v>1034</v>
      </c>
      <c r="E107" s="329"/>
      <c r="F107" s="379"/>
      <c r="G107" s="379"/>
      <c r="H107" s="498"/>
      <c r="I107" s="504">
        <f t="shared" si="2"/>
        <v>1000</v>
      </c>
      <c r="J107" s="379">
        <f>SUM(J105:J106)</f>
        <v>0</v>
      </c>
      <c r="K107" s="379">
        <f>SUM(K105:K106)</f>
        <v>0</v>
      </c>
      <c r="L107" s="379">
        <f>SUM(L105:L106)</f>
        <v>0</v>
      </c>
      <c r="M107" s="379">
        <f>SUM(M105:M106)</f>
        <v>0</v>
      </c>
      <c r="N107" s="486">
        <f>SUM(N105:N106)</f>
        <v>1000</v>
      </c>
    </row>
    <row r="108" spans="1:14" s="42" customFormat="1" ht="19.5" customHeight="1">
      <c r="A108" s="729">
        <v>102</v>
      </c>
      <c r="B108" s="126"/>
      <c r="C108" s="121">
        <v>16</v>
      </c>
      <c r="D108" s="122" t="s">
        <v>864</v>
      </c>
      <c r="E108" s="123" t="s">
        <v>752</v>
      </c>
      <c r="F108" s="378">
        <v>3000</v>
      </c>
      <c r="G108" s="378">
        <v>1500</v>
      </c>
      <c r="H108" s="496">
        <v>1500</v>
      </c>
      <c r="I108" s="502"/>
      <c r="J108" s="123"/>
      <c r="K108" s="123"/>
      <c r="L108" s="123"/>
      <c r="M108" s="123"/>
      <c r="N108" s="487"/>
    </row>
    <row r="109" spans="1:14" s="714" customFormat="1" ht="16.5">
      <c r="A109" s="729">
        <v>103</v>
      </c>
      <c r="B109" s="715"/>
      <c r="C109" s="716"/>
      <c r="D109" s="717" t="s">
        <v>394</v>
      </c>
      <c r="E109" s="718"/>
      <c r="F109" s="709"/>
      <c r="G109" s="709"/>
      <c r="H109" s="710"/>
      <c r="I109" s="711">
        <f t="shared" si="2"/>
        <v>2000</v>
      </c>
      <c r="J109" s="712"/>
      <c r="K109" s="712"/>
      <c r="L109" s="712"/>
      <c r="M109" s="712"/>
      <c r="N109" s="713">
        <v>2000</v>
      </c>
    </row>
    <row r="110" spans="1:14" s="42" customFormat="1" ht="16.5">
      <c r="A110" s="729">
        <v>104</v>
      </c>
      <c r="B110" s="126"/>
      <c r="C110" s="121"/>
      <c r="D110" s="122" t="s">
        <v>1000</v>
      </c>
      <c r="E110" s="123"/>
      <c r="F110" s="378"/>
      <c r="G110" s="378"/>
      <c r="H110" s="496"/>
      <c r="I110" s="502">
        <f t="shared" si="2"/>
        <v>2000</v>
      </c>
      <c r="J110" s="124"/>
      <c r="K110" s="124"/>
      <c r="L110" s="124"/>
      <c r="M110" s="124"/>
      <c r="N110" s="323">
        <v>2000</v>
      </c>
    </row>
    <row r="111" spans="1:14" s="321" customFormat="1" ht="17.25">
      <c r="A111" s="729">
        <v>105</v>
      </c>
      <c r="B111" s="128"/>
      <c r="C111" s="330"/>
      <c r="D111" s="324" t="s">
        <v>396</v>
      </c>
      <c r="E111" s="325"/>
      <c r="F111" s="380"/>
      <c r="G111" s="380"/>
      <c r="H111" s="497"/>
      <c r="I111" s="503">
        <f t="shared" si="2"/>
        <v>0</v>
      </c>
      <c r="J111" s="326"/>
      <c r="K111" s="326"/>
      <c r="L111" s="326"/>
      <c r="M111" s="326"/>
      <c r="N111" s="327"/>
    </row>
    <row r="112" spans="1:14" s="1216" customFormat="1" ht="17.25">
      <c r="A112" s="729">
        <v>106</v>
      </c>
      <c r="B112" s="331"/>
      <c r="C112" s="332"/>
      <c r="D112" s="328" t="s">
        <v>1034</v>
      </c>
      <c r="E112" s="329"/>
      <c r="F112" s="379"/>
      <c r="G112" s="379"/>
      <c r="H112" s="498"/>
      <c r="I112" s="504">
        <f t="shared" si="2"/>
        <v>2000</v>
      </c>
      <c r="J112" s="379">
        <f>SUM(J110:J111)</f>
        <v>0</v>
      </c>
      <c r="K112" s="379">
        <f>SUM(K110:K111)</f>
        <v>0</v>
      </c>
      <c r="L112" s="379">
        <f>SUM(L110:L111)</f>
        <v>0</v>
      </c>
      <c r="M112" s="379">
        <f>SUM(M110:M111)</f>
        <v>0</v>
      </c>
      <c r="N112" s="486">
        <f>SUM(N110:N111)</f>
        <v>2000</v>
      </c>
    </row>
    <row r="113" spans="1:14" s="42" customFormat="1" ht="24" customHeight="1">
      <c r="A113" s="729">
        <v>107</v>
      </c>
      <c r="B113" s="126"/>
      <c r="C113" s="121">
        <v>17</v>
      </c>
      <c r="D113" s="122" t="s">
        <v>76</v>
      </c>
      <c r="E113" s="123" t="s">
        <v>752</v>
      </c>
      <c r="F113" s="378">
        <f>SUM(F118:F133)</f>
        <v>20000</v>
      </c>
      <c r="G113" s="378">
        <f>SUM(G118:G133)</f>
        <v>30600</v>
      </c>
      <c r="H113" s="496">
        <f>SUM(H118:H133)</f>
        <v>30600</v>
      </c>
      <c r="I113" s="502"/>
      <c r="J113" s="123"/>
      <c r="K113" s="123"/>
      <c r="L113" s="123"/>
      <c r="M113" s="123"/>
      <c r="N113" s="487"/>
    </row>
    <row r="114" spans="1:14" s="714" customFormat="1" ht="16.5">
      <c r="A114" s="729">
        <v>108</v>
      </c>
      <c r="B114" s="715"/>
      <c r="C114" s="716"/>
      <c r="D114" s="717" t="s">
        <v>394</v>
      </c>
      <c r="E114" s="718"/>
      <c r="F114" s="709"/>
      <c r="G114" s="709"/>
      <c r="H114" s="710"/>
      <c r="I114" s="711">
        <f t="shared" si="2"/>
        <v>32100</v>
      </c>
      <c r="J114" s="709">
        <f aca="true" t="shared" si="3" ref="J114:N116">SUM(J119,J124,J129,J134)</f>
        <v>0</v>
      </c>
      <c r="K114" s="709">
        <f t="shared" si="3"/>
        <v>0</v>
      </c>
      <c r="L114" s="709">
        <f t="shared" si="3"/>
        <v>0</v>
      </c>
      <c r="M114" s="709">
        <f t="shared" si="3"/>
        <v>0</v>
      </c>
      <c r="N114" s="719">
        <f t="shared" si="3"/>
        <v>32100</v>
      </c>
    </row>
    <row r="115" spans="1:14" s="42" customFormat="1" ht="16.5">
      <c r="A115" s="729">
        <v>109</v>
      </c>
      <c r="B115" s="126"/>
      <c r="C115" s="121"/>
      <c r="D115" s="122" t="s">
        <v>1000</v>
      </c>
      <c r="E115" s="123"/>
      <c r="F115" s="378"/>
      <c r="G115" s="378"/>
      <c r="H115" s="496"/>
      <c r="I115" s="502">
        <f t="shared" si="2"/>
        <v>39700</v>
      </c>
      <c r="J115" s="378">
        <f t="shared" si="3"/>
        <v>0</v>
      </c>
      <c r="K115" s="378">
        <f t="shared" si="3"/>
        <v>0</v>
      </c>
      <c r="L115" s="378">
        <f t="shared" si="3"/>
        <v>0</v>
      </c>
      <c r="M115" s="378">
        <f t="shared" si="3"/>
        <v>0</v>
      </c>
      <c r="N115" s="483">
        <f t="shared" si="3"/>
        <v>39700</v>
      </c>
    </row>
    <row r="116" spans="1:14" s="321" customFormat="1" ht="17.25">
      <c r="A116" s="729">
        <v>110</v>
      </c>
      <c r="B116" s="128"/>
      <c r="C116" s="330"/>
      <c r="D116" s="324" t="s">
        <v>396</v>
      </c>
      <c r="E116" s="325"/>
      <c r="F116" s="380"/>
      <c r="G116" s="380"/>
      <c r="H116" s="497"/>
      <c r="I116" s="503">
        <f t="shared" si="2"/>
        <v>0</v>
      </c>
      <c r="J116" s="380">
        <f t="shared" si="3"/>
        <v>0</v>
      </c>
      <c r="K116" s="380">
        <f t="shared" si="3"/>
        <v>0</v>
      </c>
      <c r="L116" s="380">
        <f t="shared" si="3"/>
        <v>0</v>
      </c>
      <c r="M116" s="380">
        <f t="shared" si="3"/>
        <v>0</v>
      </c>
      <c r="N116" s="484">
        <f t="shared" si="3"/>
        <v>0</v>
      </c>
    </row>
    <row r="117" spans="1:14" s="1216" customFormat="1" ht="17.25">
      <c r="A117" s="729">
        <v>111</v>
      </c>
      <c r="B117" s="331"/>
      <c r="C117" s="332"/>
      <c r="D117" s="328" t="s">
        <v>1034</v>
      </c>
      <c r="E117" s="329"/>
      <c r="F117" s="379"/>
      <c r="G117" s="379"/>
      <c r="H117" s="498"/>
      <c r="I117" s="504">
        <f t="shared" si="2"/>
        <v>39700</v>
      </c>
      <c r="J117" s="379">
        <f>SUM(J115:J116)</f>
        <v>0</v>
      </c>
      <c r="K117" s="379">
        <f>SUM(K115:K116)</f>
        <v>0</v>
      </c>
      <c r="L117" s="379">
        <f>SUM(L115:L116)</f>
        <v>0</v>
      </c>
      <c r="M117" s="379">
        <f>SUM(M115:M116)</f>
        <v>0</v>
      </c>
      <c r="N117" s="486">
        <f>SUM(N115:N116)</f>
        <v>39700</v>
      </c>
    </row>
    <row r="118" spans="1:14" s="42" customFormat="1" ht="17.25">
      <c r="A118" s="729">
        <v>112</v>
      </c>
      <c r="B118" s="126"/>
      <c r="C118" s="121"/>
      <c r="D118" s="836" t="s">
        <v>865</v>
      </c>
      <c r="E118" s="123"/>
      <c r="F118" s="380">
        <v>8500</v>
      </c>
      <c r="G118" s="380">
        <v>20600</v>
      </c>
      <c r="H118" s="497">
        <v>20600</v>
      </c>
      <c r="I118" s="503"/>
      <c r="J118" s="326"/>
      <c r="K118" s="326"/>
      <c r="L118" s="326"/>
      <c r="M118" s="326"/>
      <c r="N118" s="327"/>
    </row>
    <row r="119" spans="1:14" s="714" customFormat="1" ht="17.25">
      <c r="A119" s="729">
        <v>113</v>
      </c>
      <c r="B119" s="715"/>
      <c r="C119" s="716"/>
      <c r="D119" s="828" t="s">
        <v>394</v>
      </c>
      <c r="E119" s="718"/>
      <c r="F119" s="830"/>
      <c r="G119" s="830"/>
      <c r="H119" s="831"/>
      <c r="I119" s="832">
        <f t="shared" si="2"/>
        <v>20600</v>
      </c>
      <c r="J119" s="833"/>
      <c r="K119" s="833"/>
      <c r="L119" s="833"/>
      <c r="M119" s="833"/>
      <c r="N119" s="834">
        <v>20600</v>
      </c>
    </row>
    <row r="120" spans="1:14" s="42" customFormat="1" ht="17.25">
      <c r="A120" s="729">
        <v>114</v>
      </c>
      <c r="B120" s="126"/>
      <c r="C120" s="121"/>
      <c r="D120" s="835" t="s">
        <v>1000</v>
      </c>
      <c r="E120" s="123"/>
      <c r="F120" s="380"/>
      <c r="G120" s="380"/>
      <c r="H120" s="497"/>
      <c r="I120" s="503">
        <f t="shared" si="2"/>
        <v>28200</v>
      </c>
      <c r="J120" s="326"/>
      <c r="K120" s="326"/>
      <c r="L120" s="326"/>
      <c r="M120" s="326"/>
      <c r="N120" s="327">
        <v>28200</v>
      </c>
    </row>
    <row r="121" spans="1:14" s="321" customFormat="1" ht="17.25">
      <c r="A121" s="729">
        <v>115</v>
      </c>
      <c r="B121" s="128"/>
      <c r="C121" s="330"/>
      <c r="D121" s="836" t="s">
        <v>396</v>
      </c>
      <c r="E121" s="325"/>
      <c r="F121" s="380"/>
      <c r="G121" s="380"/>
      <c r="H121" s="497"/>
      <c r="I121" s="503">
        <f t="shared" si="2"/>
        <v>0</v>
      </c>
      <c r="J121" s="326"/>
      <c r="K121" s="326"/>
      <c r="L121" s="326"/>
      <c r="M121" s="326"/>
      <c r="N121" s="327"/>
    </row>
    <row r="122" spans="1:14" s="1216" customFormat="1" ht="17.25">
      <c r="A122" s="729">
        <v>116</v>
      </c>
      <c r="B122" s="331"/>
      <c r="C122" s="332"/>
      <c r="D122" s="843" t="s">
        <v>1034</v>
      </c>
      <c r="E122" s="329"/>
      <c r="F122" s="839"/>
      <c r="G122" s="839"/>
      <c r="H122" s="840"/>
      <c r="I122" s="841">
        <f t="shared" si="2"/>
        <v>28200</v>
      </c>
      <c r="J122" s="839">
        <f>SUM(J120:J121)</f>
        <v>0</v>
      </c>
      <c r="K122" s="839">
        <f>SUM(K120:K121)</f>
        <v>0</v>
      </c>
      <c r="L122" s="839">
        <f>SUM(L120:L121)</f>
        <v>0</v>
      </c>
      <c r="M122" s="839">
        <f>SUM(M120:M121)</f>
        <v>0</v>
      </c>
      <c r="N122" s="842">
        <f>SUM(N120:N121)</f>
        <v>28200</v>
      </c>
    </row>
    <row r="123" spans="1:14" s="42" customFormat="1" ht="17.25">
      <c r="A123" s="729">
        <v>117</v>
      </c>
      <c r="B123" s="126"/>
      <c r="C123" s="121"/>
      <c r="D123" s="836" t="s">
        <v>77</v>
      </c>
      <c r="E123" s="123"/>
      <c r="F123" s="380">
        <v>4200</v>
      </c>
      <c r="G123" s="380">
        <v>4000</v>
      </c>
      <c r="H123" s="497">
        <v>4000</v>
      </c>
      <c r="I123" s="503"/>
      <c r="J123" s="326"/>
      <c r="K123" s="326"/>
      <c r="L123" s="326"/>
      <c r="M123" s="326"/>
      <c r="N123" s="327"/>
    </row>
    <row r="124" spans="1:14" s="714" customFormat="1" ht="17.25">
      <c r="A124" s="729">
        <v>118</v>
      </c>
      <c r="B124" s="715"/>
      <c r="C124" s="716"/>
      <c r="D124" s="828" t="s">
        <v>394</v>
      </c>
      <c r="E124" s="718"/>
      <c r="F124" s="830"/>
      <c r="G124" s="830"/>
      <c r="H124" s="831"/>
      <c r="I124" s="832">
        <f t="shared" si="2"/>
        <v>4200</v>
      </c>
      <c r="J124" s="833"/>
      <c r="K124" s="833"/>
      <c r="L124" s="833"/>
      <c r="M124" s="833"/>
      <c r="N124" s="834">
        <v>4200</v>
      </c>
    </row>
    <row r="125" spans="1:14" s="42" customFormat="1" ht="17.25">
      <c r="A125" s="729">
        <v>119</v>
      </c>
      <c r="B125" s="126"/>
      <c r="C125" s="121"/>
      <c r="D125" s="835" t="s">
        <v>1000</v>
      </c>
      <c r="E125" s="123"/>
      <c r="F125" s="380"/>
      <c r="G125" s="380"/>
      <c r="H125" s="497"/>
      <c r="I125" s="503">
        <f t="shared" si="2"/>
        <v>4200</v>
      </c>
      <c r="J125" s="326"/>
      <c r="K125" s="326"/>
      <c r="L125" s="326"/>
      <c r="M125" s="326"/>
      <c r="N125" s="327">
        <v>4200</v>
      </c>
    </row>
    <row r="126" spans="1:14" s="321" customFormat="1" ht="17.25">
      <c r="A126" s="729">
        <v>120</v>
      </c>
      <c r="B126" s="128"/>
      <c r="C126" s="330"/>
      <c r="D126" s="836" t="s">
        <v>396</v>
      </c>
      <c r="E126" s="325"/>
      <c r="F126" s="380"/>
      <c r="G126" s="380"/>
      <c r="H126" s="497"/>
      <c r="I126" s="503">
        <f t="shared" si="2"/>
        <v>0</v>
      </c>
      <c r="J126" s="326"/>
      <c r="K126" s="326"/>
      <c r="L126" s="326"/>
      <c r="M126" s="326"/>
      <c r="N126" s="327"/>
    </row>
    <row r="127" spans="1:14" s="1216" customFormat="1" ht="17.25">
      <c r="A127" s="729">
        <v>121</v>
      </c>
      <c r="B127" s="331"/>
      <c r="C127" s="332"/>
      <c r="D127" s="843" t="s">
        <v>1034</v>
      </c>
      <c r="E127" s="329"/>
      <c r="F127" s="839"/>
      <c r="G127" s="839"/>
      <c r="H127" s="840"/>
      <c r="I127" s="841">
        <f t="shared" si="2"/>
        <v>4200</v>
      </c>
      <c r="J127" s="839">
        <f>SUM(J125:J126)</f>
        <v>0</v>
      </c>
      <c r="K127" s="839">
        <f>SUM(K125:K126)</f>
        <v>0</v>
      </c>
      <c r="L127" s="839">
        <f>SUM(L125:L126)</f>
        <v>0</v>
      </c>
      <c r="M127" s="839">
        <f>SUM(M125:M126)</f>
        <v>0</v>
      </c>
      <c r="N127" s="842">
        <f>SUM(N125:N126)</f>
        <v>4200</v>
      </c>
    </row>
    <row r="128" spans="1:14" s="42" customFormat="1" ht="17.25">
      <c r="A128" s="729">
        <v>122</v>
      </c>
      <c r="B128" s="126"/>
      <c r="C128" s="121"/>
      <c r="D128" s="836" t="s">
        <v>78</v>
      </c>
      <c r="E128" s="123"/>
      <c r="F128" s="380">
        <v>4500</v>
      </c>
      <c r="G128" s="380">
        <v>4000</v>
      </c>
      <c r="H128" s="497">
        <v>4000</v>
      </c>
      <c r="I128" s="503"/>
      <c r="J128" s="326"/>
      <c r="K128" s="326"/>
      <c r="L128" s="326"/>
      <c r="M128" s="326"/>
      <c r="N128" s="327"/>
    </row>
    <row r="129" spans="1:14" s="714" customFormat="1" ht="17.25">
      <c r="A129" s="729">
        <v>123</v>
      </c>
      <c r="B129" s="715"/>
      <c r="C129" s="716"/>
      <c r="D129" s="828" t="s">
        <v>394</v>
      </c>
      <c r="E129" s="718"/>
      <c r="F129" s="830"/>
      <c r="G129" s="830"/>
      <c r="H129" s="831"/>
      <c r="I129" s="832">
        <f t="shared" si="2"/>
        <v>4500</v>
      </c>
      <c r="J129" s="833"/>
      <c r="K129" s="833"/>
      <c r="L129" s="833"/>
      <c r="M129" s="833"/>
      <c r="N129" s="834">
        <v>4500</v>
      </c>
    </row>
    <row r="130" spans="1:14" s="42" customFormat="1" ht="17.25">
      <c r="A130" s="729">
        <v>124</v>
      </c>
      <c r="B130" s="126"/>
      <c r="C130" s="121"/>
      <c r="D130" s="835" t="s">
        <v>1000</v>
      </c>
      <c r="E130" s="123"/>
      <c r="F130" s="380"/>
      <c r="G130" s="380"/>
      <c r="H130" s="497"/>
      <c r="I130" s="503">
        <f t="shared" si="2"/>
        <v>4500</v>
      </c>
      <c r="J130" s="326"/>
      <c r="K130" s="326"/>
      <c r="L130" s="326"/>
      <c r="M130" s="326"/>
      <c r="N130" s="327">
        <v>4500</v>
      </c>
    </row>
    <row r="131" spans="1:14" s="321" customFormat="1" ht="17.25">
      <c r="A131" s="729">
        <v>125</v>
      </c>
      <c r="B131" s="128"/>
      <c r="C131" s="330"/>
      <c r="D131" s="836" t="s">
        <v>396</v>
      </c>
      <c r="E131" s="325"/>
      <c r="F131" s="380"/>
      <c r="G131" s="380"/>
      <c r="H131" s="497"/>
      <c r="I131" s="503">
        <f t="shared" si="2"/>
        <v>0</v>
      </c>
      <c r="J131" s="326"/>
      <c r="K131" s="326"/>
      <c r="L131" s="326"/>
      <c r="M131" s="326"/>
      <c r="N131" s="327"/>
    </row>
    <row r="132" spans="1:14" s="1216" customFormat="1" ht="17.25">
      <c r="A132" s="729">
        <v>126</v>
      </c>
      <c r="B132" s="331"/>
      <c r="C132" s="332"/>
      <c r="D132" s="843" t="s">
        <v>1034</v>
      </c>
      <c r="E132" s="329"/>
      <c r="F132" s="839"/>
      <c r="G132" s="839"/>
      <c r="H132" s="840"/>
      <c r="I132" s="841">
        <f t="shared" si="2"/>
        <v>4500</v>
      </c>
      <c r="J132" s="839">
        <f>SUM(J130:J131)</f>
        <v>0</v>
      </c>
      <c r="K132" s="839">
        <f>SUM(K130:K131)</f>
        <v>0</v>
      </c>
      <c r="L132" s="839">
        <f>SUM(L130:L131)</f>
        <v>0</v>
      </c>
      <c r="M132" s="839">
        <f>SUM(M130:M131)</f>
        <v>0</v>
      </c>
      <c r="N132" s="842">
        <f>SUM(N130:N131)</f>
        <v>4500</v>
      </c>
    </row>
    <row r="133" spans="1:14" s="42" customFormat="1" ht="17.25">
      <c r="A133" s="729">
        <v>127</v>
      </c>
      <c r="B133" s="126"/>
      <c r="C133" s="121"/>
      <c r="D133" s="836" t="s">
        <v>79</v>
      </c>
      <c r="E133" s="123"/>
      <c r="F133" s="380">
        <v>2800</v>
      </c>
      <c r="G133" s="380">
        <v>2000</v>
      </c>
      <c r="H133" s="497">
        <v>2000</v>
      </c>
      <c r="I133" s="503"/>
      <c r="J133" s="326"/>
      <c r="K133" s="326"/>
      <c r="L133" s="326"/>
      <c r="M133" s="326"/>
      <c r="N133" s="327"/>
    </row>
    <row r="134" spans="1:14" s="714" customFormat="1" ht="17.25">
      <c r="A134" s="729">
        <v>128</v>
      </c>
      <c r="B134" s="715"/>
      <c r="C134" s="716"/>
      <c r="D134" s="828" t="s">
        <v>394</v>
      </c>
      <c r="E134" s="718"/>
      <c r="F134" s="830"/>
      <c r="G134" s="830"/>
      <c r="H134" s="831"/>
      <c r="I134" s="832">
        <f t="shared" si="2"/>
        <v>2800</v>
      </c>
      <c r="J134" s="833"/>
      <c r="K134" s="833"/>
      <c r="L134" s="833"/>
      <c r="M134" s="833"/>
      <c r="N134" s="834">
        <v>2800</v>
      </c>
    </row>
    <row r="135" spans="1:14" s="42" customFormat="1" ht="17.25">
      <c r="A135" s="729">
        <v>129</v>
      </c>
      <c r="B135" s="126"/>
      <c r="C135" s="121"/>
      <c r="D135" s="835" t="s">
        <v>1000</v>
      </c>
      <c r="E135" s="123"/>
      <c r="F135" s="380"/>
      <c r="G135" s="380"/>
      <c r="H135" s="497"/>
      <c r="I135" s="503">
        <f t="shared" si="2"/>
        <v>2800</v>
      </c>
      <c r="J135" s="326"/>
      <c r="K135" s="326"/>
      <c r="L135" s="326"/>
      <c r="M135" s="326"/>
      <c r="N135" s="327">
        <v>2800</v>
      </c>
    </row>
    <row r="136" spans="1:14" s="321" customFormat="1" ht="17.25">
      <c r="A136" s="729">
        <v>130</v>
      </c>
      <c r="B136" s="128"/>
      <c r="C136" s="330"/>
      <c r="D136" s="836" t="s">
        <v>396</v>
      </c>
      <c r="E136" s="325"/>
      <c r="F136" s="380"/>
      <c r="G136" s="380"/>
      <c r="H136" s="497"/>
      <c r="I136" s="503">
        <f t="shared" si="2"/>
        <v>0</v>
      </c>
      <c r="J136" s="326"/>
      <c r="K136" s="326"/>
      <c r="L136" s="326"/>
      <c r="M136" s="326"/>
      <c r="N136" s="327"/>
    </row>
    <row r="137" spans="1:14" s="1216" customFormat="1" ht="17.25">
      <c r="A137" s="729">
        <v>131</v>
      </c>
      <c r="B137" s="331"/>
      <c r="C137" s="332"/>
      <c r="D137" s="843" t="s">
        <v>1034</v>
      </c>
      <c r="E137" s="329"/>
      <c r="F137" s="839"/>
      <c r="G137" s="839"/>
      <c r="H137" s="840"/>
      <c r="I137" s="841">
        <f t="shared" si="2"/>
        <v>2800</v>
      </c>
      <c r="J137" s="839">
        <f>SUM(J135:J136)</f>
        <v>0</v>
      </c>
      <c r="K137" s="839">
        <f>SUM(K135:K136)</f>
        <v>0</v>
      </c>
      <c r="L137" s="839">
        <f>SUM(L135:L136)</f>
        <v>0</v>
      </c>
      <c r="M137" s="839">
        <f>SUM(M135:M136)</f>
        <v>0</v>
      </c>
      <c r="N137" s="842">
        <f>SUM(N135:N136)</f>
        <v>2800</v>
      </c>
    </row>
    <row r="138" spans="1:14" s="42" customFormat="1" ht="19.5" customHeight="1">
      <c r="A138" s="729">
        <v>132</v>
      </c>
      <c r="B138" s="126"/>
      <c r="C138" s="121">
        <v>18</v>
      </c>
      <c r="D138" s="122" t="s">
        <v>80</v>
      </c>
      <c r="E138" s="123" t="s">
        <v>752</v>
      </c>
      <c r="F138" s="378">
        <v>2500</v>
      </c>
      <c r="G138" s="378">
        <v>1500</v>
      </c>
      <c r="H138" s="496">
        <v>1500</v>
      </c>
      <c r="I138" s="502"/>
      <c r="J138" s="123"/>
      <c r="K138" s="123"/>
      <c r="L138" s="123"/>
      <c r="M138" s="123"/>
      <c r="N138" s="487"/>
    </row>
    <row r="139" spans="1:14" s="714" customFormat="1" ht="16.5">
      <c r="A139" s="729">
        <v>133</v>
      </c>
      <c r="B139" s="715"/>
      <c r="C139" s="716"/>
      <c r="D139" s="717" t="s">
        <v>394</v>
      </c>
      <c r="E139" s="718"/>
      <c r="F139" s="709"/>
      <c r="G139" s="709"/>
      <c r="H139" s="710"/>
      <c r="I139" s="711">
        <f t="shared" si="2"/>
        <v>1500</v>
      </c>
      <c r="J139" s="712"/>
      <c r="K139" s="712"/>
      <c r="L139" s="712"/>
      <c r="M139" s="712"/>
      <c r="N139" s="713">
        <v>1500</v>
      </c>
    </row>
    <row r="140" spans="1:14" s="42" customFormat="1" ht="16.5">
      <c r="A140" s="729">
        <v>134</v>
      </c>
      <c r="B140" s="126"/>
      <c r="C140" s="121"/>
      <c r="D140" s="122" t="s">
        <v>1000</v>
      </c>
      <c r="E140" s="123"/>
      <c r="F140" s="378"/>
      <c r="G140" s="378"/>
      <c r="H140" s="496"/>
      <c r="I140" s="502">
        <f t="shared" si="2"/>
        <v>1500</v>
      </c>
      <c r="J140" s="124"/>
      <c r="K140" s="124"/>
      <c r="L140" s="124"/>
      <c r="M140" s="124"/>
      <c r="N140" s="323">
        <v>1500</v>
      </c>
    </row>
    <row r="141" spans="1:14" s="321" customFormat="1" ht="17.25">
      <c r="A141" s="729">
        <v>135</v>
      </c>
      <c r="B141" s="128"/>
      <c r="C141" s="330"/>
      <c r="D141" s="324" t="s">
        <v>396</v>
      </c>
      <c r="E141" s="325"/>
      <c r="F141" s="380"/>
      <c r="G141" s="380"/>
      <c r="H141" s="497"/>
      <c r="I141" s="503">
        <f t="shared" si="2"/>
        <v>0</v>
      </c>
      <c r="J141" s="326"/>
      <c r="K141" s="326"/>
      <c r="L141" s="326"/>
      <c r="M141" s="326"/>
      <c r="N141" s="327"/>
    </row>
    <row r="142" spans="1:14" s="1216" customFormat="1" ht="17.25">
      <c r="A142" s="729">
        <v>136</v>
      </c>
      <c r="B142" s="331"/>
      <c r="C142" s="332"/>
      <c r="D142" s="328" t="s">
        <v>1034</v>
      </c>
      <c r="E142" s="329"/>
      <c r="F142" s="379"/>
      <c r="G142" s="379"/>
      <c r="H142" s="498"/>
      <c r="I142" s="504">
        <f t="shared" si="2"/>
        <v>1500</v>
      </c>
      <c r="J142" s="379">
        <f>SUM(J140:J141)</f>
        <v>0</v>
      </c>
      <c r="K142" s="379">
        <f>SUM(K140:K141)</f>
        <v>0</v>
      </c>
      <c r="L142" s="379">
        <f>SUM(L140:L141)</f>
        <v>0</v>
      </c>
      <c r="M142" s="379">
        <f>SUM(M140:M141)</f>
        <v>0</v>
      </c>
      <c r="N142" s="486">
        <f>SUM(N140:N141)</f>
        <v>1500</v>
      </c>
    </row>
    <row r="143" spans="1:14" s="42" customFormat="1" ht="19.5" customHeight="1">
      <c r="A143" s="729">
        <v>137</v>
      </c>
      <c r="B143" s="126"/>
      <c r="C143" s="121">
        <v>19</v>
      </c>
      <c r="D143" s="122" t="s">
        <v>866</v>
      </c>
      <c r="E143" s="123" t="s">
        <v>752</v>
      </c>
      <c r="F143" s="378"/>
      <c r="G143" s="378">
        <v>1500</v>
      </c>
      <c r="H143" s="496">
        <v>1500</v>
      </c>
      <c r="I143" s="502"/>
      <c r="J143" s="123"/>
      <c r="K143" s="123"/>
      <c r="L143" s="123"/>
      <c r="M143" s="123"/>
      <c r="N143" s="487"/>
    </row>
    <row r="144" spans="1:14" s="714" customFormat="1" ht="16.5">
      <c r="A144" s="729">
        <v>138</v>
      </c>
      <c r="B144" s="715"/>
      <c r="C144" s="716"/>
      <c r="D144" s="717" t="s">
        <v>394</v>
      </c>
      <c r="E144" s="718"/>
      <c r="F144" s="709"/>
      <c r="G144" s="709"/>
      <c r="H144" s="710"/>
      <c r="I144" s="711">
        <f t="shared" si="2"/>
        <v>1500</v>
      </c>
      <c r="J144" s="712"/>
      <c r="K144" s="712"/>
      <c r="L144" s="712"/>
      <c r="M144" s="712"/>
      <c r="N144" s="713">
        <v>1500</v>
      </c>
    </row>
    <row r="145" spans="1:14" s="42" customFormat="1" ht="16.5">
      <c r="A145" s="729">
        <v>139</v>
      </c>
      <c r="B145" s="126"/>
      <c r="C145" s="121"/>
      <c r="D145" s="122" t="s">
        <v>1000</v>
      </c>
      <c r="E145" s="123"/>
      <c r="F145" s="378"/>
      <c r="G145" s="378"/>
      <c r="H145" s="496"/>
      <c r="I145" s="502">
        <f t="shared" si="2"/>
        <v>1500</v>
      </c>
      <c r="J145" s="124"/>
      <c r="K145" s="124"/>
      <c r="L145" s="124"/>
      <c r="M145" s="124"/>
      <c r="N145" s="323">
        <v>1500</v>
      </c>
    </row>
    <row r="146" spans="1:14" s="321" customFormat="1" ht="17.25">
      <c r="A146" s="729">
        <v>140</v>
      </c>
      <c r="B146" s="128"/>
      <c r="C146" s="330"/>
      <c r="D146" s="324" t="s">
        <v>396</v>
      </c>
      <c r="E146" s="325"/>
      <c r="F146" s="380"/>
      <c r="G146" s="380"/>
      <c r="H146" s="497"/>
      <c r="I146" s="503">
        <f t="shared" si="2"/>
        <v>0</v>
      </c>
      <c r="J146" s="326"/>
      <c r="K146" s="326"/>
      <c r="L146" s="326"/>
      <c r="M146" s="326"/>
      <c r="N146" s="327"/>
    </row>
    <row r="147" spans="1:14" s="1216" customFormat="1" ht="17.25">
      <c r="A147" s="729">
        <v>141</v>
      </c>
      <c r="B147" s="331"/>
      <c r="C147" s="332"/>
      <c r="D147" s="328" t="s">
        <v>1034</v>
      </c>
      <c r="E147" s="329"/>
      <c r="F147" s="379"/>
      <c r="G147" s="379"/>
      <c r="H147" s="498"/>
      <c r="I147" s="504">
        <f t="shared" si="2"/>
        <v>1500</v>
      </c>
      <c r="J147" s="379">
        <f>SUM(J145:J146)</f>
        <v>0</v>
      </c>
      <c r="K147" s="379">
        <f>SUM(K145:K146)</f>
        <v>0</v>
      </c>
      <c r="L147" s="379">
        <f>SUM(L145:L146)</f>
        <v>0</v>
      </c>
      <c r="M147" s="379">
        <f>SUM(M145:M146)</f>
        <v>0</v>
      </c>
      <c r="N147" s="486">
        <f>SUM(N145:N146)</f>
        <v>1500</v>
      </c>
    </row>
    <row r="148" spans="1:14" s="42" customFormat="1" ht="16.5">
      <c r="A148" s="729">
        <v>142</v>
      </c>
      <c r="B148" s="126"/>
      <c r="C148" s="121">
        <v>20</v>
      </c>
      <c r="D148" s="122" t="s">
        <v>7</v>
      </c>
      <c r="E148" s="123" t="s">
        <v>752</v>
      </c>
      <c r="F148" s="378"/>
      <c r="G148" s="378"/>
      <c r="H148" s="496"/>
      <c r="I148" s="502"/>
      <c r="J148" s="123"/>
      <c r="K148" s="123"/>
      <c r="L148" s="123"/>
      <c r="M148" s="123"/>
      <c r="N148" s="487"/>
    </row>
    <row r="149" spans="1:14" s="714" customFormat="1" ht="16.5">
      <c r="A149" s="729">
        <v>143</v>
      </c>
      <c r="B149" s="715"/>
      <c r="C149" s="716"/>
      <c r="D149" s="717" t="s">
        <v>394</v>
      </c>
      <c r="E149" s="718"/>
      <c r="F149" s="709"/>
      <c r="G149" s="709"/>
      <c r="H149" s="710"/>
      <c r="I149" s="711">
        <f t="shared" si="2"/>
        <v>2000</v>
      </c>
      <c r="J149" s="712"/>
      <c r="K149" s="712"/>
      <c r="L149" s="712"/>
      <c r="M149" s="712"/>
      <c r="N149" s="713">
        <v>2000</v>
      </c>
    </row>
    <row r="150" spans="1:14" s="42" customFormat="1" ht="16.5">
      <c r="A150" s="729">
        <v>144</v>
      </c>
      <c r="B150" s="126"/>
      <c r="C150" s="121"/>
      <c r="D150" s="122" t="s">
        <v>1000</v>
      </c>
      <c r="E150" s="123"/>
      <c r="F150" s="378"/>
      <c r="G150" s="378"/>
      <c r="H150" s="496"/>
      <c r="I150" s="502">
        <f t="shared" si="2"/>
        <v>2000</v>
      </c>
      <c r="J150" s="124"/>
      <c r="K150" s="124"/>
      <c r="L150" s="124"/>
      <c r="M150" s="124"/>
      <c r="N150" s="323">
        <v>2000</v>
      </c>
    </row>
    <row r="151" spans="1:14" s="321" customFormat="1" ht="17.25">
      <c r="A151" s="729">
        <v>145</v>
      </c>
      <c r="B151" s="128"/>
      <c r="C151" s="330"/>
      <c r="D151" s="324" t="s">
        <v>396</v>
      </c>
      <c r="E151" s="325"/>
      <c r="F151" s="380"/>
      <c r="G151" s="380"/>
      <c r="H151" s="497"/>
      <c r="I151" s="503">
        <f t="shared" si="2"/>
        <v>0</v>
      </c>
      <c r="J151" s="326"/>
      <c r="K151" s="326"/>
      <c r="L151" s="326"/>
      <c r="M151" s="326"/>
      <c r="N151" s="327"/>
    </row>
    <row r="152" spans="1:14" s="1216" customFormat="1" ht="17.25">
      <c r="A152" s="729">
        <v>146</v>
      </c>
      <c r="B152" s="331"/>
      <c r="C152" s="332"/>
      <c r="D152" s="328" t="s">
        <v>1034</v>
      </c>
      <c r="E152" s="329"/>
      <c r="F152" s="379"/>
      <c r="G152" s="379"/>
      <c r="H152" s="498"/>
      <c r="I152" s="504">
        <f t="shared" si="2"/>
        <v>2000</v>
      </c>
      <c r="J152" s="379">
        <f>SUM(J150:J151)</f>
        <v>0</v>
      </c>
      <c r="K152" s="379">
        <f>SUM(K150:K151)</f>
        <v>0</v>
      </c>
      <c r="L152" s="379">
        <f>SUM(L150:L151)</f>
        <v>0</v>
      </c>
      <c r="M152" s="379">
        <f>SUM(M150:M151)</f>
        <v>0</v>
      </c>
      <c r="N152" s="486">
        <f>SUM(N150:N151)</f>
        <v>2000</v>
      </c>
    </row>
    <row r="153" spans="1:14" s="42" customFormat="1" ht="19.5" customHeight="1">
      <c r="A153" s="729">
        <v>147</v>
      </c>
      <c r="B153" s="126"/>
      <c r="C153" s="121">
        <v>21</v>
      </c>
      <c r="D153" s="122" t="s">
        <v>96</v>
      </c>
      <c r="E153" s="123" t="s">
        <v>752</v>
      </c>
      <c r="F153" s="378">
        <v>187161</v>
      </c>
      <c r="G153" s="378">
        <v>189000</v>
      </c>
      <c r="H153" s="496">
        <v>209038</v>
      </c>
      <c r="I153" s="502"/>
      <c r="J153" s="123"/>
      <c r="K153" s="123"/>
      <c r="L153" s="123"/>
      <c r="M153" s="123"/>
      <c r="N153" s="487"/>
    </row>
    <row r="154" spans="1:14" s="714" customFormat="1" ht="16.5">
      <c r="A154" s="729">
        <v>148</v>
      </c>
      <c r="B154" s="715"/>
      <c r="C154" s="716"/>
      <c r="D154" s="717" t="s">
        <v>394</v>
      </c>
      <c r="E154" s="718"/>
      <c r="F154" s="709"/>
      <c r="G154" s="709"/>
      <c r="H154" s="710"/>
      <c r="I154" s="711">
        <f t="shared" si="2"/>
        <v>213000</v>
      </c>
      <c r="J154" s="712">
        <v>500</v>
      </c>
      <c r="K154" s="712">
        <v>100</v>
      </c>
      <c r="L154" s="712">
        <v>50000</v>
      </c>
      <c r="M154" s="712"/>
      <c r="N154" s="713">
        <v>162400</v>
      </c>
    </row>
    <row r="155" spans="1:14" s="42" customFormat="1" ht="16.5">
      <c r="A155" s="729">
        <v>149</v>
      </c>
      <c r="B155" s="126"/>
      <c r="C155" s="121"/>
      <c r="D155" s="122" t="s">
        <v>1000</v>
      </c>
      <c r="E155" s="123"/>
      <c r="F155" s="378"/>
      <c r="G155" s="378"/>
      <c r="H155" s="496"/>
      <c r="I155" s="502">
        <f t="shared" si="2"/>
        <v>213000</v>
      </c>
      <c r="J155" s="124">
        <v>500</v>
      </c>
      <c r="K155" s="124">
        <v>100</v>
      </c>
      <c r="L155" s="124">
        <v>50000</v>
      </c>
      <c r="M155" s="124"/>
      <c r="N155" s="323">
        <v>162400</v>
      </c>
    </row>
    <row r="156" spans="1:14" s="321" customFormat="1" ht="17.25">
      <c r="A156" s="729">
        <v>150</v>
      </c>
      <c r="B156" s="128"/>
      <c r="C156" s="330"/>
      <c r="D156" s="324" t="s">
        <v>1132</v>
      </c>
      <c r="E156" s="325"/>
      <c r="F156" s="380"/>
      <c r="G156" s="380"/>
      <c r="H156" s="497"/>
      <c r="I156" s="503">
        <f t="shared" si="2"/>
        <v>0</v>
      </c>
      <c r="J156" s="326"/>
      <c r="K156" s="326">
        <v>110</v>
      </c>
      <c r="L156" s="326">
        <v>2820</v>
      </c>
      <c r="M156" s="326"/>
      <c r="N156" s="327">
        <v>-2930</v>
      </c>
    </row>
    <row r="157" spans="1:14" s="1216" customFormat="1" ht="17.25">
      <c r="A157" s="729">
        <v>151</v>
      </c>
      <c r="B157" s="331"/>
      <c r="C157" s="332"/>
      <c r="D157" s="328" t="s">
        <v>1034</v>
      </c>
      <c r="E157" s="329"/>
      <c r="F157" s="379"/>
      <c r="G157" s="379"/>
      <c r="H157" s="498"/>
      <c r="I157" s="504">
        <f t="shared" si="2"/>
        <v>213000</v>
      </c>
      <c r="J157" s="379">
        <f>SUM(J155:J156)</f>
        <v>500</v>
      </c>
      <c r="K157" s="379">
        <f>SUM(K155:K156)</f>
        <v>210</v>
      </c>
      <c r="L157" s="379">
        <f>SUM(L155:L156)</f>
        <v>52820</v>
      </c>
      <c r="M157" s="379">
        <f>SUM(M155:M156)</f>
        <v>0</v>
      </c>
      <c r="N157" s="486">
        <f>SUM(N155:N156)</f>
        <v>159470</v>
      </c>
    </row>
    <row r="158" spans="1:14" s="42" customFormat="1" ht="21.75" customHeight="1">
      <c r="A158" s="729">
        <v>152</v>
      </c>
      <c r="B158" s="126"/>
      <c r="C158" s="121">
        <v>22</v>
      </c>
      <c r="D158" s="122" t="s">
        <v>97</v>
      </c>
      <c r="E158" s="123" t="s">
        <v>810</v>
      </c>
      <c r="F158" s="378">
        <v>13598</v>
      </c>
      <c r="G158" s="378">
        <v>13600</v>
      </c>
      <c r="H158" s="496">
        <v>13000</v>
      </c>
      <c r="I158" s="502"/>
      <c r="J158" s="123"/>
      <c r="K158" s="123"/>
      <c r="L158" s="123"/>
      <c r="M158" s="123"/>
      <c r="N158" s="487"/>
    </row>
    <row r="159" spans="1:14" s="714" customFormat="1" ht="16.5">
      <c r="A159" s="729">
        <v>153</v>
      </c>
      <c r="B159" s="715"/>
      <c r="C159" s="716"/>
      <c r="D159" s="717" t="s">
        <v>394</v>
      </c>
      <c r="E159" s="718"/>
      <c r="F159" s="709"/>
      <c r="G159" s="709"/>
      <c r="H159" s="710"/>
      <c r="I159" s="711">
        <f t="shared" si="2"/>
        <v>13600</v>
      </c>
      <c r="J159" s="712"/>
      <c r="K159" s="712"/>
      <c r="L159" s="712">
        <v>13000</v>
      </c>
      <c r="M159" s="712"/>
      <c r="N159" s="713">
        <v>600</v>
      </c>
    </row>
    <row r="160" spans="1:14" s="42" customFormat="1" ht="16.5">
      <c r="A160" s="729">
        <v>154</v>
      </c>
      <c r="B160" s="126"/>
      <c r="C160" s="121"/>
      <c r="D160" s="122" t="s">
        <v>1000</v>
      </c>
      <c r="E160" s="123"/>
      <c r="F160" s="378"/>
      <c r="G160" s="378"/>
      <c r="H160" s="496"/>
      <c r="I160" s="502">
        <f t="shared" si="2"/>
        <v>14200</v>
      </c>
      <c r="J160" s="124"/>
      <c r="K160" s="124"/>
      <c r="L160" s="124">
        <v>13600</v>
      </c>
      <c r="M160" s="124"/>
      <c r="N160" s="323">
        <v>600</v>
      </c>
    </row>
    <row r="161" spans="1:14" s="321" customFormat="1" ht="17.25">
      <c r="A161" s="729">
        <v>155</v>
      </c>
      <c r="B161" s="128"/>
      <c r="C161" s="330"/>
      <c r="D161" s="324" t="s">
        <v>396</v>
      </c>
      <c r="E161" s="325"/>
      <c r="F161" s="380"/>
      <c r="G161" s="380"/>
      <c r="H161" s="497"/>
      <c r="I161" s="503">
        <f t="shared" si="2"/>
        <v>0</v>
      </c>
      <c r="J161" s="326"/>
      <c r="K161" s="326"/>
      <c r="L161" s="326"/>
      <c r="M161" s="326"/>
      <c r="N161" s="327"/>
    </row>
    <row r="162" spans="1:14" s="1216" customFormat="1" ht="17.25">
      <c r="A162" s="729">
        <v>156</v>
      </c>
      <c r="B162" s="331"/>
      <c r="C162" s="332"/>
      <c r="D162" s="328" t="s">
        <v>1034</v>
      </c>
      <c r="E162" s="329"/>
      <c r="F162" s="379"/>
      <c r="G162" s="379"/>
      <c r="H162" s="498"/>
      <c r="I162" s="504">
        <f t="shared" si="2"/>
        <v>14200</v>
      </c>
      <c r="J162" s="379">
        <f>SUM(J160:J161)</f>
        <v>0</v>
      </c>
      <c r="K162" s="379">
        <f>SUM(K160:K161)</f>
        <v>0</v>
      </c>
      <c r="L162" s="379">
        <f>SUM(L160:L161)</f>
        <v>13600</v>
      </c>
      <c r="M162" s="379">
        <f>SUM(M160:M161)</f>
        <v>0</v>
      </c>
      <c r="N162" s="486">
        <f>SUM(N160:N161)</f>
        <v>600</v>
      </c>
    </row>
    <row r="163" spans="1:14" s="42" customFormat="1" ht="21.75" customHeight="1">
      <c r="A163" s="729">
        <v>157</v>
      </c>
      <c r="B163" s="126"/>
      <c r="C163" s="121">
        <v>23</v>
      </c>
      <c r="D163" s="122" t="s">
        <v>98</v>
      </c>
      <c r="E163" s="123" t="s">
        <v>810</v>
      </c>
      <c r="F163" s="378">
        <v>5791</v>
      </c>
      <c r="G163" s="378">
        <v>4000</v>
      </c>
      <c r="H163" s="496">
        <v>2076</v>
      </c>
      <c r="I163" s="502"/>
      <c r="J163" s="123"/>
      <c r="K163" s="123"/>
      <c r="L163" s="123"/>
      <c r="M163" s="123"/>
      <c r="N163" s="487"/>
    </row>
    <row r="164" spans="1:14" s="714" customFormat="1" ht="16.5">
      <c r="A164" s="729">
        <v>158</v>
      </c>
      <c r="B164" s="715"/>
      <c r="C164" s="716"/>
      <c r="D164" s="717" t="s">
        <v>394</v>
      </c>
      <c r="E164" s="718"/>
      <c r="F164" s="709"/>
      <c r="G164" s="709"/>
      <c r="H164" s="710"/>
      <c r="I164" s="711">
        <f t="shared" si="2"/>
        <v>4000</v>
      </c>
      <c r="J164" s="712">
        <v>200</v>
      </c>
      <c r="K164" s="712">
        <v>60</v>
      </c>
      <c r="L164" s="712">
        <v>3740</v>
      </c>
      <c r="M164" s="712"/>
      <c r="N164" s="713"/>
    </row>
    <row r="165" spans="1:14" s="42" customFormat="1" ht="16.5">
      <c r="A165" s="729">
        <v>159</v>
      </c>
      <c r="B165" s="126"/>
      <c r="C165" s="121"/>
      <c r="D165" s="122" t="s">
        <v>1000</v>
      </c>
      <c r="E165" s="123"/>
      <c r="F165" s="378"/>
      <c r="G165" s="378"/>
      <c r="H165" s="496"/>
      <c r="I165" s="502">
        <f t="shared" si="2"/>
        <v>8924</v>
      </c>
      <c r="J165" s="124">
        <v>2300</v>
      </c>
      <c r="K165" s="124">
        <v>120</v>
      </c>
      <c r="L165" s="124">
        <v>6504</v>
      </c>
      <c r="M165" s="124"/>
      <c r="N165" s="323"/>
    </row>
    <row r="166" spans="1:14" s="321" customFormat="1" ht="17.25">
      <c r="A166" s="729">
        <v>160</v>
      </c>
      <c r="B166" s="128"/>
      <c r="C166" s="330"/>
      <c r="D166" s="479" t="s">
        <v>1132</v>
      </c>
      <c r="E166" s="325"/>
      <c r="F166" s="380"/>
      <c r="G166" s="380"/>
      <c r="H166" s="497"/>
      <c r="I166" s="503">
        <f t="shared" si="2"/>
        <v>0</v>
      </c>
      <c r="J166" s="326"/>
      <c r="K166" s="326">
        <v>1029</v>
      </c>
      <c r="L166" s="326">
        <v>-1029</v>
      </c>
      <c r="M166" s="326"/>
      <c r="N166" s="327"/>
    </row>
    <row r="167" spans="1:14" s="1216" customFormat="1" ht="17.25">
      <c r="A167" s="729">
        <v>161</v>
      </c>
      <c r="B167" s="331"/>
      <c r="C167" s="332"/>
      <c r="D167" s="328" t="s">
        <v>1034</v>
      </c>
      <c r="E167" s="329"/>
      <c r="F167" s="379"/>
      <c r="G167" s="379"/>
      <c r="H167" s="498"/>
      <c r="I167" s="504">
        <f t="shared" si="2"/>
        <v>8924</v>
      </c>
      <c r="J167" s="379">
        <f>SUM(J165:J166)</f>
        <v>2300</v>
      </c>
      <c r="K167" s="379">
        <f>SUM(K165:K166)</f>
        <v>1149</v>
      </c>
      <c r="L167" s="379">
        <f>SUM(L165:L166)</f>
        <v>5475</v>
      </c>
      <c r="M167" s="379">
        <f>SUM(M165:M166)</f>
        <v>0</v>
      </c>
      <c r="N167" s="486">
        <f>SUM(N165:N166)</f>
        <v>0</v>
      </c>
    </row>
    <row r="168" spans="1:14" s="42" customFormat="1" ht="21.75" customHeight="1">
      <c r="A168" s="729">
        <v>162</v>
      </c>
      <c r="B168" s="126"/>
      <c r="C168" s="121">
        <v>24</v>
      </c>
      <c r="D168" s="122" t="s">
        <v>99</v>
      </c>
      <c r="E168" s="123" t="s">
        <v>810</v>
      </c>
      <c r="F168" s="378">
        <v>400</v>
      </c>
      <c r="G168" s="378">
        <v>1500</v>
      </c>
      <c r="H168" s="496">
        <v>940</v>
      </c>
      <c r="I168" s="502"/>
      <c r="J168" s="123"/>
      <c r="K168" s="123"/>
      <c r="L168" s="123"/>
      <c r="M168" s="123"/>
      <c r="N168" s="487"/>
    </row>
    <row r="169" spans="1:14" s="714" customFormat="1" ht="16.5">
      <c r="A169" s="729">
        <v>163</v>
      </c>
      <c r="B169" s="715"/>
      <c r="C169" s="716"/>
      <c r="D169" s="717" t="s">
        <v>394</v>
      </c>
      <c r="E169" s="718"/>
      <c r="F169" s="709"/>
      <c r="G169" s="709"/>
      <c r="H169" s="710"/>
      <c r="I169" s="711">
        <f t="shared" si="2"/>
        <v>2000</v>
      </c>
      <c r="J169" s="712"/>
      <c r="K169" s="712"/>
      <c r="L169" s="712">
        <v>2000</v>
      </c>
      <c r="M169" s="712"/>
      <c r="N169" s="713"/>
    </row>
    <row r="170" spans="1:14" s="42" customFormat="1" ht="16.5">
      <c r="A170" s="729">
        <v>164</v>
      </c>
      <c r="B170" s="126"/>
      <c r="C170" s="121"/>
      <c r="D170" s="122" t="s">
        <v>1000</v>
      </c>
      <c r="E170" s="123"/>
      <c r="F170" s="378"/>
      <c r="G170" s="378"/>
      <c r="H170" s="496"/>
      <c r="I170" s="502">
        <f t="shared" si="2"/>
        <v>2000</v>
      </c>
      <c r="J170" s="124"/>
      <c r="K170" s="124"/>
      <c r="L170" s="124">
        <v>2000</v>
      </c>
      <c r="M170" s="124"/>
      <c r="N170" s="323"/>
    </row>
    <row r="171" spans="1:14" s="321" customFormat="1" ht="17.25">
      <c r="A171" s="729">
        <v>165</v>
      </c>
      <c r="B171" s="128"/>
      <c r="C171" s="330"/>
      <c r="D171" s="324" t="s">
        <v>396</v>
      </c>
      <c r="E171" s="325"/>
      <c r="F171" s="380"/>
      <c r="G171" s="380"/>
      <c r="H171" s="497"/>
      <c r="I171" s="503">
        <f aca="true" t="shared" si="4" ref="I171:I250">SUM(J171:N171)</f>
        <v>0</v>
      </c>
      <c r="J171" s="326"/>
      <c r="K171" s="326"/>
      <c r="L171" s="326"/>
      <c r="M171" s="326"/>
      <c r="N171" s="327"/>
    </row>
    <row r="172" spans="1:14" s="1216" customFormat="1" ht="17.25">
      <c r="A172" s="729">
        <v>166</v>
      </c>
      <c r="B172" s="331"/>
      <c r="C172" s="332"/>
      <c r="D172" s="328" t="s">
        <v>1034</v>
      </c>
      <c r="E172" s="329"/>
      <c r="F172" s="379"/>
      <c r="G172" s="379"/>
      <c r="H172" s="498"/>
      <c r="I172" s="504">
        <f t="shared" si="4"/>
        <v>2000</v>
      </c>
      <c r="J172" s="379">
        <f>SUM(J170:J171)</f>
        <v>0</v>
      </c>
      <c r="K172" s="379">
        <f>SUM(K170:K171)</f>
        <v>0</v>
      </c>
      <c r="L172" s="379">
        <f>SUM(L170:L171)</f>
        <v>2000</v>
      </c>
      <c r="M172" s="379">
        <f>SUM(M170:M171)</f>
        <v>0</v>
      </c>
      <c r="N172" s="486">
        <f>SUM(N170:N171)</f>
        <v>0</v>
      </c>
    </row>
    <row r="173" spans="1:14" s="42" customFormat="1" ht="21.75" customHeight="1">
      <c r="A173" s="729">
        <v>167</v>
      </c>
      <c r="B173" s="126"/>
      <c r="C173" s="121">
        <v>25</v>
      </c>
      <c r="D173" s="122" t="s">
        <v>421</v>
      </c>
      <c r="E173" s="123" t="s">
        <v>752</v>
      </c>
      <c r="F173" s="378">
        <v>23000</v>
      </c>
      <c r="G173" s="378">
        <v>25000</v>
      </c>
      <c r="H173" s="496">
        <v>24833</v>
      </c>
      <c r="I173" s="502"/>
      <c r="J173" s="123"/>
      <c r="K173" s="123"/>
      <c r="L173" s="123"/>
      <c r="M173" s="123"/>
      <c r="N173" s="487"/>
    </row>
    <row r="174" spans="1:14" s="714" customFormat="1" ht="16.5">
      <c r="A174" s="729">
        <v>168</v>
      </c>
      <c r="B174" s="715"/>
      <c r="C174" s="716"/>
      <c r="D174" s="717" t="s">
        <v>394</v>
      </c>
      <c r="E174" s="718"/>
      <c r="F174" s="709"/>
      <c r="G174" s="709"/>
      <c r="H174" s="710"/>
      <c r="I174" s="711">
        <f t="shared" si="4"/>
        <v>25000</v>
      </c>
      <c r="J174" s="712"/>
      <c r="K174" s="712"/>
      <c r="L174" s="712">
        <v>25000</v>
      </c>
      <c r="M174" s="712"/>
      <c r="N174" s="713"/>
    </row>
    <row r="175" spans="1:14" s="42" customFormat="1" ht="16.5">
      <c r="A175" s="729">
        <v>169</v>
      </c>
      <c r="B175" s="126"/>
      <c r="C175" s="121"/>
      <c r="D175" s="122" t="s">
        <v>1000</v>
      </c>
      <c r="E175" s="123"/>
      <c r="F175" s="378"/>
      <c r="G175" s="378"/>
      <c r="H175" s="496"/>
      <c r="I175" s="502">
        <f t="shared" si="4"/>
        <v>25000</v>
      </c>
      <c r="J175" s="124"/>
      <c r="K175" s="124"/>
      <c r="L175" s="124">
        <v>25000</v>
      </c>
      <c r="M175" s="124"/>
      <c r="N175" s="323"/>
    </row>
    <row r="176" spans="1:14" s="321" customFormat="1" ht="17.25">
      <c r="A176" s="729">
        <v>170</v>
      </c>
      <c r="B176" s="128"/>
      <c r="C176" s="330"/>
      <c r="D176" s="324" t="s">
        <v>396</v>
      </c>
      <c r="E176" s="325"/>
      <c r="F176" s="380"/>
      <c r="G176" s="380"/>
      <c r="H176" s="497"/>
      <c r="I176" s="503">
        <f t="shared" si="4"/>
        <v>0</v>
      </c>
      <c r="J176" s="326"/>
      <c r="K176" s="326"/>
      <c r="L176" s="326"/>
      <c r="M176" s="326"/>
      <c r="N176" s="327"/>
    </row>
    <row r="177" spans="1:14" s="1216" customFormat="1" ht="17.25">
      <c r="A177" s="729">
        <v>171</v>
      </c>
      <c r="B177" s="331"/>
      <c r="C177" s="332"/>
      <c r="D177" s="328" t="s">
        <v>1034</v>
      </c>
      <c r="E177" s="329"/>
      <c r="F177" s="379"/>
      <c r="G177" s="379"/>
      <c r="H177" s="498"/>
      <c r="I177" s="504">
        <f t="shared" si="4"/>
        <v>25000</v>
      </c>
      <c r="J177" s="379">
        <f>SUM(J175:J176)</f>
        <v>0</v>
      </c>
      <c r="K177" s="379">
        <f>SUM(K175:K176)</f>
        <v>0</v>
      </c>
      <c r="L177" s="379">
        <f>SUM(L175:L176)</f>
        <v>25000</v>
      </c>
      <c r="M177" s="379">
        <f>SUM(M175:M176)</f>
        <v>0</v>
      </c>
      <c r="N177" s="486">
        <f>SUM(N175:N176)</f>
        <v>0</v>
      </c>
    </row>
    <row r="178" spans="1:14" s="42" customFormat="1" ht="21.75" customHeight="1">
      <c r="A178" s="729">
        <v>172</v>
      </c>
      <c r="B178" s="126"/>
      <c r="C178" s="121">
        <v>26</v>
      </c>
      <c r="D178" s="122" t="s">
        <v>111</v>
      </c>
      <c r="E178" s="123" t="s">
        <v>752</v>
      </c>
      <c r="F178" s="378"/>
      <c r="G178" s="378">
        <v>2000</v>
      </c>
      <c r="H178" s="496"/>
      <c r="I178" s="502"/>
      <c r="J178" s="123"/>
      <c r="K178" s="123"/>
      <c r="L178" s="123"/>
      <c r="M178" s="123"/>
      <c r="N178" s="487"/>
    </row>
    <row r="179" spans="1:14" s="714" customFormat="1" ht="16.5">
      <c r="A179" s="729">
        <v>173</v>
      </c>
      <c r="B179" s="715"/>
      <c r="C179" s="716"/>
      <c r="D179" s="717" t="s">
        <v>394</v>
      </c>
      <c r="E179" s="718"/>
      <c r="F179" s="709"/>
      <c r="G179" s="709"/>
      <c r="H179" s="710"/>
      <c r="I179" s="711">
        <f t="shared" si="4"/>
        <v>2000</v>
      </c>
      <c r="J179" s="712"/>
      <c r="K179" s="712"/>
      <c r="L179" s="712"/>
      <c r="M179" s="712"/>
      <c r="N179" s="713">
        <v>2000</v>
      </c>
    </row>
    <row r="180" spans="1:14" s="42" customFormat="1" ht="16.5">
      <c r="A180" s="729">
        <v>174</v>
      </c>
      <c r="B180" s="126"/>
      <c r="C180" s="121"/>
      <c r="D180" s="122" t="s">
        <v>1000</v>
      </c>
      <c r="E180" s="123"/>
      <c r="F180" s="378"/>
      <c r="G180" s="378"/>
      <c r="H180" s="496"/>
      <c r="I180" s="502">
        <f t="shared" si="4"/>
        <v>0</v>
      </c>
      <c r="J180" s="124"/>
      <c r="K180" s="124"/>
      <c r="L180" s="124"/>
      <c r="M180" s="124"/>
      <c r="N180" s="323">
        <v>0</v>
      </c>
    </row>
    <row r="181" spans="1:14" s="321" customFormat="1" ht="17.25">
      <c r="A181" s="729">
        <v>175</v>
      </c>
      <c r="B181" s="128"/>
      <c r="C181" s="330"/>
      <c r="D181" s="324" t="s">
        <v>396</v>
      </c>
      <c r="E181" s="325"/>
      <c r="F181" s="380"/>
      <c r="G181" s="380"/>
      <c r="H181" s="497"/>
      <c r="I181" s="503">
        <f t="shared" si="4"/>
        <v>0</v>
      </c>
      <c r="J181" s="326"/>
      <c r="K181" s="326"/>
      <c r="L181" s="326"/>
      <c r="M181" s="326"/>
      <c r="N181" s="327"/>
    </row>
    <row r="182" spans="1:14" s="1216" customFormat="1" ht="17.25">
      <c r="A182" s="729">
        <v>176</v>
      </c>
      <c r="B182" s="331"/>
      <c r="C182" s="332"/>
      <c r="D182" s="328" t="s">
        <v>1034</v>
      </c>
      <c r="E182" s="329"/>
      <c r="F182" s="379"/>
      <c r="G182" s="379"/>
      <c r="H182" s="498"/>
      <c r="I182" s="504">
        <f t="shared" si="4"/>
        <v>0</v>
      </c>
      <c r="J182" s="379">
        <f>SUM(J180:J181)</f>
        <v>0</v>
      </c>
      <c r="K182" s="379">
        <f>SUM(K180:K181)</f>
        <v>0</v>
      </c>
      <c r="L182" s="379">
        <f>SUM(L180:L181)</f>
        <v>0</v>
      </c>
      <c r="M182" s="379">
        <f>SUM(M180:M181)</f>
        <v>0</v>
      </c>
      <c r="N182" s="486">
        <f>SUM(N180:N181)</f>
        <v>0</v>
      </c>
    </row>
    <row r="183" spans="1:14" s="42" customFormat="1" ht="21.75" customHeight="1">
      <c r="A183" s="729">
        <v>177</v>
      </c>
      <c r="B183" s="126"/>
      <c r="C183" s="121">
        <v>27</v>
      </c>
      <c r="D183" s="122" t="s">
        <v>113</v>
      </c>
      <c r="E183" s="123" t="s">
        <v>752</v>
      </c>
      <c r="F183" s="378">
        <f>SUM(F188:F208)</f>
        <v>6190</v>
      </c>
      <c r="G183" s="378">
        <f>SUM(G188:G208)</f>
        <v>7500</v>
      </c>
      <c r="H183" s="496">
        <f>SUM(H188:H208)</f>
        <v>6740</v>
      </c>
      <c r="I183" s="502"/>
      <c r="J183" s="123"/>
      <c r="K183" s="123"/>
      <c r="L183" s="123"/>
      <c r="M183" s="123"/>
      <c r="N183" s="487"/>
    </row>
    <row r="184" spans="1:14" s="714" customFormat="1" ht="16.5">
      <c r="A184" s="729">
        <v>178</v>
      </c>
      <c r="B184" s="715"/>
      <c r="C184" s="716"/>
      <c r="D184" s="717" t="s">
        <v>394</v>
      </c>
      <c r="E184" s="718"/>
      <c r="F184" s="709"/>
      <c r="G184" s="709"/>
      <c r="H184" s="710"/>
      <c r="I184" s="711">
        <f t="shared" si="4"/>
        <v>10500</v>
      </c>
      <c r="J184" s="709">
        <f aca="true" t="shared" si="5" ref="J184:N186">SUM(J189,J194,J199,J204,J209)</f>
        <v>0</v>
      </c>
      <c r="K184" s="709">
        <f t="shared" si="5"/>
        <v>0</v>
      </c>
      <c r="L184" s="709">
        <f t="shared" si="5"/>
        <v>1500</v>
      </c>
      <c r="M184" s="709">
        <f t="shared" si="5"/>
        <v>0</v>
      </c>
      <c r="N184" s="719">
        <f t="shared" si="5"/>
        <v>9000</v>
      </c>
    </row>
    <row r="185" spans="1:14" s="42" customFormat="1" ht="16.5">
      <c r="A185" s="729">
        <v>179</v>
      </c>
      <c r="B185" s="126"/>
      <c r="C185" s="121"/>
      <c r="D185" s="122" t="s">
        <v>1000</v>
      </c>
      <c r="E185" s="123"/>
      <c r="F185" s="378"/>
      <c r="G185" s="378"/>
      <c r="H185" s="496"/>
      <c r="I185" s="502">
        <f t="shared" si="4"/>
        <v>8250</v>
      </c>
      <c r="J185" s="378">
        <f t="shared" si="5"/>
        <v>0</v>
      </c>
      <c r="K185" s="378">
        <f t="shared" si="5"/>
        <v>0</v>
      </c>
      <c r="L185" s="378">
        <f t="shared" si="5"/>
        <v>1500</v>
      </c>
      <c r="M185" s="378">
        <f t="shared" si="5"/>
        <v>0</v>
      </c>
      <c r="N185" s="483">
        <f t="shared" si="5"/>
        <v>6750</v>
      </c>
    </row>
    <row r="186" spans="1:14" s="321" customFormat="1" ht="17.25">
      <c r="A186" s="729">
        <v>180</v>
      </c>
      <c r="B186" s="128"/>
      <c r="C186" s="330"/>
      <c r="D186" s="324" t="s">
        <v>396</v>
      </c>
      <c r="E186" s="325"/>
      <c r="F186" s="380"/>
      <c r="G186" s="380"/>
      <c r="H186" s="497"/>
      <c r="I186" s="503">
        <f t="shared" si="4"/>
        <v>0</v>
      </c>
      <c r="J186" s="380">
        <f t="shared" si="5"/>
        <v>0</v>
      </c>
      <c r="K186" s="380">
        <f t="shared" si="5"/>
        <v>0</v>
      </c>
      <c r="L186" s="380">
        <f t="shared" si="5"/>
        <v>0</v>
      </c>
      <c r="M186" s="380">
        <f t="shared" si="5"/>
        <v>0</v>
      </c>
      <c r="N186" s="484">
        <f t="shared" si="5"/>
        <v>0</v>
      </c>
    </row>
    <row r="187" spans="1:14" s="1216" customFormat="1" ht="17.25">
      <c r="A187" s="729">
        <v>181</v>
      </c>
      <c r="B187" s="331"/>
      <c r="C187" s="332"/>
      <c r="D187" s="328" t="s">
        <v>1034</v>
      </c>
      <c r="E187" s="329"/>
      <c r="F187" s="379"/>
      <c r="G187" s="379"/>
      <c r="H187" s="498"/>
      <c r="I187" s="504">
        <f t="shared" si="4"/>
        <v>8250</v>
      </c>
      <c r="J187" s="379">
        <f>SUM(J185:J186)</f>
        <v>0</v>
      </c>
      <c r="K187" s="379">
        <f>SUM(K185:K186)</f>
        <v>0</v>
      </c>
      <c r="L187" s="379">
        <f>SUM(L185:L186)</f>
        <v>1500</v>
      </c>
      <c r="M187" s="379">
        <f>SUM(M185:M186)</f>
        <v>0</v>
      </c>
      <c r="N187" s="486">
        <f>SUM(N185:N186)</f>
        <v>6750</v>
      </c>
    </row>
    <row r="188" spans="1:14" s="42" customFormat="1" ht="17.25">
      <c r="A188" s="729">
        <v>182</v>
      </c>
      <c r="B188" s="126"/>
      <c r="C188" s="121"/>
      <c r="D188" s="836" t="s">
        <v>176</v>
      </c>
      <c r="E188" s="325"/>
      <c r="F188" s="380"/>
      <c r="G188" s="380">
        <v>2000</v>
      </c>
      <c r="H188" s="497"/>
      <c r="I188" s="503"/>
      <c r="J188" s="326"/>
      <c r="K188" s="326"/>
      <c r="L188" s="326"/>
      <c r="M188" s="326"/>
      <c r="N188" s="327"/>
    </row>
    <row r="189" spans="1:14" s="714" customFormat="1" ht="16.5">
      <c r="A189" s="729">
        <v>183</v>
      </c>
      <c r="B189" s="715"/>
      <c r="C189" s="716"/>
      <c r="D189" s="828" t="s">
        <v>394</v>
      </c>
      <c r="E189" s="718"/>
      <c r="F189" s="709"/>
      <c r="G189" s="709"/>
      <c r="H189" s="710"/>
      <c r="I189" s="711">
        <f t="shared" si="4"/>
        <v>2500</v>
      </c>
      <c r="J189" s="712"/>
      <c r="K189" s="712"/>
      <c r="L189" s="712"/>
      <c r="M189" s="712"/>
      <c r="N189" s="713">
        <v>2500</v>
      </c>
    </row>
    <row r="190" spans="1:14" s="42" customFormat="1" ht="16.5">
      <c r="A190" s="729">
        <v>184</v>
      </c>
      <c r="B190" s="126"/>
      <c r="C190" s="121"/>
      <c r="D190" s="835" t="s">
        <v>1000</v>
      </c>
      <c r="E190" s="123"/>
      <c r="F190" s="378"/>
      <c r="G190" s="378"/>
      <c r="H190" s="496"/>
      <c r="I190" s="502">
        <f t="shared" si="4"/>
        <v>0</v>
      </c>
      <c r="J190" s="124"/>
      <c r="K190" s="124"/>
      <c r="L190" s="124"/>
      <c r="M190" s="124"/>
      <c r="N190" s="323">
        <v>0</v>
      </c>
    </row>
    <row r="191" spans="1:14" s="321" customFormat="1" ht="17.25">
      <c r="A191" s="729">
        <v>185</v>
      </c>
      <c r="B191" s="128"/>
      <c r="C191" s="330"/>
      <c r="D191" s="836" t="s">
        <v>396</v>
      </c>
      <c r="E191" s="325"/>
      <c r="F191" s="380"/>
      <c r="G191" s="380"/>
      <c r="H191" s="497"/>
      <c r="I191" s="503">
        <f t="shared" si="4"/>
        <v>0</v>
      </c>
      <c r="J191" s="326"/>
      <c r="K191" s="326"/>
      <c r="L191" s="326"/>
      <c r="M191" s="326"/>
      <c r="N191" s="327"/>
    </row>
    <row r="192" spans="1:14" s="1216" customFormat="1" ht="17.25">
      <c r="A192" s="729">
        <v>186</v>
      </c>
      <c r="B192" s="331"/>
      <c r="C192" s="332"/>
      <c r="D192" s="843" t="s">
        <v>1034</v>
      </c>
      <c r="E192" s="838"/>
      <c r="F192" s="839"/>
      <c r="G192" s="839"/>
      <c r="H192" s="840"/>
      <c r="I192" s="841">
        <f t="shared" si="4"/>
        <v>0</v>
      </c>
      <c r="J192" s="839">
        <f>SUM(J190:J191)</f>
        <v>0</v>
      </c>
      <c r="K192" s="839">
        <f>SUM(K190:K191)</f>
        <v>0</v>
      </c>
      <c r="L192" s="839">
        <f>SUM(L190:L191)</f>
        <v>0</v>
      </c>
      <c r="M192" s="839">
        <f>SUM(M190:M191)</f>
        <v>0</v>
      </c>
      <c r="N192" s="842">
        <f>SUM(N190:N191)</f>
        <v>0</v>
      </c>
    </row>
    <row r="193" spans="1:14" s="42" customFormat="1" ht="17.25">
      <c r="A193" s="729">
        <v>187</v>
      </c>
      <c r="B193" s="126"/>
      <c r="C193" s="121"/>
      <c r="D193" s="836" t="s">
        <v>210</v>
      </c>
      <c r="E193" s="325"/>
      <c r="F193" s="380">
        <v>4690</v>
      </c>
      <c r="G193" s="380">
        <v>4000</v>
      </c>
      <c r="H193" s="497">
        <v>5240</v>
      </c>
      <c r="I193" s="503"/>
      <c r="J193" s="326"/>
      <c r="K193" s="326"/>
      <c r="L193" s="326"/>
      <c r="M193" s="326"/>
      <c r="N193" s="327"/>
    </row>
    <row r="194" spans="1:14" s="714" customFormat="1" ht="16.5">
      <c r="A194" s="729">
        <v>188</v>
      </c>
      <c r="B194" s="715"/>
      <c r="C194" s="716"/>
      <c r="D194" s="828" t="s">
        <v>394</v>
      </c>
      <c r="E194" s="718"/>
      <c r="F194" s="709"/>
      <c r="G194" s="709"/>
      <c r="H194" s="710"/>
      <c r="I194" s="711">
        <f t="shared" si="4"/>
        <v>6000</v>
      </c>
      <c r="J194" s="712"/>
      <c r="K194" s="712"/>
      <c r="L194" s="712"/>
      <c r="M194" s="712"/>
      <c r="N194" s="713">
        <v>6000</v>
      </c>
    </row>
    <row r="195" spans="1:14" s="42" customFormat="1" ht="16.5">
      <c r="A195" s="729">
        <v>189</v>
      </c>
      <c r="B195" s="126"/>
      <c r="C195" s="121"/>
      <c r="D195" s="835" t="s">
        <v>1000</v>
      </c>
      <c r="E195" s="123"/>
      <c r="F195" s="378"/>
      <c r="G195" s="378"/>
      <c r="H195" s="496"/>
      <c r="I195" s="502">
        <f t="shared" si="4"/>
        <v>6250</v>
      </c>
      <c r="J195" s="124"/>
      <c r="K195" s="124"/>
      <c r="L195" s="124"/>
      <c r="M195" s="124"/>
      <c r="N195" s="323">
        <v>6250</v>
      </c>
    </row>
    <row r="196" spans="1:14" s="321" customFormat="1" ht="17.25">
      <c r="A196" s="729">
        <v>190</v>
      </c>
      <c r="B196" s="128"/>
      <c r="C196" s="330"/>
      <c r="D196" s="836" t="s">
        <v>396</v>
      </c>
      <c r="E196" s="325"/>
      <c r="F196" s="380"/>
      <c r="G196" s="380"/>
      <c r="H196" s="497"/>
      <c r="I196" s="503">
        <f>SUM(J196:N196)</f>
        <v>0</v>
      </c>
      <c r="J196" s="326"/>
      <c r="K196" s="326"/>
      <c r="L196" s="326"/>
      <c r="M196" s="326"/>
      <c r="N196" s="327"/>
    </row>
    <row r="197" spans="1:14" s="1216" customFormat="1" ht="17.25">
      <c r="A197" s="729">
        <v>191</v>
      </c>
      <c r="B197" s="331"/>
      <c r="C197" s="332"/>
      <c r="D197" s="843" t="s">
        <v>1034</v>
      </c>
      <c r="E197" s="838"/>
      <c r="F197" s="839"/>
      <c r="G197" s="839"/>
      <c r="H197" s="840"/>
      <c r="I197" s="841">
        <f>SUM(J197:M197)+N197</f>
        <v>6250</v>
      </c>
      <c r="J197" s="839">
        <f>SUM(J195:J196)</f>
        <v>0</v>
      </c>
      <c r="K197" s="839">
        <f>SUM(K195:K196)</f>
        <v>0</v>
      </c>
      <c r="L197" s="839">
        <f>SUM(L195:L196)</f>
        <v>0</v>
      </c>
      <c r="M197" s="839">
        <f>SUM(M195:M196)</f>
        <v>0</v>
      </c>
      <c r="N197" s="842">
        <f>SUM(N195:N196)</f>
        <v>6250</v>
      </c>
    </row>
    <row r="198" spans="1:14" s="42" customFormat="1" ht="17.25">
      <c r="A198" s="729">
        <v>192</v>
      </c>
      <c r="B198" s="126"/>
      <c r="C198" s="121"/>
      <c r="D198" s="836" t="s">
        <v>209</v>
      </c>
      <c r="E198" s="325"/>
      <c r="F198" s="380">
        <v>500</v>
      </c>
      <c r="G198" s="380">
        <v>500</v>
      </c>
      <c r="H198" s="497">
        <v>500</v>
      </c>
      <c r="I198" s="503"/>
      <c r="J198" s="326"/>
      <c r="K198" s="326"/>
      <c r="L198" s="326"/>
      <c r="M198" s="326"/>
      <c r="N198" s="327"/>
    </row>
    <row r="199" spans="1:14" s="714" customFormat="1" ht="16.5">
      <c r="A199" s="729">
        <v>193</v>
      </c>
      <c r="B199" s="715"/>
      <c r="C199" s="716"/>
      <c r="D199" s="828" t="s">
        <v>394</v>
      </c>
      <c r="E199" s="718"/>
      <c r="F199" s="709"/>
      <c r="G199" s="709"/>
      <c r="H199" s="710"/>
      <c r="I199" s="711">
        <f t="shared" si="4"/>
        <v>500</v>
      </c>
      <c r="J199" s="712"/>
      <c r="K199" s="712"/>
      <c r="L199" s="712">
        <v>500</v>
      </c>
      <c r="M199" s="712"/>
      <c r="N199" s="713"/>
    </row>
    <row r="200" spans="1:14" s="42" customFormat="1" ht="16.5">
      <c r="A200" s="729">
        <v>194</v>
      </c>
      <c r="B200" s="126"/>
      <c r="C200" s="121"/>
      <c r="D200" s="835" t="s">
        <v>1000</v>
      </c>
      <c r="E200" s="123"/>
      <c r="F200" s="378"/>
      <c r="G200" s="378"/>
      <c r="H200" s="496"/>
      <c r="I200" s="502">
        <f t="shared" si="4"/>
        <v>500</v>
      </c>
      <c r="J200" s="124"/>
      <c r="K200" s="124"/>
      <c r="L200" s="124">
        <v>500</v>
      </c>
      <c r="M200" s="124"/>
      <c r="N200" s="323"/>
    </row>
    <row r="201" spans="1:14" s="321" customFormat="1" ht="17.25">
      <c r="A201" s="729">
        <v>195</v>
      </c>
      <c r="B201" s="128"/>
      <c r="C201" s="330"/>
      <c r="D201" s="836" t="s">
        <v>396</v>
      </c>
      <c r="E201" s="325"/>
      <c r="F201" s="380"/>
      <c r="G201" s="380"/>
      <c r="H201" s="497"/>
      <c r="I201" s="503">
        <f t="shared" si="4"/>
        <v>0</v>
      </c>
      <c r="J201" s="326"/>
      <c r="K201" s="326"/>
      <c r="L201" s="326"/>
      <c r="M201" s="326"/>
      <c r="N201" s="327"/>
    </row>
    <row r="202" spans="1:14" s="1216" customFormat="1" ht="17.25">
      <c r="A202" s="729">
        <v>196</v>
      </c>
      <c r="B202" s="331"/>
      <c r="C202" s="332"/>
      <c r="D202" s="843" t="s">
        <v>1034</v>
      </c>
      <c r="E202" s="838"/>
      <c r="F202" s="839"/>
      <c r="G202" s="839"/>
      <c r="H202" s="840"/>
      <c r="I202" s="841">
        <f t="shared" si="4"/>
        <v>500</v>
      </c>
      <c r="J202" s="839">
        <f>SUM(J200:J201)</f>
        <v>0</v>
      </c>
      <c r="K202" s="839">
        <f>SUM(K200:K201)</f>
        <v>0</v>
      </c>
      <c r="L202" s="839">
        <f>SUM(L200:L201)</f>
        <v>500</v>
      </c>
      <c r="M202" s="839">
        <f>SUM(M200:M201)</f>
        <v>0</v>
      </c>
      <c r="N202" s="842">
        <f>SUM(N200:N201)</f>
        <v>0</v>
      </c>
    </row>
    <row r="203" spans="1:14" s="42" customFormat="1" ht="17.25">
      <c r="A203" s="729">
        <v>197</v>
      </c>
      <c r="B203" s="126"/>
      <c r="C203" s="121"/>
      <c r="D203" s="836" t="s">
        <v>211</v>
      </c>
      <c r="E203" s="325"/>
      <c r="F203" s="380"/>
      <c r="G203" s="380"/>
      <c r="H203" s="497"/>
      <c r="I203" s="503"/>
      <c r="J203" s="326"/>
      <c r="K203" s="326"/>
      <c r="L203" s="326"/>
      <c r="M203" s="326"/>
      <c r="N203" s="327"/>
    </row>
    <row r="204" spans="1:14" s="714" customFormat="1" ht="16.5">
      <c r="A204" s="729">
        <v>198</v>
      </c>
      <c r="B204" s="715"/>
      <c r="C204" s="716"/>
      <c r="D204" s="828" t="s">
        <v>394</v>
      </c>
      <c r="E204" s="718"/>
      <c r="F204" s="709"/>
      <c r="G204" s="709"/>
      <c r="H204" s="710"/>
      <c r="I204" s="711">
        <f t="shared" si="4"/>
        <v>500</v>
      </c>
      <c r="J204" s="712"/>
      <c r="K204" s="712"/>
      <c r="L204" s="712"/>
      <c r="M204" s="712"/>
      <c r="N204" s="713">
        <v>500</v>
      </c>
    </row>
    <row r="205" spans="1:14" s="42" customFormat="1" ht="16.5">
      <c r="A205" s="729">
        <v>199</v>
      </c>
      <c r="B205" s="126"/>
      <c r="C205" s="121"/>
      <c r="D205" s="835" t="s">
        <v>1000</v>
      </c>
      <c r="E205" s="123"/>
      <c r="F205" s="378"/>
      <c r="G205" s="378"/>
      <c r="H205" s="496"/>
      <c r="I205" s="502">
        <f t="shared" si="4"/>
        <v>500</v>
      </c>
      <c r="J205" s="124"/>
      <c r="K205" s="124"/>
      <c r="L205" s="124"/>
      <c r="M205" s="124"/>
      <c r="N205" s="323">
        <v>500</v>
      </c>
    </row>
    <row r="206" spans="1:14" s="321" customFormat="1" ht="17.25">
      <c r="A206" s="729">
        <v>200</v>
      </c>
      <c r="B206" s="128"/>
      <c r="C206" s="330"/>
      <c r="D206" s="836" t="s">
        <v>396</v>
      </c>
      <c r="E206" s="325"/>
      <c r="F206" s="380"/>
      <c r="G206" s="380"/>
      <c r="H206" s="497"/>
      <c r="I206" s="503">
        <f t="shared" si="4"/>
        <v>0</v>
      </c>
      <c r="J206" s="326"/>
      <c r="K206" s="326"/>
      <c r="L206" s="326"/>
      <c r="M206" s="326"/>
      <c r="N206" s="327"/>
    </row>
    <row r="207" spans="1:14" s="1216" customFormat="1" ht="17.25">
      <c r="A207" s="729">
        <v>201</v>
      </c>
      <c r="B207" s="331"/>
      <c r="C207" s="332"/>
      <c r="D207" s="843" t="s">
        <v>1034</v>
      </c>
      <c r="E207" s="838"/>
      <c r="F207" s="839"/>
      <c r="G207" s="839"/>
      <c r="H207" s="840"/>
      <c r="I207" s="841">
        <f t="shared" si="4"/>
        <v>500</v>
      </c>
      <c r="J207" s="839">
        <f>SUM(J205:J206)</f>
        <v>0</v>
      </c>
      <c r="K207" s="839">
        <f>SUM(K205:K206)</f>
        <v>0</v>
      </c>
      <c r="L207" s="839">
        <f>SUM(L205:L206)</f>
        <v>0</v>
      </c>
      <c r="M207" s="839">
        <f>SUM(M205:M206)</f>
        <v>0</v>
      </c>
      <c r="N207" s="842">
        <f>SUM(N205:N206)</f>
        <v>500</v>
      </c>
    </row>
    <row r="208" spans="1:14" s="42" customFormat="1" ht="17.25">
      <c r="A208" s="729">
        <v>202</v>
      </c>
      <c r="B208" s="126"/>
      <c r="C208" s="121"/>
      <c r="D208" s="836" t="s">
        <v>212</v>
      </c>
      <c r="E208" s="325"/>
      <c r="F208" s="380">
        <v>1000</v>
      </c>
      <c r="G208" s="380">
        <v>1000</v>
      </c>
      <c r="H208" s="497">
        <v>1000</v>
      </c>
      <c r="I208" s="503"/>
      <c r="J208" s="326"/>
      <c r="K208" s="326"/>
      <c r="L208" s="326"/>
      <c r="M208" s="326"/>
      <c r="N208" s="327"/>
    </row>
    <row r="209" spans="1:14" s="714" customFormat="1" ht="16.5">
      <c r="A209" s="729">
        <v>203</v>
      </c>
      <c r="B209" s="715"/>
      <c r="C209" s="716"/>
      <c r="D209" s="828" t="s">
        <v>394</v>
      </c>
      <c r="E209" s="718"/>
      <c r="F209" s="709"/>
      <c r="G209" s="709"/>
      <c r="H209" s="710"/>
      <c r="I209" s="711">
        <f t="shared" si="4"/>
        <v>1000</v>
      </c>
      <c r="J209" s="712"/>
      <c r="K209" s="712"/>
      <c r="L209" s="712">
        <v>1000</v>
      </c>
      <c r="M209" s="712"/>
      <c r="N209" s="713"/>
    </row>
    <row r="210" spans="1:14" s="42" customFormat="1" ht="16.5">
      <c r="A210" s="729">
        <v>204</v>
      </c>
      <c r="B210" s="126"/>
      <c r="C210" s="121"/>
      <c r="D210" s="835" t="s">
        <v>1000</v>
      </c>
      <c r="E210" s="123"/>
      <c r="F210" s="378"/>
      <c r="G210" s="378"/>
      <c r="H210" s="496"/>
      <c r="I210" s="502">
        <f t="shared" si="4"/>
        <v>1000</v>
      </c>
      <c r="J210" s="124"/>
      <c r="K210" s="124"/>
      <c r="L210" s="124">
        <v>1000</v>
      </c>
      <c r="M210" s="124"/>
      <c r="N210" s="323"/>
    </row>
    <row r="211" spans="1:14" s="321" customFormat="1" ht="17.25">
      <c r="A211" s="729">
        <v>205</v>
      </c>
      <c r="B211" s="128"/>
      <c r="C211" s="330"/>
      <c r="D211" s="836" t="s">
        <v>396</v>
      </c>
      <c r="E211" s="325"/>
      <c r="F211" s="380"/>
      <c r="G211" s="380"/>
      <c r="H211" s="497"/>
      <c r="I211" s="503">
        <f t="shared" si="4"/>
        <v>0</v>
      </c>
      <c r="J211" s="326"/>
      <c r="K211" s="326"/>
      <c r="L211" s="326"/>
      <c r="M211" s="326"/>
      <c r="N211" s="327"/>
    </row>
    <row r="212" spans="1:14" s="1216" customFormat="1" ht="17.25">
      <c r="A212" s="729">
        <v>206</v>
      </c>
      <c r="B212" s="331"/>
      <c r="C212" s="332"/>
      <c r="D212" s="843" t="s">
        <v>1034</v>
      </c>
      <c r="E212" s="838"/>
      <c r="F212" s="839"/>
      <c r="G212" s="839"/>
      <c r="H212" s="840"/>
      <c r="I212" s="841">
        <f t="shared" si="4"/>
        <v>1000</v>
      </c>
      <c r="J212" s="839">
        <f>SUM(J210:J211)</f>
        <v>0</v>
      </c>
      <c r="K212" s="839">
        <f>SUM(K210:K211)</f>
        <v>0</v>
      </c>
      <c r="L212" s="839">
        <f>SUM(L210:L211)</f>
        <v>1000</v>
      </c>
      <c r="M212" s="839">
        <f>SUM(M210:M211)</f>
        <v>0</v>
      </c>
      <c r="N212" s="842">
        <f>SUM(N210:N211)</f>
        <v>0</v>
      </c>
    </row>
    <row r="213" spans="1:14" s="42" customFormat="1" ht="19.5" customHeight="1">
      <c r="A213" s="729">
        <v>207</v>
      </c>
      <c r="B213" s="126"/>
      <c r="C213" s="121">
        <v>28</v>
      </c>
      <c r="D213" s="122" t="s">
        <v>81</v>
      </c>
      <c r="E213" s="123" t="s">
        <v>724</v>
      </c>
      <c r="F213" s="378">
        <v>12226</v>
      </c>
      <c r="G213" s="378">
        <v>13000</v>
      </c>
      <c r="H213" s="496">
        <v>10585</v>
      </c>
      <c r="I213" s="502"/>
      <c r="J213" s="123"/>
      <c r="K213" s="123"/>
      <c r="L213" s="123"/>
      <c r="M213" s="123"/>
      <c r="N213" s="487"/>
    </row>
    <row r="214" spans="1:14" s="714" customFormat="1" ht="16.5">
      <c r="A214" s="729">
        <v>208</v>
      </c>
      <c r="B214" s="715"/>
      <c r="C214" s="716"/>
      <c r="D214" s="717" t="s">
        <v>394</v>
      </c>
      <c r="E214" s="718"/>
      <c r="F214" s="709"/>
      <c r="G214" s="709"/>
      <c r="H214" s="710"/>
      <c r="I214" s="711">
        <f t="shared" si="4"/>
        <v>11000</v>
      </c>
      <c r="J214" s="712"/>
      <c r="K214" s="712"/>
      <c r="L214" s="712"/>
      <c r="M214" s="712">
        <v>11000</v>
      </c>
      <c r="N214" s="713"/>
    </row>
    <row r="215" spans="1:14" s="42" customFormat="1" ht="16.5">
      <c r="A215" s="729">
        <v>209</v>
      </c>
      <c r="B215" s="126"/>
      <c r="C215" s="121"/>
      <c r="D215" s="122" t="s">
        <v>1000</v>
      </c>
      <c r="E215" s="123"/>
      <c r="F215" s="378"/>
      <c r="G215" s="378"/>
      <c r="H215" s="496"/>
      <c r="I215" s="502">
        <f t="shared" si="4"/>
        <v>11000</v>
      </c>
      <c r="J215" s="124"/>
      <c r="K215" s="124"/>
      <c r="L215" s="124"/>
      <c r="M215" s="124">
        <v>11000</v>
      </c>
      <c r="N215" s="323"/>
    </row>
    <row r="216" spans="1:14" s="321" customFormat="1" ht="17.25">
      <c r="A216" s="729">
        <v>210</v>
      </c>
      <c r="B216" s="128"/>
      <c r="C216" s="330"/>
      <c r="D216" s="324" t="s">
        <v>396</v>
      </c>
      <c r="E216" s="325"/>
      <c r="F216" s="380"/>
      <c r="G216" s="380"/>
      <c r="H216" s="497"/>
      <c r="I216" s="503">
        <f t="shared" si="4"/>
        <v>0</v>
      </c>
      <c r="J216" s="326"/>
      <c r="K216" s="326"/>
      <c r="L216" s="326"/>
      <c r="M216" s="326"/>
      <c r="N216" s="327"/>
    </row>
    <row r="217" spans="1:14" s="1216" customFormat="1" ht="17.25">
      <c r="A217" s="729">
        <v>211</v>
      </c>
      <c r="B217" s="331"/>
      <c r="C217" s="332"/>
      <c r="D217" s="328" t="s">
        <v>1034</v>
      </c>
      <c r="E217" s="329"/>
      <c r="F217" s="379"/>
      <c r="G217" s="379"/>
      <c r="H217" s="498"/>
      <c r="I217" s="504">
        <f t="shared" si="4"/>
        <v>11000</v>
      </c>
      <c r="J217" s="379">
        <f>SUM(J215:J216)</f>
        <v>0</v>
      </c>
      <c r="K217" s="379">
        <f>SUM(K215:K216)</f>
        <v>0</v>
      </c>
      <c r="L217" s="379">
        <f>SUM(L215:L216)</f>
        <v>0</v>
      </c>
      <c r="M217" s="379">
        <f>SUM(M215:M216)</f>
        <v>11000</v>
      </c>
      <c r="N217" s="486">
        <f>SUM(N215:N216)</f>
        <v>0</v>
      </c>
    </row>
    <row r="218" spans="1:14" s="42" customFormat="1" ht="19.5" customHeight="1">
      <c r="A218" s="729">
        <v>212</v>
      </c>
      <c r="B218" s="126"/>
      <c r="C218" s="121">
        <v>29</v>
      </c>
      <c r="D218" s="122" t="s">
        <v>82</v>
      </c>
      <c r="E218" s="123" t="s">
        <v>724</v>
      </c>
      <c r="F218" s="378">
        <v>40</v>
      </c>
      <c r="G218" s="378">
        <v>100</v>
      </c>
      <c r="H218" s="496">
        <v>100</v>
      </c>
      <c r="I218" s="502"/>
      <c r="J218" s="123"/>
      <c r="K218" s="123"/>
      <c r="L218" s="123"/>
      <c r="M218" s="123"/>
      <c r="N218" s="487"/>
    </row>
    <row r="219" spans="1:14" s="714" customFormat="1" ht="16.5">
      <c r="A219" s="729">
        <v>213</v>
      </c>
      <c r="B219" s="715"/>
      <c r="C219" s="716"/>
      <c r="D219" s="717" t="s">
        <v>394</v>
      </c>
      <c r="E219" s="718"/>
      <c r="F219" s="709"/>
      <c r="G219" s="709"/>
      <c r="H219" s="710"/>
      <c r="I219" s="711">
        <f t="shared" si="4"/>
        <v>300</v>
      </c>
      <c r="J219" s="712"/>
      <c r="K219" s="712"/>
      <c r="L219" s="712"/>
      <c r="M219" s="712">
        <v>300</v>
      </c>
      <c r="N219" s="713"/>
    </row>
    <row r="220" spans="1:14" s="42" customFormat="1" ht="16.5">
      <c r="A220" s="729">
        <v>214</v>
      </c>
      <c r="B220" s="126"/>
      <c r="C220" s="121"/>
      <c r="D220" s="122" t="s">
        <v>1000</v>
      </c>
      <c r="E220" s="123"/>
      <c r="F220" s="378"/>
      <c r="G220" s="378"/>
      <c r="H220" s="496"/>
      <c r="I220" s="502">
        <f t="shared" si="4"/>
        <v>300</v>
      </c>
      <c r="J220" s="124"/>
      <c r="K220" s="124"/>
      <c r="L220" s="124"/>
      <c r="M220" s="124">
        <v>300</v>
      </c>
      <c r="N220" s="323"/>
    </row>
    <row r="221" spans="1:14" s="321" customFormat="1" ht="17.25">
      <c r="A221" s="729">
        <v>215</v>
      </c>
      <c r="B221" s="128"/>
      <c r="C221" s="330"/>
      <c r="D221" s="324" t="s">
        <v>396</v>
      </c>
      <c r="E221" s="325"/>
      <c r="F221" s="380"/>
      <c r="G221" s="380"/>
      <c r="H221" s="497"/>
      <c r="I221" s="503">
        <f t="shared" si="4"/>
        <v>0</v>
      </c>
      <c r="J221" s="326"/>
      <c r="K221" s="326"/>
      <c r="L221" s="326"/>
      <c r="M221" s="326"/>
      <c r="N221" s="327"/>
    </row>
    <row r="222" spans="1:14" s="1216" customFormat="1" ht="17.25">
      <c r="A222" s="729">
        <v>216</v>
      </c>
      <c r="B222" s="331"/>
      <c r="C222" s="332"/>
      <c r="D222" s="328" t="s">
        <v>1034</v>
      </c>
      <c r="E222" s="329"/>
      <c r="F222" s="379"/>
      <c r="G222" s="379"/>
      <c r="H222" s="498"/>
      <c r="I222" s="504">
        <f t="shared" si="4"/>
        <v>300</v>
      </c>
      <c r="J222" s="379">
        <f>SUM(J220:J221)</f>
        <v>0</v>
      </c>
      <c r="K222" s="379">
        <f>SUM(K220:K221)</f>
        <v>0</v>
      </c>
      <c r="L222" s="379">
        <f>SUM(L220:L221)</f>
        <v>0</v>
      </c>
      <c r="M222" s="379">
        <f>SUM(M220:M221)</f>
        <v>300</v>
      </c>
      <c r="N222" s="486">
        <f>SUM(N220:N221)</f>
        <v>0</v>
      </c>
    </row>
    <row r="223" spans="1:14" s="42" customFormat="1" ht="19.5" customHeight="1">
      <c r="A223" s="729">
        <v>217</v>
      </c>
      <c r="B223" s="126"/>
      <c r="C223" s="121">
        <v>30</v>
      </c>
      <c r="D223" s="122" t="s">
        <v>86</v>
      </c>
      <c r="E223" s="123" t="s">
        <v>724</v>
      </c>
      <c r="F223" s="378">
        <v>2099</v>
      </c>
      <c r="G223" s="378">
        <v>3000</v>
      </c>
      <c r="H223" s="496">
        <v>540</v>
      </c>
      <c r="I223" s="502"/>
      <c r="J223" s="123"/>
      <c r="K223" s="123"/>
      <c r="L223" s="123"/>
      <c r="M223" s="123"/>
      <c r="N223" s="487"/>
    </row>
    <row r="224" spans="1:14" s="714" customFormat="1" ht="16.5">
      <c r="A224" s="729">
        <v>218</v>
      </c>
      <c r="B224" s="715"/>
      <c r="C224" s="716"/>
      <c r="D224" s="717" t="s">
        <v>394</v>
      </c>
      <c r="E224" s="718"/>
      <c r="F224" s="709"/>
      <c r="G224" s="709"/>
      <c r="H224" s="710"/>
      <c r="I224" s="711">
        <f t="shared" si="4"/>
        <v>600</v>
      </c>
      <c r="J224" s="712"/>
      <c r="K224" s="712"/>
      <c r="L224" s="712"/>
      <c r="M224" s="712">
        <v>600</v>
      </c>
      <c r="N224" s="713"/>
    </row>
    <row r="225" spans="1:14" s="42" customFormat="1" ht="16.5">
      <c r="A225" s="729">
        <v>219</v>
      </c>
      <c r="B225" s="126"/>
      <c r="C225" s="121"/>
      <c r="D225" s="122" t="s">
        <v>1000</v>
      </c>
      <c r="E225" s="123"/>
      <c r="F225" s="378"/>
      <c r="G225" s="378"/>
      <c r="H225" s="496"/>
      <c r="I225" s="502">
        <f t="shared" si="4"/>
        <v>600</v>
      </c>
      <c r="J225" s="124"/>
      <c r="K225" s="124"/>
      <c r="L225" s="124"/>
      <c r="M225" s="124">
        <v>600</v>
      </c>
      <c r="N225" s="323"/>
    </row>
    <row r="226" spans="1:14" s="321" customFormat="1" ht="17.25">
      <c r="A226" s="729">
        <v>220</v>
      </c>
      <c r="B226" s="128"/>
      <c r="C226" s="330"/>
      <c r="D226" s="324" t="s">
        <v>396</v>
      </c>
      <c r="E226" s="325"/>
      <c r="F226" s="380"/>
      <c r="G226" s="380"/>
      <c r="H226" s="497"/>
      <c r="I226" s="503">
        <f t="shared" si="4"/>
        <v>0</v>
      </c>
      <c r="J226" s="326"/>
      <c r="K226" s="326"/>
      <c r="L226" s="326"/>
      <c r="M226" s="326"/>
      <c r="N226" s="327"/>
    </row>
    <row r="227" spans="1:14" s="1216" customFormat="1" ht="17.25">
      <c r="A227" s="729">
        <v>221</v>
      </c>
      <c r="B227" s="331"/>
      <c r="C227" s="332"/>
      <c r="D227" s="328" t="s">
        <v>1034</v>
      </c>
      <c r="E227" s="329"/>
      <c r="F227" s="379"/>
      <c r="G227" s="379"/>
      <c r="H227" s="498"/>
      <c r="I227" s="504">
        <f t="shared" si="4"/>
        <v>600</v>
      </c>
      <c r="J227" s="379">
        <f>SUM(J225:J226)</f>
        <v>0</v>
      </c>
      <c r="K227" s="379">
        <f>SUM(K225:K226)</f>
        <v>0</v>
      </c>
      <c r="L227" s="379">
        <f>SUM(L225:L226)</f>
        <v>0</v>
      </c>
      <c r="M227" s="379">
        <f>SUM(M225:M226)</f>
        <v>600</v>
      </c>
      <c r="N227" s="486">
        <f>SUM(N225:N226)</f>
        <v>0</v>
      </c>
    </row>
    <row r="228" spans="1:14" s="42" customFormat="1" ht="19.5" customHeight="1">
      <c r="A228" s="729">
        <v>222</v>
      </c>
      <c r="B228" s="126"/>
      <c r="C228" s="121">
        <v>31</v>
      </c>
      <c r="D228" s="122" t="s">
        <v>84</v>
      </c>
      <c r="E228" s="123" t="s">
        <v>724</v>
      </c>
      <c r="F228" s="378">
        <v>165674</v>
      </c>
      <c r="G228" s="378">
        <v>186000</v>
      </c>
      <c r="H228" s="496">
        <v>144043</v>
      </c>
      <c r="I228" s="502"/>
      <c r="J228" s="123"/>
      <c r="K228" s="123"/>
      <c r="L228" s="123"/>
      <c r="M228" s="123"/>
      <c r="N228" s="487"/>
    </row>
    <row r="229" spans="1:14" s="714" customFormat="1" ht="16.5">
      <c r="A229" s="729">
        <v>223</v>
      </c>
      <c r="B229" s="715"/>
      <c r="C229" s="716"/>
      <c r="D229" s="717" t="s">
        <v>394</v>
      </c>
      <c r="E229" s="718"/>
      <c r="F229" s="709"/>
      <c r="G229" s="709"/>
      <c r="H229" s="710"/>
      <c r="I229" s="711">
        <f t="shared" si="4"/>
        <v>150000</v>
      </c>
      <c r="J229" s="712"/>
      <c r="K229" s="712"/>
      <c r="L229" s="712"/>
      <c r="M229" s="712">
        <v>150000</v>
      </c>
      <c r="N229" s="713"/>
    </row>
    <row r="230" spans="1:14" s="42" customFormat="1" ht="16.5">
      <c r="A230" s="729">
        <v>224</v>
      </c>
      <c r="B230" s="126"/>
      <c r="C230" s="121"/>
      <c r="D230" s="122" t="s">
        <v>1000</v>
      </c>
      <c r="E230" s="123"/>
      <c r="F230" s="378"/>
      <c r="G230" s="378"/>
      <c r="H230" s="496"/>
      <c r="I230" s="502">
        <f t="shared" si="4"/>
        <v>97000</v>
      </c>
      <c r="J230" s="124"/>
      <c r="K230" s="124"/>
      <c r="L230" s="124"/>
      <c r="M230" s="124">
        <v>97000</v>
      </c>
      <c r="N230" s="323"/>
    </row>
    <row r="231" spans="1:14" s="321" customFormat="1" ht="17.25">
      <c r="A231" s="729">
        <v>225</v>
      </c>
      <c r="B231" s="128"/>
      <c r="C231" s="330"/>
      <c r="D231" s="324" t="s">
        <v>396</v>
      </c>
      <c r="E231" s="325"/>
      <c r="F231" s="380"/>
      <c r="G231" s="380"/>
      <c r="H231" s="497"/>
      <c r="I231" s="503">
        <f t="shared" si="4"/>
        <v>0</v>
      </c>
      <c r="J231" s="326"/>
      <c r="K231" s="326"/>
      <c r="L231" s="326"/>
      <c r="M231" s="326"/>
      <c r="N231" s="327"/>
    </row>
    <row r="232" spans="1:14" s="1216" customFormat="1" ht="17.25">
      <c r="A232" s="729">
        <v>226</v>
      </c>
      <c r="B232" s="331"/>
      <c r="C232" s="332"/>
      <c r="D232" s="328" t="s">
        <v>1034</v>
      </c>
      <c r="E232" s="329"/>
      <c r="F232" s="379"/>
      <c r="G232" s="379"/>
      <c r="H232" s="498"/>
      <c r="I232" s="504">
        <f t="shared" si="4"/>
        <v>97000</v>
      </c>
      <c r="J232" s="379">
        <f>SUM(J230:J231)</f>
        <v>0</v>
      </c>
      <c r="K232" s="379">
        <f>SUM(K230:K231)</f>
        <v>0</v>
      </c>
      <c r="L232" s="379">
        <f>SUM(L230:L231)</f>
        <v>0</v>
      </c>
      <c r="M232" s="379">
        <f>SUM(M230:M231)</f>
        <v>97000</v>
      </c>
      <c r="N232" s="486">
        <f>SUM(N230:N231)</f>
        <v>0</v>
      </c>
    </row>
    <row r="233" spans="1:14" s="42" customFormat="1" ht="19.5" customHeight="1">
      <c r="A233" s="729">
        <v>227</v>
      </c>
      <c r="B233" s="126"/>
      <c r="C233" s="121">
        <v>32</v>
      </c>
      <c r="D233" s="122" t="s">
        <v>88</v>
      </c>
      <c r="E233" s="123" t="s">
        <v>724</v>
      </c>
      <c r="F233" s="378">
        <v>53807</v>
      </c>
      <c r="G233" s="378">
        <v>46000</v>
      </c>
      <c r="H233" s="496">
        <v>38728</v>
      </c>
      <c r="I233" s="502"/>
      <c r="J233" s="123"/>
      <c r="K233" s="123"/>
      <c r="L233" s="123"/>
      <c r="M233" s="123"/>
      <c r="N233" s="487"/>
    </row>
    <row r="234" spans="1:14" s="714" customFormat="1" ht="16.5">
      <c r="A234" s="729">
        <v>228</v>
      </c>
      <c r="B234" s="715"/>
      <c r="C234" s="716"/>
      <c r="D234" s="717" t="s">
        <v>394</v>
      </c>
      <c r="E234" s="718"/>
      <c r="F234" s="709"/>
      <c r="G234" s="709"/>
      <c r="H234" s="710"/>
      <c r="I234" s="711">
        <f t="shared" si="4"/>
        <v>40000</v>
      </c>
      <c r="J234" s="712"/>
      <c r="K234" s="712"/>
      <c r="L234" s="712"/>
      <c r="M234" s="712">
        <v>40000</v>
      </c>
      <c r="N234" s="713"/>
    </row>
    <row r="235" spans="1:14" s="42" customFormat="1" ht="16.5">
      <c r="A235" s="729">
        <v>229</v>
      </c>
      <c r="B235" s="126"/>
      <c r="C235" s="121"/>
      <c r="D235" s="122" t="s">
        <v>1000</v>
      </c>
      <c r="E235" s="123"/>
      <c r="F235" s="378"/>
      <c r="G235" s="378"/>
      <c r="H235" s="496"/>
      <c r="I235" s="502">
        <f t="shared" si="4"/>
        <v>28000</v>
      </c>
      <c r="J235" s="124"/>
      <c r="K235" s="124"/>
      <c r="L235" s="124"/>
      <c r="M235" s="124">
        <v>28000</v>
      </c>
      <c r="N235" s="323"/>
    </row>
    <row r="236" spans="1:14" s="321" customFormat="1" ht="17.25">
      <c r="A236" s="729">
        <v>230</v>
      </c>
      <c r="B236" s="128"/>
      <c r="C236" s="330"/>
      <c r="D236" s="324" t="s">
        <v>396</v>
      </c>
      <c r="E236" s="325"/>
      <c r="F236" s="380"/>
      <c r="G236" s="380"/>
      <c r="H236" s="497"/>
      <c r="I236" s="503">
        <f t="shared" si="4"/>
        <v>0</v>
      </c>
      <c r="J236" s="326"/>
      <c r="K236" s="326"/>
      <c r="L236" s="326"/>
      <c r="M236" s="326"/>
      <c r="N236" s="327"/>
    </row>
    <row r="237" spans="1:14" s="1216" customFormat="1" ht="17.25">
      <c r="A237" s="729">
        <v>231</v>
      </c>
      <c r="B237" s="331"/>
      <c r="C237" s="332"/>
      <c r="D237" s="328" t="s">
        <v>1034</v>
      </c>
      <c r="E237" s="329"/>
      <c r="F237" s="379"/>
      <c r="G237" s="379"/>
      <c r="H237" s="498"/>
      <c r="I237" s="504">
        <f t="shared" si="4"/>
        <v>28000</v>
      </c>
      <c r="J237" s="379">
        <f>SUM(J235:J236)</f>
        <v>0</v>
      </c>
      <c r="K237" s="379">
        <f>SUM(K235:K236)</f>
        <v>0</v>
      </c>
      <c r="L237" s="379">
        <f>SUM(L235:L236)</f>
        <v>0</v>
      </c>
      <c r="M237" s="379">
        <f>SUM(M235:M236)</f>
        <v>28000</v>
      </c>
      <c r="N237" s="486">
        <f>SUM(N235:N236)</f>
        <v>0</v>
      </c>
    </row>
    <row r="238" spans="1:14" s="42" customFormat="1" ht="19.5" customHeight="1">
      <c r="A238" s="729">
        <v>232</v>
      </c>
      <c r="B238" s="126"/>
      <c r="C238" s="121">
        <v>33</v>
      </c>
      <c r="D238" s="122" t="s">
        <v>83</v>
      </c>
      <c r="E238" s="123" t="s">
        <v>724</v>
      </c>
      <c r="F238" s="378">
        <v>36074</v>
      </c>
      <c r="G238" s="378">
        <v>40000</v>
      </c>
      <c r="H238" s="496">
        <v>40173</v>
      </c>
      <c r="I238" s="502"/>
      <c r="J238" s="123"/>
      <c r="K238" s="123"/>
      <c r="L238" s="123"/>
      <c r="M238" s="123"/>
      <c r="N238" s="487"/>
    </row>
    <row r="239" spans="1:14" s="714" customFormat="1" ht="16.5">
      <c r="A239" s="729">
        <v>233</v>
      </c>
      <c r="B239" s="715"/>
      <c r="C239" s="716"/>
      <c r="D239" s="717" t="s">
        <v>394</v>
      </c>
      <c r="E239" s="718"/>
      <c r="F239" s="709"/>
      <c r="G239" s="709"/>
      <c r="H239" s="710"/>
      <c r="I239" s="711">
        <f t="shared" si="4"/>
        <v>42000</v>
      </c>
      <c r="J239" s="712"/>
      <c r="K239" s="712"/>
      <c r="L239" s="712"/>
      <c r="M239" s="712">
        <v>42000</v>
      </c>
      <c r="N239" s="713"/>
    </row>
    <row r="240" spans="1:14" s="42" customFormat="1" ht="16.5">
      <c r="A240" s="729">
        <v>234</v>
      </c>
      <c r="B240" s="126"/>
      <c r="C240" s="121"/>
      <c r="D240" s="122" t="s">
        <v>1000</v>
      </c>
      <c r="E240" s="123"/>
      <c r="F240" s="378"/>
      <c r="G240" s="378"/>
      <c r="H240" s="496"/>
      <c r="I240" s="502">
        <f t="shared" si="4"/>
        <v>42000</v>
      </c>
      <c r="J240" s="124"/>
      <c r="K240" s="124"/>
      <c r="L240" s="124"/>
      <c r="M240" s="124">
        <v>42000</v>
      </c>
      <c r="N240" s="323"/>
    </row>
    <row r="241" spans="1:14" s="321" customFormat="1" ht="17.25">
      <c r="A241" s="729">
        <v>235</v>
      </c>
      <c r="B241" s="128"/>
      <c r="C241" s="330"/>
      <c r="D241" s="324" t="s">
        <v>396</v>
      </c>
      <c r="E241" s="325"/>
      <c r="F241" s="380"/>
      <c r="G241" s="380"/>
      <c r="H241" s="497"/>
      <c r="I241" s="503">
        <f t="shared" si="4"/>
        <v>0</v>
      </c>
      <c r="J241" s="326"/>
      <c r="K241" s="326"/>
      <c r="L241" s="326"/>
      <c r="M241" s="326"/>
      <c r="N241" s="327"/>
    </row>
    <row r="242" spans="1:14" s="1216" customFormat="1" ht="17.25">
      <c r="A242" s="729">
        <v>236</v>
      </c>
      <c r="B242" s="331"/>
      <c r="C242" s="332"/>
      <c r="D242" s="328" t="s">
        <v>1034</v>
      </c>
      <c r="E242" s="329"/>
      <c r="F242" s="379"/>
      <c r="G242" s="379"/>
      <c r="H242" s="498"/>
      <c r="I242" s="504">
        <f t="shared" si="4"/>
        <v>42000</v>
      </c>
      <c r="J242" s="379">
        <f>SUM(J240:J241)</f>
        <v>0</v>
      </c>
      <c r="K242" s="379">
        <f>SUM(K240:K241)</f>
        <v>0</v>
      </c>
      <c r="L242" s="379">
        <f>SUM(L240:L241)</f>
        <v>0</v>
      </c>
      <c r="M242" s="379">
        <f>SUM(M240:M241)</f>
        <v>42000</v>
      </c>
      <c r="N242" s="486">
        <f>SUM(N240:N241)</f>
        <v>0</v>
      </c>
    </row>
    <row r="243" spans="1:14" s="42" customFormat="1" ht="19.5" customHeight="1">
      <c r="A243" s="729">
        <v>237</v>
      </c>
      <c r="B243" s="126"/>
      <c r="C243" s="121">
        <v>34</v>
      </c>
      <c r="D243" s="122" t="s">
        <v>90</v>
      </c>
      <c r="E243" s="123" t="s">
        <v>810</v>
      </c>
      <c r="F243" s="378">
        <v>1916</v>
      </c>
      <c r="G243" s="378">
        <v>2300</v>
      </c>
      <c r="H243" s="496">
        <v>2604</v>
      </c>
      <c r="I243" s="502"/>
      <c r="J243" s="123"/>
      <c r="K243" s="123"/>
      <c r="L243" s="123"/>
      <c r="M243" s="123"/>
      <c r="N243" s="487"/>
    </row>
    <row r="244" spans="1:14" s="714" customFormat="1" ht="16.5">
      <c r="A244" s="729">
        <v>238</v>
      </c>
      <c r="B244" s="715"/>
      <c r="C244" s="716"/>
      <c r="D244" s="717" t="s">
        <v>394</v>
      </c>
      <c r="E244" s="718"/>
      <c r="F244" s="709"/>
      <c r="G244" s="709"/>
      <c r="H244" s="710"/>
      <c r="I244" s="711">
        <f t="shared" si="4"/>
        <v>3000</v>
      </c>
      <c r="J244" s="712"/>
      <c r="K244" s="712"/>
      <c r="L244" s="712"/>
      <c r="M244" s="712">
        <v>3000</v>
      </c>
      <c r="N244" s="713"/>
    </row>
    <row r="245" spans="1:14" s="42" customFormat="1" ht="16.5">
      <c r="A245" s="729">
        <v>239</v>
      </c>
      <c r="B245" s="126"/>
      <c r="C245" s="121"/>
      <c r="D245" s="122" t="s">
        <v>1000</v>
      </c>
      <c r="E245" s="123"/>
      <c r="F245" s="378"/>
      <c r="G245" s="378"/>
      <c r="H245" s="496"/>
      <c r="I245" s="502">
        <f t="shared" si="4"/>
        <v>1600</v>
      </c>
      <c r="J245" s="124"/>
      <c r="K245" s="124"/>
      <c r="L245" s="124"/>
      <c r="M245" s="124">
        <v>1600</v>
      </c>
      <c r="N245" s="323"/>
    </row>
    <row r="246" spans="1:14" s="321" customFormat="1" ht="17.25">
      <c r="A246" s="729">
        <v>240</v>
      </c>
      <c r="B246" s="128"/>
      <c r="C246" s="330"/>
      <c r="D246" s="324" t="s">
        <v>396</v>
      </c>
      <c r="E246" s="325"/>
      <c r="F246" s="380"/>
      <c r="G246" s="380"/>
      <c r="H246" s="497"/>
      <c r="I246" s="503">
        <f t="shared" si="4"/>
        <v>0</v>
      </c>
      <c r="J246" s="326"/>
      <c r="K246" s="326"/>
      <c r="L246" s="326"/>
      <c r="M246" s="326"/>
      <c r="N246" s="327"/>
    </row>
    <row r="247" spans="1:14" s="1216" customFormat="1" ht="17.25">
      <c r="A247" s="729">
        <v>241</v>
      </c>
      <c r="B247" s="331"/>
      <c r="C247" s="332"/>
      <c r="D247" s="328" t="s">
        <v>1034</v>
      </c>
      <c r="E247" s="329"/>
      <c r="F247" s="379"/>
      <c r="G247" s="379"/>
      <c r="H247" s="498"/>
      <c r="I247" s="504">
        <f t="shared" si="4"/>
        <v>1600</v>
      </c>
      <c r="J247" s="379">
        <f>SUM(J245:J246)</f>
        <v>0</v>
      </c>
      <c r="K247" s="379">
        <f>SUM(K245:K246)</f>
        <v>0</v>
      </c>
      <c r="L247" s="379">
        <f>SUM(L245:L246)</f>
        <v>0</v>
      </c>
      <c r="M247" s="379">
        <f>SUM(M245:M246)</f>
        <v>1600</v>
      </c>
      <c r="N247" s="486">
        <f>SUM(N245:N246)</f>
        <v>0</v>
      </c>
    </row>
    <row r="248" spans="1:14" s="42" customFormat="1" ht="19.5" customHeight="1">
      <c r="A248" s="729">
        <v>242</v>
      </c>
      <c r="B248" s="126"/>
      <c r="C248" s="121">
        <v>35</v>
      </c>
      <c r="D248" s="122" t="s">
        <v>236</v>
      </c>
      <c r="E248" s="123" t="s">
        <v>810</v>
      </c>
      <c r="F248" s="378">
        <v>5427</v>
      </c>
      <c r="G248" s="378">
        <v>7600</v>
      </c>
      <c r="H248" s="496">
        <v>4905</v>
      </c>
      <c r="I248" s="502"/>
      <c r="J248" s="123"/>
      <c r="K248" s="123"/>
      <c r="L248" s="123"/>
      <c r="M248" s="123"/>
      <c r="N248" s="487"/>
    </row>
    <row r="249" spans="1:14" s="714" customFormat="1" ht="16.5">
      <c r="A249" s="729">
        <v>243</v>
      </c>
      <c r="B249" s="715"/>
      <c r="C249" s="716"/>
      <c r="D249" s="717" t="s">
        <v>394</v>
      </c>
      <c r="E249" s="718"/>
      <c r="F249" s="709"/>
      <c r="G249" s="709"/>
      <c r="H249" s="710"/>
      <c r="I249" s="711">
        <f t="shared" si="4"/>
        <v>0</v>
      </c>
      <c r="J249" s="712"/>
      <c r="K249" s="712"/>
      <c r="L249" s="712"/>
      <c r="M249" s="712"/>
      <c r="N249" s="713"/>
    </row>
    <row r="250" spans="1:14" s="42" customFormat="1" ht="16.5">
      <c r="A250" s="729">
        <v>244</v>
      </c>
      <c r="B250" s="126"/>
      <c r="C250" s="121"/>
      <c r="D250" s="122" t="s">
        <v>1000</v>
      </c>
      <c r="E250" s="123"/>
      <c r="F250" s="378"/>
      <c r="G250" s="378"/>
      <c r="H250" s="496"/>
      <c r="I250" s="502">
        <f t="shared" si="4"/>
        <v>0</v>
      </c>
      <c r="J250" s="124"/>
      <c r="K250" s="124"/>
      <c r="L250" s="124"/>
      <c r="M250" s="124"/>
      <c r="N250" s="323"/>
    </row>
    <row r="251" spans="1:14" s="321" customFormat="1" ht="17.25">
      <c r="A251" s="729">
        <v>245</v>
      </c>
      <c r="B251" s="128"/>
      <c r="C251" s="330"/>
      <c r="D251" s="324" t="s">
        <v>396</v>
      </c>
      <c r="E251" s="325"/>
      <c r="F251" s="380"/>
      <c r="G251" s="380"/>
      <c r="H251" s="497"/>
      <c r="I251" s="503">
        <f aca="true" t="shared" si="6" ref="I251:I331">SUM(J251:N251)</f>
        <v>0</v>
      </c>
      <c r="J251" s="326"/>
      <c r="K251" s="326"/>
      <c r="L251" s="326"/>
      <c r="M251" s="326"/>
      <c r="N251" s="327"/>
    </row>
    <row r="252" spans="1:14" s="1216" customFormat="1" ht="17.25">
      <c r="A252" s="729">
        <v>246</v>
      </c>
      <c r="B252" s="331"/>
      <c r="C252" s="332"/>
      <c r="D252" s="328" t="s">
        <v>1034</v>
      </c>
      <c r="E252" s="329"/>
      <c r="F252" s="379"/>
      <c r="G252" s="379"/>
      <c r="H252" s="498"/>
      <c r="I252" s="504">
        <f t="shared" si="6"/>
        <v>0</v>
      </c>
      <c r="J252" s="379">
        <f>SUM(J250:J251)</f>
        <v>0</v>
      </c>
      <c r="K252" s="379">
        <f>SUM(K250:K251)</f>
        <v>0</v>
      </c>
      <c r="L252" s="379">
        <f>SUM(L250:L251)</f>
        <v>0</v>
      </c>
      <c r="M252" s="379">
        <f>SUM(M250:M251)</f>
        <v>0</v>
      </c>
      <c r="N252" s="486">
        <f>SUM(N250:N251)</f>
        <v>0</v>
      </c>
    </row>
    <row r="253" spans="1:14" s="42" customFormat="1" ht="25.5" customHeight="1">
      <c r="A253" s="729">
        <v>247</v>
      </c>
      <c r="B253" s="126"/>
      <c r="C253" s="121">
        <v>36</v>
      </c>
      <c r="D253" s="122" t="s">
        <v>237</v>
      </c>
      <c r="E253" s="123" t="s">
        <v>810</v>
      </c>
      <c r="F253" s="378">
        <v>16649</v>
      </c>
      <c r="G253" s="378">
        <v>19000</v>
      </c>
      <c r="H253" s="496">
        <v>12688</v>
      </c>
      <c r="I253" s="502"/>
      <c r="J253" s="123"/>
      <c r="K253" s="123"/>
      <c r="L253" s="123"/>
      <c r="M253" s="123"/>
      <c r="N253" s="487"/>
    </row>
    <row r="254" spans="1:14" s="714" customFormat="1" ht="16.5">
      <c r="A254" s="729">
        <v>248</v>
      </c>
      <c r="B254" s="715"/>
      <c r="C254" s="716"/>
      <c r="D254" s="717" t="s">
        <v>394</v>
      </c>
      <c r="E254" s="718"/>
      <c r="F254" s="709"/>
      <c r="G254" s="709"/>
      <c r="H254" s="710"/>
      <c r="I254" s="711">
        <f t="shared" si="6"/>
        <v>0</v>
      </c>
      <c r="J254" s="712"/>
      <c r="K254" s="712"/>
      <c r="L254" s="712"/>
      <c r="M254" s="712"/>
      <c r="N254" s="713"/>
    </row>
    <row r="255" spans="1:14" s="42" customFormat="1" ht="16.5">
      <c r="A255" s="729">
        <v>249</v>
      </c>
      <c r="B255" s="126"/>
      <c r="C255" s="121"/>
      <c r="D255" s="122" t="s">
        <v>1000</v>
      </c>
      <c r="E255" s="123"/>
      <c r="F255" s="378"/>
      <c r="G255" s="378"/>
      <c r="H255" s="496"/>
      <c r="I255" s="502">
        <f t="shared" si="6"/>
        <v>0</v>
      </c>
      <c r="J255" s="124"/>
      <c r="K255" s="124"/>
      <c r="L255" s="124"/>
      <c r="M255" s="124"/>
      <c r="N255" s="323"/>
    </row>
    <row r="256" spans="1:14" s="321" customFormat="1" ht="17.25">
      <c r="A256" s="729">
        <v>250</v>
      </c>
      <c r="B256" s="128"/>
      <c r="C256" s="330"/>
      <c r="D256" s="324" t="s">
        <v>396</v>
      </c>
      <c r="E256" s="325"/>
      <c r="F256" s="380"/>
      <c r="G256" s="380"/>
      <c r="H256" s="497"/>
      <c r="I256" s="503">
        <f t="shared" si="6"/>
        <v>0</v>
      </c>
      <c r="J256" s="326"/>
      <c r="K256" s="326"/>
      <c r="L256" s="326"/>
      <c r="M256" s="326"/>
      <c r="N256" s="327"/>
    </row>
    <row r="257" spans="1:14" s="1216" customFormat="1" ht="17.25">
      <c r="A257" s="729">
        <v>251</v>
      </c>
      <c r="B257" s="331"/>
      <c r="C257" s="332"/>
      <c r="D257" s="328" t="s">
        <v>1034</v>
      </c>
      <c r="E257" s="329"/>
      <c r="F257" s="379"/>
      <c r="G257" s="379"/>
      <c r="H257" s="498"/>
      <c r="I257" s="504">
        <f t="shared" si="6"/>
        <v>0</v>
      </c>
      <c r="J257" s="379">
        <f>SUM(J255:J256)</f>
        <v>0</v>
      </c>
      <c r="K257" s="379">
        <f>SUM(K255:K256)</f>
        <v>0</v>
      </c>
      <c r="L257" s="379">
        <f>SUM(L255:L256)</f>
        <v>0</v>
      </c>
      <c r="M257" s="379">
        <f>SUM(M255:M256)</f>
        <v>0</v>
      </c>
      <c r="N257" s="486">
        <f>SUM(N255:N256)</f>
        <v>0</v>
      </c>
    </row>
    <row r="258" spans="1:14" s="42" customFormat="1" ht="25.5" customHeight="1">
      <c r="A258" s="729">
        <v>252</v>
      </c>
      <c r="B258" s="126"/>
      <c r="C258" s="121">
        <v>37</v>
      </c>
      <c r="D258" s="122" t="s">
        <v>725</v>
      </c>
      <c r="E258" s="123" t="s">
        <v>810</v>
      </c>
      <c r="F258" s="378"/>
      <c r="G258" s="378"/>
      <c r="H258" s="496"/>
      <c r="I258" s="502"/>
      <c r="J258" s="123"/>
      <c r="K258" s="123"/>
      <c r="L258" s="123"/>
      <c r="M258" s="123"/>
      <c r="N258" s="487"/>
    </row>
    <row r="259" spans="1:14" s="714" customFormat="1" ht="16.5">
      <c r="A259" s="729">
        <v>253</v>
      </c>
      <c r="B259" s="715"/>
      <c r="C259" s="716"/>
      <c r="D259" s="717" t="s">
        <v>394</v>
      </c>
      <c r="E259" s="718"/>
      <c r="F259" s="709"/>
      <c r="G259" s="709"/>
      <c r="H259" s="710"/>
      <c r="I259" s="711">
        <f t="shared" si="6"/>
        <v>28000</v>
      </c>
      <c r="J259" s="712"/>
      <c r="K259" s="712"/>
      <c r="L259" s="712"/>
      <c r="M259" s="712">
        <v>28000</v>
      </c>
      <c r="N259" s="713"/>
    </row>
    <row r="260" spans="1:14" s="42" customFormat="1" ht="16.5">
      <c r="A260" s="729">
        <v>254</v>
      </c>
      <c r="B260" s="126"/>
      <c r="C260" s="121"/>
      <c r="D260" s="122" t="s">
        <v>1000</v>
      </c>
      <c r="E260" s="123"/>
      <c r="F260" s="378"/>
      <c r="G260" s="378"/>
      <c r="H260" s="496"/>
      <c r="I260" s="502">
        <f t="shared" si="6"/>
        <v>18185</v>
      </c>
      <c r="J260" s="124"/>
      <c r="K260" s="124"/>
      <c r="L260" s="124"/>
      <c r="M260" s="124">
        <v>18185</v>
      </c>
      <c r="N260" s="323"/>
    </row>
    <row r="261" spans="1:14" s="321" customFormat="1" ht="17.25">
      <c r="A261" s="729">
        <v>255</v>
      </c>
      <c r="B261" s="128"/>
      <c r="C261" s="330"/>
      <c r="D261" s="324" t="s">
        <v>396</v>
      </c>
      <c r="E261" s="325"/>
      <c r="F261" s="380"/>
      <c r="G261" s="380"/>
      <c r="H261" s="497"/>
      <c r="I261" s="503">
        <f t="shared" si="6"/>
        <v>0</v>
      </c>
      <c r="J261" s="326"/>
      <c r="K261" s="326"/>
      <c r="L261" s="326"/>
      <c r="M261" s="326"/>
      <c r="N261" s="327"/>
    </row>
    <row r="262" spans="1:14" s="321" customFormat="1" ht="17.25">
      <c r="A262" s="729">
        <v>256</v>
      </c>
      <c r="B262" s="128"/>
      <c r="C262" s="330"/>
      <c r="D262" s="324" t="s">
        <v>1004</v>
      </c>
      <c r="E262" s="325"/>
      <c r="F262" s="380"/>
      <c r="G262" s="380"/>
      <c r="H262" s="497"/>
      <c r="I262" s="503">
        <f t="shared" si="6"/>
        <v>0</v>
      </c>
      <c r="J262" s="326"/>
      <c r="K262" s="326"/>
      <c r="L262" s="326"/>
      <c r="M262" s="326"/>
      <c r="N262" s="327"/>
    </row>
    <row r="263" spans="1:14" s="1216" customFormat="1" ht="17.25">
      <c r="A263" s="729">
        <v>257</v>
      </c>
      <c r="B263" s="331"/>
      <c r="C263" s="332"/>
      <c r="D263" s="328" t="s">
        <v>1034</v>
      </c>
      <c r="E263" s="329"/>
      <c r="F263" s="379"/>
      <c r="G263" s="379"/>
      <c r="H263" s="498"/>
      <c r="I263" s="504">
        <f>SUM(J263:N263)</f>
        <v>18185</v>
      </c>
      <c r="J263" s="379">
        <f>SUM(J260:J262)</f>
        <v>0</v>
      </c>
      <c r="K263" s="379">
        <f>SUM(K260:K262)</f>
        <v>0</v>
      </c>
      <c r="L263" s="379">
        <f>SUM(L260:L262)</f>
        <v>0</v>
      </c>
      <c r="M263" s="379">
        <f>SUM(M260:M262)</f>
        <v>18185</v>
      </c>
      <c r="N263" s="486">
        <f>SUM(N260:N262)</f>
        <v>0</v>
      </c>
    </row>
    <row r="264" spans="1:14" s="42" customFormat="1" ht="25.5" customHeight="1">
      <c r="A264" s="729">
        <v>258</v>
      </c>
      <c r="B264" s="126"/>
      <c r="C264" s="121">
        <v>38</v>
      </c>
      <c r="D264" s="122" t="s">
        <v>726</v>
      </c>
      <c r="E264" s="123" t="s">
        <v>810</v>
      </c>
      <c r="F264" s="378"/>
      <c r="G264" s="378"/>
      <c r="H264" s="496"/>
      <c r="I264" s="502"/>
      <c r="J264" s="123"/>
      <c r="K264" s="123"/>
      <c r="L264" s="123"/>
      <c r="M264" s="123"/>
      <c r="N264" s="487"/>
    </row>
    <row r="265" spans="1:14" s="714" customFormat="1" ht="16.5">
      <c r="A265" s="729">
        <v>259</v>
      </c>
      <c r="B265" s="715"/>
      <c r="C265" s="716"/>
      <c r="D265" s="717" t="s">
        <v>394</v>
      </c>
      <c r="E265" s="718"/>
      <c r="F265" s="709"/>
      <c r="G265" s="709"/>
      <c r="H265" s="710"/>
      <c r="I265" s="711">
        <f t="shared" si="6"/>
        <v>1000</v>
      </c>
      <c r="J265" s="712"/>
      <c r="K265" s="712"/>
      <c r="L265" s="712"/>
      <c r="M265" s="712">
        <v>1000</v>
      </c>
      <c r="N265" s="713"/>
    </row>
    <row r="266" spans="1:14" s="42" customFormat="1" ht="16.5">
      <c r="A266" s="729">
        <v>260</v>
      </c>
      <c r="B266" s="126"/>
      <c r="C266" s="121"/>
      <c r="D266" s="122" t="s">
        <v>1000</v>
      </c>
      <c r="E266" s="123"/>
      <c r="F266" s="378"/>
      <c r="G266" s="378"/>
      <c r="H266" s="496"/>
      <c r="I266" s="502">
        <f t="shared" si="6"/>
        <v>3850</v>
      </c>
      <c r="J266" s="124"/>
      <c r="K266" s="124"/>
      <c r="L266" s="124"/>
      <c r="M266" s="124">
        <v>3850</v>
      </c>
      <c r="N266" s="323"/>
    </row>
    <row r="267" spans="1:14" s="321" customFormat="1" ht="17.25">
      <c r="A267" s="729">
        <v>261</v>
      </c>
      <c r="B267" s="128"/>
      <c r="C267" s="330"/>
      <c r="D267" s="324" t="s">
        <v>396</v>
      </c>
      <c r="E267" s="325"/>
      <c r="F267" s="380"/>
      <c r="G267" s="380"/>
      <c r="H267" s="497"/>
      <c r="I267" s="503">
        <f t="shared" si="6"/>
        <v>0</v>
      </c>
      <c r="J267" s="326"/>
      <c r="K267" s="326"/>
      <c r="L267" s="326"/>
      <c r="M267" s="326"/>
      <c r="N267" s="327"/>
    </row>
    <row r="268" spans="1:14" s="1216" customFormat="1" ht="17.25">
      <c r="A268" s="729">
        <v>262</v>
      </c>
      <c r="B268" s="331"/>
      <c r="C268" s="332"/>
      <c r="D268" s="328" t="s">
        <v>1034</v>
      </c>
      <c r="E268" s="329"/>
      <c r="F268" s="379"/>
      <c r="G268" s="379"/>
      <c r="H268" s="498"/>
      <c r="I268" s="504">
        <f t="shared" si="6"/>
        <v>3850</v>
      </c>
      <c r="J268" s="379">
        <f>SUM(J266:J267)</f>
        <v>0</v>
      </c>
      <c r="K268" s="379">
        <f>SUM(K266:K267)</f>
        <v>0</v>
      </c>
      <c r="L268" s="379">
        <f>SUM(L266:L267)</f>
        <v>0</v>
      </c>
      <c r="M268" s="379">
        <f>SUM(M266:M267)</f>
        <v>3850</v>
      </c>
      <c r="N268" s="486">
        <f>SUM(N266:N267)</f>
        <v>0</v>
      </c>
    </row>
    <row r="269" spans="1:14" s="42" customFormat="1" ht="25.5" customHeight="1">
      <c r="A269" s="729">
        <v>263</v>
      </c>
      <c r="B269" s="126"/>
      <c r="C269" s="121">
        <v>39</v>
      </c>
      <c r="D269" s="122" t="s">
        <v>89</v>
      </c>
      <c r="E269" s="123" t="s">
        <v>810</v>
      </c>
      <c r="F269" s="378">
        <v>2279</v>
      </c>
      <c r="G269" s="378">
        <v>15632</v>
      </c>
      <c r="H269" s="496">
        <v>16993</v>
      </c>
      <c r="I269" s="502"/>
      <c r="J269" s="123"/>
      <c r="K269" s="123"/>
      <c r="L269" s="123"/>
      <c r="M269" s="123"/>
      <c r="N269" s="487"/>
    </row>
    <row r="270" spans="1:14" s="714" customFormat="1" ht="16.5">
      <c r="A270" s="729">
        <v>264</v>
      </c>
      <c r="B270" s="715"/>
      <c r="C270" s="716"/>
      <c r="D270" s="717" t="s">
        <v>394</v>
      </c>
      <c r="E270" s="718"/>
      <c r="F270" s="709"/>
      <c r="G270" s="709"/>
      <c r="H270" s="710"/>
      <c r="I270" s="711">
        <f t="shared" si="6"/>
        <v>46400</v>
      </c>
      <c r="J270" s="712">
        <v>38844</v>
      </c>
      <c r="K270" s="712">
        <v>5244</v>
      </c>
      <c r="L270" s="712">
        <v>2312</v>
      </c>
      <c r="M270" s="712"/>
      <c r="N270" s="713"/>
    </row>
    <row r="271" spans="1:14" s="42" customFormat="1" ht="16.5">
      <c r="A271" s="729">
        <v>265</v>
      </c>
      <c r="B271" s="126"/>
      <c r="C271" s="121"/>
      <c r="D271" s="122" t="s">
        <v>1000</v>
      </c>
      <c r="E271" s="123"/>
      <c r="F271" s="378"/>
      <c r="G271" s="378"/>
      <c r="H271" s="496"/>
      <c r="I271" s="502">
        <f t="shared" si="6"/>
        <v>58103</v>
      </c>
      <c r="J271" s="124">
        <v>48962</v>
      </c>
      <c r="K271" s="124">
        <v>6549</v>
      </c>
      <c r="L271" s="124">
        <v>2592</v>
      </c>
      <c r="M271" s="124"/>
      <c r="N271" s="323"/>
    </row>
    <row r="272" spans="1:14" s="321" customFormat="1" ht="17.25">
      <c r="A272" s="729">
        <v>266</v>
      </c>
      <c r="B272" s="128"/>
      <c r="C272" s="330"/>
      <c r="D272" s="324" t="s">
        <v>1228</v>
      </c>
      <c r="E272" s="325"/>
      <c r="F272" s="380"/>
      <c r="G272" s="380"/>
      <c r="H272" s="497"/>
      <c r="I272" s="503">
        <f t="shared" si="6"/>
        <v>0</v>
      </c>
      <c r="J272" s="326">
        <v>-10</v>
      </c>
      <c r="K272" s="326"/>
      <c r="L272" s="326">
        <v>10</v>
      </c>
      <c r="M272" s="326"/>
      <c r="N272" s="327"/>
    </row>
    <row r="273" spans="1:14" s="1216" customFormat="1" ht="17.25">
      <c r="A273" s="729">
        <v>267</v>
      </c>
      <c r="B273" s="331"/>
      <c r="C273" s="332"/>
      <c r="D273" s="328" t="s">
        <v>1034</v>
      </c>
      <c r="E273" s="329"/>
      <c r="F273" s="379"/>
      <c r="G273" s="379"/>
      <c r="H273" s="498"/>
      <c r="I273" s="504">
        <f t="shared" si="6"/>
        <v>58103</v>
      </c>
      <c r="J273" s="379">
        <f>SUM(J271:J272)</f>
        <v>48952</v>
      </c>
      <c r="K273" s="379">
        <f>SUM(K271:K272)</f>
        <v>6549</v>
      </c>
      <c r="L273" s="379">
        <f>SUM(L271:L272)</f>
        <v>2602</v>
      </c>
      <c r="M273" s="379">
        <f>SUM(M271:M272)</f>
        <v>0</v>
      </c>
      <c r="N273" s="486">
        <f>SUM(N271:N272)</f>
        <v>0</v>
      </c>
    </row>
    <row r="274" spans="1:14" s="42" customFormat="1" ht="25.5" customHeight="1">
      <c r="A274" s="729">
        <v>268</v>
      </c>
      <c r="B274" s="126"/>
      <c r="C274" s="121">
        <v>40</v>
      </c>
      <c r="D274" s="122" t="s">
        <v>87</v>
      </c>
      <c r="E274" s="123" t="s">
        <v>810</v>
      </c>
      <c r="F274" s="378">
        <v>10000</v>
      </c>
      <c r="G274" s="378">
        <v>10000</v>
      </c>
      <c r="H274" s="496">
        <v>10000</v>
      </c>
      <c r="I274" s="502"/>
      <c r="J274" s="123"/>
      <c r="K274" s="123"/>
      <c r="L274" s="123"/>
      <c r="M274" s="123"/>
      <c r="N274" s="487"/>
    </row>
    <row r="275" spans="1:14" s="714" customFormat="1" ht="16.5">
      <c r="A275" s="729">
        <v>269</v>
      </c>
      <c r="B275" s="715"/>
      <c r="C275" s="716"/>
      <c r="D275" s="717" t="s">
        <v>394</v>
      </c>
      <c r="E275" s="718"/>
      <c r="F275" s="709"/>
      <c r="G275" s="709"/>
      <c r="H275" s="710"/>
      <c r="I275" s="711">
        <f t="shared" si="6"/>
        <v>11000</v>
      </c>
      <c r="J275" s="712"/>
      <c r="K275" s="712"/>
      <c r="L275" s="712"/>
      <c r="M275" s="712"/>
      <c r="N275" s="713">
        <v>11000</v>
      </c>
    </row>
    <row r="276" spans="1:14" s="42" customFormat="1" ht="16.5">
      <c r="A276" s="729">
        <v>270</v>
      </c>
      <c r="B276" s="126"/>
      <c r="C276" s="121"/>
      <c r="D276" s="122" t="s">
        <v>1000</v>
      </c>
      <c r="E276" s="123"/>
      <c r="F276" s="378"/>
      <c r="G276" s="378"/>
      <c r="H276" s="496"/>
      <c r="I276" s="502">
        <f t="shared" si="6"/>
        <v>11000</v>
      </c>
      <c r="J276" s="124"/>
      <c r="K276" s="124"/>
      <c r="L276" s="124"/>
      <c r="M276" s="124"/>
      <c r="N276" s="323">
        <v>11000</v>
      </c>
    </row>
    <row r="277" spans="1:14" s="321" customFormat="1" ht="17.25">
      <c r="A277" s="729">
        <v>271</v>
      </c>
      <c r="B277" s="128"/>
      <c r="C277" s="330"/>
      <c r="D277" s="324" t="s">
        <v>396</v>
      </c>
      <c r="E277" s="325"/>
      <c r="F277" s="380"/>
      <c r="G277" s="380"/>
      <c r="H277" s="497"/>
      <c r="I277" s="503">
        <f t="shared" si="6"/>
        <v>0</v>
      </c>
      <c r="J277" s="326"/>
      <c r="K277" s="326"/>
      <c r="L277" s="326"/>
      <c r="M277" s="326"/>
      <c r="N277" s="327"/>
    </row>
    <row r="278" spans="1:14" s="1216" customFormat="1" ht="17.25">
      <c r="A278" s="729">
        <v>272</v>
      </c>
      <c r="B278" s="331"/>
      <c r="C278" s="332"/>
      <c r="D278" s="328" t="s">
        <v>1034</v>
      </c>
      <c r="E278" s="329"/>
      <c r="F278" s="379"/>
      <c r="G278" s="379"/>
      <c r="H278" s="498"/>
      <c r="I278" s="504">
        <f t="shared" si="6"/>
        <v>11000</v>
      </c>
      <c r="J278" s="379">
        <f>SUM(J276:J277)</f>
        <v>0</v>
      </c>
      <c r="K278" s="379">
        <f>SUM(K276:K277)</f>
        <v>0</v>
      </c>
      <c r="L278" s="379">
        <f>SUM(L276:L277)</f>
        <v>0</v>
      </c>
      <c r="M278" s="379">
        <f>SUM(M276:M277)</f>
        <v>0</v>
      </c>
      <c r="N278" s="486">
        <f>SUM(N276:N277)</f>
        <v>11000</v>
      </c>
    </row>
    <row r="279" spans="1:14" s="42" customFormat="1" ht="25.5" customHeight="1">
      <c r="A279" s="729">
        <v>273</v>
      </c>
      <c r="B279" s="126"/>
      <c r="C279" s="121">
        <v>41</v>
      </c>
      <c r="D279" s="122" t="s">
        <v>91</v>
      </c>
      <c r="E279" s="123" t="s">
        <v>810</v>
      </c>
      <c r="F279" s="378">
        <v>60000</v>
      </c>
      <c r="G279" s="378">
        <v>54000</v>
      </c>
      <c r="H279" s="496">
        <v>54000</v>
      </c>
      <c r="I279" s="502"/>
      <c r="J279" s="123"/>
      <c r="K279" s="123"/>
      <c r="L279" s="123"/>
      <c r="M279" s="123"/>
      <c r="N279" s="487"/>
    </row>
    <row r="280" spans="1:14" s="714" customFormat="1" ht="16.5">
      <c r="A280" s="729">
        <v>274</v>
      </c>
      <c r="B280" s="715"/>
      <c r="C280" s="716"/>
      <c r="D280" s="717" t="s">
        <v>394</v>
      </c>
      <c r="E280" s="718"/>
      <c r="F280" s="709"/>
      <c r="G280" s="709"/>
      <c r="H280" s="710"/>
      <c r="I280" s="711">
        <f t="shared" si="6"/>
        <v>60000</v>
      </c>
      <c r="J280" s="712"/>
      <c r="K280" s="712"/>
      <c r="L280" s="712"/>
      <c r="M280" s="712"/>
      <c r="N280" s="713">
        <v>60000</v>
      </c>
    </row>
    <row r="281" spans="1:14" s="42" customFormat="1" ht="16.5">
      <c r="A281" s="729">
        <v>275</v>
      </c>
      <c r="B281" s="126"/>
      <c r="C281" s="121"/>
      <c r="D281" s="122" t="s">
        <v>1000</v>
      </c>
      <c r="E281" s="123"/>
      <c r="F281" s="378"/>
      <c r="G281" s="378"/>
      <c r="H281" s="496"/>
      <c r="I281" s="502">
        <f t="shared" si="6"/>
        <v>60000</v>
      </c>
      <c r="J281" s="124"/>
      <c r="K281" s="124"/>
      <c r="L281" s="124"/>
      <c r="M281" s="124"/>
      <c r="N281" s="323">
        <v>60000</v>
      </c>
    </row>
    <row r="282" spans="1:14" s="321" customFormat="1" ht="17.25">
      <c r="A282" s="729">
        <v>276</v>
      </c>
      <c r="B282" s="128"/>
      <c r="C282" s="330"/>
      <c r="D282" s="324" t="s">
        <v>396</v>
      </c>
      <c r="E282" s="325"/>
      <c r="F282" s="380"/>
      <c r="G282" s="380"/>
      <c r="H282" s="497"/>
      <c r="I282" s="503">
        <f t="shared" si="6"/>
        <v>0</v>
      </c>
      <c r="J282" s="326"/>
      <c r="K282" s="326"/>
      <c r="L282" s="326"/>
      <c r="M282" s="326"/>
      <c r="N282" s="327"/>
    </row>
    <row r="283" spans="1:14" s="1216" customFormat="1" ht="17.25">
      <c r="A283" s="729">
        <v>277</v>
      </c>
      <c r="B283" s="331"/>
      <c r="C283" s="332"/>
      <c r="D283" s="328" t="s">
        <v>1034</v>
      </c>
      <c r="E283" s="329"/>
      <c r="F283" s="379"/>
      <c r="G283" s="379"/>
      <c r="H283" s="498"/>
      <c r="I283" s="504">
        <f t="shared" si="6"/>
        <v>60000</v>
      </c>
      <c r="J283" s="379">
        <f>SUM(J281:J282)</f>
        <v>0</v>
      </c>
      <c r="K283" s="379">
        <f>SUM(K281:K282)</f>
        <v>0</v>
      </c>
      <c r="L283" s="379">
        <f>SUM(L281:L282)</f>
        <v>0</v>
      </c>
      <c r="M283" s="379">
        <f>SUM(M281:M282)</f>
        <v>0</v>
      </c>
      <c r="N283" s="486">
        <f>SUM(N281:N282)</f>
        <v>60000</v>
      </c>
    </row>
    <row r="284" spans="1:14" s="42" customFormat="1" ht="25.5" customHeight="1">
      <c r="A284" s="729">
        <v>278</v>
      </c>
      <c r="B284" s="126"/>
      <c r="C284" s="121">
        <v>42</v>
      </c>
      <c r="D284" s="122" t="s">
        <v>92</v>
      </c>
      <c r="E284" s="123" t="s">
        <v>810</v>
      </c>
      <c r="F284" s="378">
        <v>104000</v>
      </c>
      <c r="G284" s="378">
        <v>104000</v>
      </c>
      <c r="H284" s="496">
        <v>201585</v>
      </c>
      <c r="I284" s="502"/>
      <c r="J284" s="123"/>
      <c r="K284" s="123"/>
      <c r="L284" s="123"/>
      <c r="M284" s="123"/>
      <c r="N284" s="487"/>
    </row>
    <row r="285" spans="1:14" s="714" customFormat="1" ht="16.5">
      <c r="A285" s="729">
        <v>279</v>
      </c>
      <c r="B285" s="715"/>
      <c r="C285" s="716"/>
      <c r="D285" s="717" t="s">
        <v>394</v>
      </c>
      <c r="E285" s="718"/>
      <c r="F285" s="709"/>
      <c r="G285" s="709"/>
      <c r="H285" s="710"/>
      <c r="I285" s="711">
        <f t="shared" si="6"/>
        <v>268213</v>
      </c>
      <c r="J285" s="712"/>
      <c r="K285" s="712"/>
      <c r="L285" s="712"/>
      <c r="M285" s="712"/>
      <c r="N285" s="713">
        <v>268213</v>
      </c>
    </row>
    <row r="286" spans="1:14" s="42" customFormat="1" ht="16.5">
      <c r="A286" s="729">
        <v>280</v>
      </c>
      <c r="B286" s="126"/>
      <c r="C286" s="121"/>
      <c r="D286" s="122" t="s">
        <v>1000</v>
      </c>
      <c r="E286" s="123"/>
      <c r="F286" s="378"/>
      <c r="G286" s="378"/>
      <c r="H286" s="496"/>
      <c r="I286" s="502">
        <f t="shared" si="6"/>
        <v>294312</v>
      </c>
      <c r="J286" s="124"/>
      <c r="K286" s="124"/>
      <c r="L286" s="124"/>
      <c r="M286" s="124"/>
      <c r="N286" s="323">
        <v>294312</v>
      </c>
    </row>
    <row r="287" spans="1:14" s="321" customFormat="1" ht="17.25">
      <c r="A287" s="729">
        <v>281</v>
      </c>
      <c r="B287" s="128"/>
      <c r="C287" s="330"/>
      <c r="D287" s="479" t="s">
        <v>1051</v>
      </c>
      <c r="E287" s="325"/>
      <c r="F287" s="380"/>
      <c r="G287" s="380"/>
      <c r="H287" s="497"/>
      <c r="I287" s="503">
        <f t="shared" si="6"/>
        <v>103</v>
      </c>
      <c r="J287" s="326"/>
      <c r="K287" s="326"/>
      <c r="L287" s="326"/>
      <c r="M287" s="326"/>
      <c r="N287" s="327">
        <v>103</v>
      </c>
    </row>
    <row r="288" spans="1:14" s="1216" customFormat="1" ht="17.25">
      <c r="A288" s="729">
        <v>282</v>
      </c>
      <c r="B288" s="331"/>
      <c r="C288" s="332"/>
      <c r="D288" s="328" t="s">
        <v>1034</v>
      </c>
      <c r="E288" s="329"/>
      <c r="F288" s="379"/>
      <c r="G288" s="379"/>
      <c r="H288" s="498"/>
      <c r="I288" s="504">
        <f>SUM(J288:N288)</f>
        <v>294415</v>
      </c>
      <c r="J288" s="379">
        <f>SUM(J286:J287)</f>
        <v>0</v>
      </c>
      <c r="K288" s="379">
        <f>SUM(K286:K287)</f>
        <v>0</v>
      </c>
      <c r="L288" s="379">
        <f>SUM(L286:L287)</f>
        <v>0</v>
      </c>
      <c r="M288" s="379">
        <f>SUM(M286:M287)</f>
        <v>0</v>
      </c>
      <c r="N288" s="486">
        <f>SUM(N286:N287)</f>
        <v>294415</v>
      </c>
    </row>
    <row r="289" spans="1:14" s="42" customFormat="1" ht="25.5" customHeight="1">
      <c r="A289" s="729">
        <v>283</v>
      </c>
      <c r="B289" s="126"/>
      <c r="C289" s="121">
        <v>43</v>
      </c>
      <c r="D289" s="122" t="s">
        <v>192</v>
      </c>
      <c r="E289" s="123" t="s">
        <v>810</v>
      </c>
      <c r="F289" s="378"/>
      <c r="G289" s="378"/>
      <c r="H289" s="496">
        <v>128658</v>
      </c>
      <c r="I289" s="502"/>
      <c r="J289" s="123"/>
      <c r="K289" s="123"/>
      <c r="L289" s="123"/>
      <c r="M289" s="123"/>
      <c r="N289" s="487"/>
    </row>
    <row r="290" spans="1:14" s="714" customFormat="1" ht="16.5">
      <c r="A290" s="729">
        <v>284</v>
      </c>
      <c r="B290" s="715"/>
      <c r="C290" s="716"/>
      <c r="D290" s="717" t="s">
        <v>394</v>
      </c>
      <c r="E290" s="718"/>
      <c r="F290" s="709"/>
      <c r="G290" s="709"/>
      <c r="H290" s="710"/>
      <c r="I290" s="711">
        <f t="shared" si="6"/>
        <v>128806</v>
      </c>
      <c r="J290" s="712"/>
      <c r="K290" s="712"/>
      <c r="L290" s="712"/>
      <c r="M290" s="712"/>
      <c r="N290" s="713">
        <v>128806</v>
      </c>
    </row>
    <row r="291" spans="1:14" s="42" customFormat="1" ht="16.5">
      <c r="A291" s="729">
        <v>285</v>
      </c>
      <c r="B291" s="126"/>
      <c r="C291" s="121"/>
      <c r="D291" s="122" t="s">
        <v>1000</v>
      </c>
      <c r="E291" s="123"/>
      <c r="F291" s="378"/>
      <c r="G291" s="378"/>
      <c r="H291" s="496"/>
      <c r="I291" s="502">
        <f t="shared" si="6"/>
        <v>139352</v>
      </c>
      <c r="J291" s="124"/>
      <c r="K291" s="124"/>
      <c r="L291" s="124"/>
      <c r="M291" s="124"/>
      <c r="N291" s="323">
        <v>139352</v>
      </c>
    </row>
    <row r="292" spans="1:14" s="321" customFormat="1" ht="17.25">
      <c r="A292" s="729">
        <v>286</v>
      </c>
      <c r="B292" s="128"/>
      <c r="C292" s="330"/>
      <c r="D292" s="479" t="s">
        <v>1051</v>
      </c>
      <c r="E292" s="325"/>
      <c r="F292" s="380"/>
      <c r="G292" s="380"/>
      <c r="H292" s="497"/>
      <c r="I292" s="503">
        <f t="shared" si="6"/>
        <v>260</v>
      </c>
      <c r="J292" s="326"/>
      <c r="K292" s="326"/>
      <c r="L292" s="326"/>
      <c r="M292" s="326"/>
      <c r="N292" s="327">
        <v>260</v>
      </c>
    </row>
    <row r="293" spans="1:14" s="1216" customFormat="1" ht="17.25">
      <c r="A293" s="729">
        <v>287</v>
      </c>
      <c r="B293" s="331"/>
      <c r="C293" s="332"/>
      <c r="D293" s="328" t="s">
        <v>1034</v>
      </c>
      <c r="E293" s="329"/>
      <c r="F293" s="379"/>
      <c r="G293" s="379"/>
      <c r="H293" s="498"/>
      <c r="I293" s="504">
        <f t="shared" si="6"/>
        <v>139612</v>
      </c>
      <c r="J293" s="379">
        <f>SUM(J291:J292)</f>
        <v>0</v>
      </c>
      <c r="K293" s="379">
        <f>SUM(K291:K292)</f>
        <v>0</v>
      </c>
      <c r="L293" s="379">
        <f>SUM(L291:L292)</f>
        <v>0</v>
      </c>
      <c r="M293" s="379">
        <f>SUM(M291:M292)</f>
        <v>0</v>
      </c>
      <c r="N293" s="486">
        <f>SUM(N291:N292)</f>
        <v>139612</v>
      </c>
    </row>
    <row r="294" spans="1:14" s="42" customFormat="1" ht="25.5" customHeight="1">
      <c r="A294" s="729">
        <v>288</v>
      </c>
      <c r="B294" s="126"/>
      <c r="C294" s="121">
        <v>44</v>
      </c>
      <c r="D294" s="122" t="s">
        <v>727</v>
      </c>
      <c r="E294" s="123" t="s">
        <v>810</v>
      </c>
      <c r="F294" s="378"/>
      <c r="G294" s="378"/>
      <c r="H294" s="496"/>
      <c r="I294" s="502"/>
      <c r="J294" s="123"/>
      <c r="K294" s="123"/>
      <c r="L294" s="123"/>
      <c r="M294" s="123"/>
      <c r="N294" s="487"/>
    </row>
    <row r="295" spans="1:14" s="714" customFormat="1" ht="16.5">
      <c r="A295" s="729">
        <v>289</v>
      </c>
      <c r="B295" s="715"/>
      <c r="C295" s="716"/>
      <c r="D295" s="717" t="s">
        <v>394</v>
      </c>
      <c r="E295" s="718"/>
      <c r="F295" s="709"/>
      <c r="G295" s="709"/>
      <c r="H295" s="710"/>
      <c r="I295" s="711">
        <f t="shared" si="6"/>
        <v>17400</v>
      </c>
      <c r="J295" s="712"/>
      <c r="K295" s="712"/>
      <c r="L295" s="712"/>
      <c r="M295" s="712"/>
      <c r="N295" s="713">
        <v>17400</v>
      </c>
    </row>
    <row r="296" spans="1:14" s="42" customFormat="1" ht="16.5">
      <c r="A296" s="729">
        <v>290</v>
      </c>
      <c r="B296" s="126"/>
      <c r="C296" s="121"/>
      <c r="D296" s="122" t="s">
        <v>1000</v>
      </c>
      <c r="E296" s="123"/>
      <c r="F296" s="378"/>
      <c r="G296" s="378"/>
      <c r="H296" s="496"/>
      <c r="I296" s="502">
        <f t="shared" si="6"/>
        <v>17400</v>
      </c>
      <c r="J296" s="124"/>
      <c r="K296" s="124"/>
      <c r="L296" s="124">
        <v>17400</v>
      </c>
      <c r="M296" s="124"/>
      <c r="N296" s="323"/>
    </row>
    <row r="297" spans="1:14" s="321" customFormat="1" ht="17.25">
      <c r="A297" s="729">
        <v>291</v>
      </c>
      <c r="B297" s="128"/>
      <c r="C297" s="330"/>
      <c r="D297" s="324" t="s">
        <v>396</v>
      </c>
      <c r="E297" s="325"/>
      <c r="F297" s="380"/>
      <c r="G297" s="380"/>
      <c r="H297" s="497"/>
      <c r="I297" s="503">
        <f t="shared" si="6"/>
        <v>0</v>
      </c>
      <c r="J297" s="326"/>
      <c r="K297" s="326"/>
      <c r="L297" s="326"/>
      <c r="M297" s="326"/>
      <c r="N297" s="327"/>
    </row>
    <row r="298" spans="1:14" s="1216" customFormat="1" ht="17.25">
      <c r="A298" s="729">
        <v>292</v>
      </c>
      <c r="B298" s="331"/>
      <c r="C298" s="332"/>
      <c r="D298" s="328" t="s">
        <v>1034</v>
      </c>
      <c r="E298" s="329"/>
      <c r="F298" s="379"/>
      <c r="G298" s="379"/>
      <c r="H298" s="498"/>
      <c r="I298" s="504">
        <f t="shared" si="6"/>
        <v>17400</v>
      </c>
      <c r="J298" s="379">
        <f>SUM(J296:J297)</f>
        <v>0</v>
      </c>
      <c r="K298" s="379">
        <f>SUM(K296:K297)</f>
        <v>0</v>
      </c>
      <c r="L298" s="379">
        <f>SUM(L296:L297)</f>
        <v>17400</v>
      </c>
      <c r="M298" s="379">
        <f>SUM(M296:M297)</f>
        <v>0</v>
      </c>
      <c r="N298" s="486">
        <f>SUM(N296:N297)</f>
        <v>0</v>
      </c>
    </row>
    <row r="299" spans="1:14" s="42" customFormat="1" ht="27.75" customHeight="1">
      <c r="A299" s="729">
        <v>293</v>
      </c>
      <c r="B299" s="126"/>
      <c r="C299" s="121">
        <v>45</v>
      </c>
      <c r="D299" s="122" t="s">
        <v>85</v>
      </c>
      <c r="E299" s="123" t="s">
        <v>752</v>
      </c>
      <c r="F299" s="378">
        <v>500</v>
      </c>
      <c r="G299" s="378">
        <v>1000</v>
      </c>
      <c r="H299" s="496">
        <v>1000</v>
      </c>
      <c r="I299" s="502"/>
      <c r="J299" s="123"/>
      <c r="K299" s="123"/>
      <c r="L299" s="123"/>
      <c r="M299" s="123"/>
      <c r="N299" s="487"/>
    </row>
    <row r="300" spans="1:14" s="714" customFormat="1" ht="16.5">
      <c r="A300" s="729">
        <v>294</v>
      </c>
      <c r="B300" s="715"/>
      <c r="C300" s="716"/>
      <c r="D300" s="717" t="s">
        <v>394</v>
      </c>
      <c r="E300" s="718"/>
      <c r="F300" s="709"/>
      <c r="G300" s="709"/>
      <c r="H300" s="710"/>
      <c r="I300" s="711">
        <f t="shared" si="6"/>
        <v>1700</v>
      </c>
      <c r="J300" s="712"/>
      <c r="K300" s="712"/>
      <c r="L300" s="712">
        <v>1700</v>
      </c>
      <c r="M300" s="712"/>
      <c r="N300" s="713"/>
    </row>
    <row r="301" spans="1:14" s="42" customFormat="1" ht="16.5">
      <c r="A301" s="729">
        <v>295</v>
      </c>
      <c r="B301" s="126"/>
      <c r="C301" s="121"/>
      <c r="D301" s="122" t="s">
        <v>1000</v>
      </c>
      <c r="E301" s="123"/>
      <c r="F301" s="378"/>
      <c r="G301" s="378"/>
      <c r="H301" s="496"/>
      <c r="I301" s="502">
        <f t="shared" si="6"/>
        <v>1700</v>
      </c>
      <c r="J301" s="124"/>
      <c r="K301" s="124"/>
      <c r="L301" s="124">
        <v>1700</v>
      </c>
      <c r="M301" s="124"/>
      <c r="N301" s="323"/>
    </row>
    <row r="302" spans="1:14" s="321" customFormat="1" ht="17.25">
      <c r="A302" s="729">
        <v>296</v>
      </c>
      <c r="B302" s="128"/>
      <c r="C302" s="330"/>
      <c r="D302" s="324" t="s">
        <v>396</v>
      </c>
      <c r="E302" s="325"/>
      <c r="F302" s="380"/>
      <c r="G302" s="380"/>
      <c r="H302" s="497"/>
      <c r="I302" s="503">
        <f t="shared" si="6"/>
        <v>0</v>
      </c>
      <c r="J302" s="326"/>
      <c r="K302" s="326"/>
      <c r="L302" s="326"/>
      <c r="M302" s="326"/>
      <c r="N302" s="327"/>
    </row>
    <row r="303" spans="1:14" s="1216" customFormat="1" ht="17.25">
      <c r="A303" s="729">
        <v>297</v>
      </c>
      <c r="B303" s="331"/>
      <c r="C303" s="332"/>
      <c r="D303" s="328" t="s">
        <v>1034</v>
      </c>
      <c r="E303" s="329"/>
      <c r="F303" s="379"/>
      <c r="G303" s="379"/>
      <c r="H303" s="498"/>
      <c r="I303" s="504">
        <f t="shared" si="6"/>
        <v>1700</v>
      </c>
      <c r="J303" s="379">
        <f>SUM(J301:J302)</f>
        <v>0</v>
      </c>
      <c r="K303" s="379">
        <f>SUM(K301:K302)</f>
        <v>0</v>
      </c>
      <c r="L303" s="379">
        <f>SUM(L301:L302)</f>
        <v>1700</v>
      </c>
      <c r="M303" s="379">
        <f>SUM(M301:M302)</f>
        <v>0</v>
      </c>
      <c r="N303" s="486">
        <f>SUM(N301:N302)</f>
        <v>0</v>
      </c>
    </row>
    <row r="304" spans="1:14" s="42" customFormat="1" ht="27.75" customHeight="1">
      <c r="A304" s="729">
        <v>298</v>
      </c>
      <c r="B304" s="126"/>
      <c r="C304" s="121">
        <v>46</v>
      </c>
      <c r="D304" s="122" t="s">
        <v>177</v>
      </c>
      <c r="E304" s="123" t="s">
        <v>752</v>
      </c>
      <c r="F304" s="378">
        <v>115</v>
      </c>
      <c r="G304" s="378">
        <v>500</v>
      </c>
      <c r="H304" s="496">
        <v>0</v>
      </c>
      <c r="I304" s="502"/>
      <c r="J304" s="123"/>
      <c r="K304" s="123"/>
      <c r="L304" s="123"/>
      <c r="M304" s="123"/>
      <c r="N304" s="487"/>
    </row>
    <row r="305" spans="1:14" s="714" customFormat="1" ht="16.5">
      <c r="A305" s="729">
        <v>299</v>
      </c>
      <c r="B305" s="715"/>
      <c r="C305" s="716"/>
      <c r="D305" s="717" t="s">
        <v>394</v>
      </c>
      <c r="E305" s="718"/>
      <c r="F305" s="709"/>
      <c r="G305" s="709"/>
      <c r="H305" s="710"/>
      <c r="I305" s="711">
        <f t="shared" si="6"/>
        <v>500</v>
      </c>
      <c r="J305" s="712"/>
      <c r="K305" s="712"/>
      <c r="L305" s="712"/>
      <c r="M305" s="712">
        <v>500</v>
      </c>
      <c r="N305" s="713"/>
    </row>
    <row r="306" spans="1:14" s="42" customFormat="1" ht="16.5">
      <c r="A306" s="729">
        <v>300</v>
      </c>
      <c r="B306" s="126"/>
      <c r="C306" s="121"/>
      <c r="D306" s="122" t="s">
        <v>1000</v>
      </c>
      <c r="E306" s="123"/>
      <c r="F306" s="378"/>
      <c r="G306" s="378"/>
      <c r="H306" s="496"/>
      <c r="I306" s="502">
        <f t="shared" si="6"/>
        <v>500</v>
      </c>
      <c r="J306" s="124"/>
      <c r="K306" s="124"/>
      <c r="L306" s="124"/>
      <c r="M306" s="124">
        <v>500</v>
      </c>
      <c r="N306" s="323"/>
    </row>
    <row r="307" spans="1:14" s="321" customFormat="1" ht="17.25">
      <c r="A307" s="729">
        <v>301</v>
      </c>
      <c r="B307" s="128"/>
      <c r="C307" s="330"/>
      <c r="D307" s="324" t="s">
        <v>396</v>
      </c>
      <c r="E307" s="325"/>
      <c r="F307" s="380"/>
      <c r="G307" s="380"/>
      <c r="H307" s="497"/>
      <c r="I307" s="503">
        <f t="shared" si="6"/>
        <v>0</v>
      </c>
      <c r="J307" s="326"/>
      <c r="K307" s="326"/>
      <c r="L307" s="326"/>
      <c r="M307" s="326"/>
      <c r="N307" s="327"/>
    </row>
    <row r="308" spans="1:14" s="1216" customFormat="1" ht="17.25">
      <c r="A308" s="729">
        <v>302</v>
      </c>
      <c r="B308" s="331"/>
      <c r="C308" s="332"/>
      <c r="D308" s="328" t="s">
        <v>1034</v>
      </c>
      <c r="E308" s="329"/>
      <c r="F308" s="379"/>
      <c r="G308" s="379"/>
      <c r="H308" s="498"/>
      <c r="I308" s="504">
        <f t="shared" si="6"/>
        <v>500</v>
      </c>
      <c r="J308" s="379">
        <f>SUM(J306:J307)</f>
        <v>0</v>
      </c>
      <c r="K308" s="379">
        <f>SUM(K306:K307)</f>
        <v>0</v>
      </c>
      <c r="L308" s="379">
        <f>SUM(L306:L307)</f>
        <v>0</v>
      </c>
      <c r="M308" s="379">
        <f>SUM(M306:M307)</f>
        <v>500</v>
      </c>
      <c r="N308" s="486">
        <f>SUM(N306:N307)</f>
        <v>0</v>
      </c>
    </row>
    <row r="309" spans="1:14" s="42" customFormat="1" ht="27.75" customHeight="1">
      <c r="A309" s="729">
        <v>303</v>
      </c>
      <c r="B309" s="126"/>
      <c r="C309" s="121">
        <v>47</v>
      </c>
      <c r="D309" s="122" t="s">
        <v>94</v>
      </c>
      <c r="E309" s="123" t="s">
        <v>752</v>
      </c>
      <c r="F309" s="378">
        <v>24120</v>
      </c>
      <c r="G309" s="378"/>
      <c r="H309" s="496">
        <v>2110</v>
      </c>
      <c r="I309" s="502"/>
      <c r="J309" s="123"/>
      <c r="K309" s="123"/>
      <c r="L309" s="123"/>
      <c r="M309" s="123"/>
      <c r="N309" s="487"/>
    </row>
    <row r="310" spans="1:14" s="714" customFormat="1" ht="16.5">
      <c r="A310" s="729">
        <v>304</v>
      </c>
      <c r="B310" s="715"/>
      <c r="C310" s="716"/>
      <c r="D310" s="717" t="s">
        <v>394</v>
      </c>
      <c r="E310" s="718"/>
      <c r="F310" s="709"/>
      <c r="G310" s="709"/>
      <c r="H310" s="710"/>
      <c r="I310" s="711">
        <f t="shared" si="6"/>
        <v>6000</v>
      </c>
      <c r="J310" s="712"/>
      <c r="K310" s="712"/>
      <c r="L310" s="712"/>
      <c r="M310" s="712"/>
      <c r="N310" s="713">
        <v>6000</v>
      </c>
    </row>
    <row r="311" spans="1:14" s="42" customFormat="1" ht="16.5">
      <c r="A311" s="729">
        <v>305</v>
      </c>
      <c r="B311" s="126"/>
      <c r="C311" s="121"/>
      <c r="D311" s="122" t="s">
        <v>1000</v>
      </c>
      <c r="E311" s="123"/>
      <c r="F311" s="378"/>
      <c r="G311" s="378"/>
      <c r="H311" s="496"/>
      <c r="I311" s="502">
        <f t="shared" si="6"/>
        <v>1000</v>
      </c>
      <c r="J311" s="124"/>
      <c r="K311" s="124"/>
      <c r="L311" s="124"/>
      <c r="M311" s="124"/>
      <c r="N311" s="323">
        <v>1000</v>
      </c>
    </row>
    <row r="312" spans="1:14" s="321" customFormat="1" ht="17.25">
      <c r="A312" s="729">
        <v>306</v>
      </c>
      <c r="B312" s="128"/>
      <c r="C312" s="330"/>
      <c r="D312" s="324" t="s">
        <v>396</v>
      </c>
      <c r="E312" s="325"/>
      <c r="F312" s="380"/>
      <c r="G312" s="380"/>
      <c r="H312" s="497"/>
      <c r="I312" s="503">
        <f t="shared" si="6"/>
        <v>0</v>
      </c>
      <c r="J312" s="326"/>
      <c r="K312" s="326"/>
      <c r="L312" s="326"/>
      <c r="M312" s="326"/>
      <c r="N312" s="327"/>
    </row>
    <row r="313" spans="1:14" s="1216" customFormat="1" ht="17.25">
      <c r="A313" s="729">
        <v>307</v>
      </c>
      <c r="B313" s="331"/>
      <c r="C313" s="332"/>
      <c r="D313" s="328" t="s">
        <v>1034</v>
      </c>
      <c r="E313" s="329"/>
      <c r="F313" s="379"/>
      <c r="G313" s="379"/>
      <c r="H313" s="498"/>
      <c r="I313" s="504">
        <f t="shared" si="6"/>
        <v>1000</v>
      </c>
      <c r="J313" s="379">
        <f>SUM(J311:J312)</f>
        <v>0</v>
      </c>
      <c r="K313" s="379">
        <f>SUM(K311:K312)</f>
        <v>0</v>
      </c>
      <c r="L313" s="379">
        <f>SUM(L311:L312)</f>
        <v>0</v>
      </c>
      <c r="M313" s="379">
        <f>SUM(M311:M312)</f>
        <v>0</v>
      </c>
      <c r="N313" s="486">
        <f>SUM(N311:N312)</f>
        <v>1000</v>
      </c>
    </row>
    <row r="314" spans="1:14" s="42" customFormat="1" ht="27.75" customHeight="1">
      <c r="A314" s="729">
        <v>308</v>
      </c>
      <c r="B314" s="126"/>
      <c r="C314" s="121">
        <v>48</v>
      </c>
      <c r="D314" s="122" t="s">
        <v>112</v>
      </c>
      <c r="E314" s="123" t="s">
        <v>752</v>
      </c>
      <c r="F314" s="378">
        <v>1000</v>
      </c>
      <c r="G314" s="378">
        <v>500</v>
      </c>
      <c r="H314" s="496">
        <v>500</v>
      </c>
      <c r="I314" s="502"/>
      <c r="J314" s="123"/>
      <c r="K314" s="123"/>
      <c r="L314" s="123"/>
      <c r="M314" s="123"/>
      <c r="N314" s="487"/>
    </row>
    <row r="315" spans="1:14" s="714" customFormat="1" ht="16.5">
      <c r="A315" s="729">
        <v>309</v>
      </c>
      <c r="B315" s="715"/>
      <c r="C315" s="716"/>
      <c r="D315" s="717" t="s">
        <v>394</v>
      </c>
      <c r="E315" s="718"/>
      <c r="F315" s="709"/>
      <c r="G315" s="709"/>
      <c r="H315" s="710"/>
      <c r="I315" s="711">
        <f t="shared" si="6"/>
        <v>2000</v>
      </c>
      <c r="J315" s="712"/>
      <c r="K315" s="712"/>
      <c r="L315" s="712"/>
      <c r="M315" s="712"/>
      <c r="N315" s="713">
        <v>2000</v>
      </c>
    </row>
    <row r="316" spans="1:14" s="42" customFormat="1" ht="16.5">
      <c r="A316" s="729">
        <v>310</v>
      </c>
      <c r="B316" s="126"/>
      <c r="C316" s="121"/>
      <c r="D316" s="122" t="s">
        <v>1000</v>
      </c>
      <c r="E316" s="123"/>
      <c r="F316" s="378"/>
      <c r="G316" s="378"/>
      <c r="H316" s="496"/>
      <c r="I316" s="502">
        <f t="shared" si="6"/>
        <v>2000</v>
      </c>
      <c r="J316" s="124"/>
      <c r="K316" s="124"/>
      <c r="L316" s="124">
        <v>2000</v>
      </c>
      <c r="M316" s="124"/>
      <c r="N316" s="323">
        <v>0</v>
      </c>
    </row>
    <row r="317" spans="1:14" s="321" customFormat="1" ht="17.25">
      <c r="A317" s="729">
        <v>311</v>
      </c>
      <c r="B317" s="128"/>
      <c r="C317" s="330"/>
      <c r="D317" s="324" t="s">
        <v>396</v>
      </c>
      <c r="E317" s="325"/>
      <c r="F317" s="380"/>
      <c r="G317" s="380"/>
      <c r="H317" s="497"/>
      <c r="I317" s="503">
        <f t="shared" si="6"/>
        <v>0</v>
      </c>
      <c r="J317" s="326"/>
      <c r="K317" s="326"/>
      <c r="L317" s="326"/>
      <c r="M317" s="326"/>
      <c r="N317" s="327"/>
    </row>
    <row r="318" spans="1:14" s="1216" customFormat="1" ht="17.25">
      <c r="A318" s="729">
        <v>312</v>
      </c>
      <c r="B318" s="331"/>
      <c r="C318" s="332"/>
      <c r="D318" s="328" t="s">
        <v>1034</v>
      </c>
      <c r="E318" s="329"/>
      <c r="F318" s="379"/>
      <c r="G318" s="379"/>
      <c r="H318" s="498"/>
      <c r="I318" s="504">
        <f t="shared" si="6"/>
        <v>2000</v>
      </c>
      <c r="J318" s="379">
        <f>SUM(J316:J317)</f>
        <v>0</v>
      </c>
      <c r="K318" s="379">
        <f>SUM(K316:K317)</f>
        <v>0</v>
      </c>
      <c r="L318" s="379">
        <f>SUM(L316:L317)</f>
        <v>2000</v>
      </c>
      <c r="M318" s="379">
        <f>SUM(M316:M317)</f>
        <v>0</v>
      </c>
      <c r="N318" s="486">
        <f>SUM(N316:N317)</f>
        <v>0</v>
      </c>
    </row>
    <row r="319" spans="1:14" s="42" customFormat="1" ht="27.75" customHeight="1">
      <c r="A319" s="729">
        <v>313</v>
      </c>
      <c r="B319" s="126"/>
      <c r="C319" s="121">
        <v>49</v>
      </c>
      <c r="D319" s="122" t="s">
        <v>373</v>
      </c>
      <c r="E319" s="123" t="s">
        <v>810</v>
      </c>
      <c r="F319" s="378">
        <v>10000</v>
      </c>
      <c r="G319" s="378">
        <v>5000</v>
      </c>
      <c r="H319" s="496">
        <v>5000</v>
      </c>
      <c r="I319" s="502"/>
      <c r="J319" s="123"/>
      <c r="K319" s="123"/>
      <c r="L319" s="123"/>
      <c r="M319" s="123"/>
      <c r="N319" s="487"/>
    </row>
    <row r="320" spans="1:14" s="714" customFormat="1" ht="16.5">
      <c r="A320" s="729">
        <v>314</v>
      </c>
      <c r="B320" s="715"/>
      <c r="C320" s="716"/>
      <c r="D320" s="717" t="s">
        <v>394</v>
      </c>
      <c r="E320" s="718"/>
      <c r="F320" s="709"/>
      <c r="G320" s="709"/>
      <c r="H320" s="710"/>
      <c r="I320" s="711">
        <f t="shared" si="6"/>
        <v>5000</v>
      </c>
      <c r="J320" s="712"/>
      <c r="K320" s="712"/>
      <c r="L320" s="712">
        <v>5000</v>
      </c>
      <c r="M320" s="712"/>
      <c r="N320" s="713"/>
    </row>
    <row r="321" spans="1:14" s="42" customFormat="1" ht="16.5">
      <c r="A321" s="729">
        <v>315</v>
      </c>
      <c r="B321" s="126"/>
      <c r="C321" s="121"/>
      <c r="D321" s="122" t="s">
        <v>1000</v>
      </c>
      <c r="E321" s="123"/>
      <c r="F321" s="378"/>
      <c r="G321" s="378"/>
      <c r="H321" s="496"/>
      <c r="I321" s="502">
        <f t="shared" si="6"/>
        <v>5000</v>
      </c>
      <c r="J321" s="124"/>
      <c r="K321" s="124"/>
      <c r="L321" s="124">
        <v>5000</v>
      </c>
      <c r="M321" s="124"/>
      <c r="N321" s="323"/>
    </row>
    <row r="322" spans="1:14" s="321" customFormat="1" ht="17.25">
      <c r="A322" s="729">
        <v>316</v>
      </c>
      <c r="B322" s="128"/>
      <c r="C322" s="330"/>
      <c r="D322" s="324" t="s">
        <v>396</v>
      </c>
      <c r="E322" s="325"/>
      <c r="F322" s="380"/>
      <c r="G322" s="380"/>
      <c r="H322" s="497"/>
      <c r="I322" s="503">
        <f t="shared" si="6"/>
        <v>0</v>
      </c>
      <c r="J322" s="326"/>
      <c r="K322" s="326"/>
      <c r="L322" s="326"/>
      <c r="M322" s="326"/>
      <c r="N322" s="327"/>
    </row>
    <row r="323" spans="1:14" s="1216" customFormat="1" ht="17.25">
      <c r="A323" s="729">
        <v>317</v>
      </c>
      <c r="B323" s="331"/>
      <c r="C323" s="332"/>
      <c r="D323" s="328" t="s">
        <v>1034</v>
      </c>
      <c r="E323" s="329"/>
      <c r="F323" s="379"/>
      <c r="G323" s="379"/>
      <c r="H323" s="498"/>
      <c r="I323" s="504">
        <f t="shared" si="6"/>
        <v>5000</v>
      </c>
      <c r="J323" s="379">
        <f>SUM(J321:J322)</f>
        <v>0</v>
      </c>
      <c r="K323" s="379">
        <f>SUM(K321:K322)</f>
        <v>0</v>
      </c>
      <c r="L323" s="379">
        <f>SUM(L321:L322)</f>
        <v>5000</v>
      </c>
      <c r="M323" s="379">
        <f>SUM(M321:M322)</f>
        <v>0</v>
      </c>
      <c r="N323" s="486">
        <f>SUM(N321:N322)</f>
        <v>0</v>
      </c>
    </row>
    <row r="324" spans="1:14" s="42" customFormat="1" ht="27.75" customHeight="1">
      <c r="A324" s="729">
        <v>318</v>
      </c>
      <c r="B324" s="126"/>
      <c r="C324" s="121">
        <v>50</v>
      </c>
      <c r="D324" s="122" t="s">
        <v>95</v>
      </c>
      <c r="E324" s="123" t="s">
        <v>752</v>
      </c>
      <c r="F324" s="378">
        <v>5735</v>
      </c>
      <c r="G324" s="378">
        <v>4760</v>
      </c>
      <c r="H324" s="496">
        <v>5760</v>
      </c>
      <c r="I324" s="502"/>
      <c r="J324" s="123"/>
      <c r="K324" s="123"/>
      <c r="L324" s="123"/>
      <c r="M324" s="123"/>
      <c r="N324" s="487"/>
    </row>
    <row r="325" spans="1:14" s="714" customFormat="1" ht="16.5">
      <c r="A325" s="729">
        <v>319</v>
      </c>
      <c r="B325" s="715"/>
      <c r="C325" s="716"/>
      <c r="D325" s="717" t="s">
        <v>394</v>
      </c>
      <c r="E325" s="718"/>
      <c r="F325" s="709"/>
      <c r="G325" s="709"/>
      <c r="H325" s="710"/>
      <c r="I325" s="711">
        <f t="shared" si="6"/>
        <v>5760</v>
      </c>
      <c r="J325" s="712"/>
      <c r="K325" s="712"/>
      <c r="L325" s="712">
        <v>5760</v>
      </c>
      <c r="M325" s="712"/>
      <c r="N325" s="713"/>
    </row>
    <row r="326" spans="1:14" s="42" customFormat="1" ht="16.5">
      <c r="A326" s="729">
        <v>320</v>
      </c>
      <c r="B326" s="126"/>
      <c r="C326" s="121"/>
      <c r="D326" s="122" t="s">
        <v>1000</v>
      </c>
      <c r="E326" s="123"/>
      <c r="F326" s="378"/>
      <c r="G326" s="378"/>
      <c r="H326" s="496"/>
      <c r="I326" s="502">
        <f t="shared" si="6"/>
        <v>5760</v>
      </c>
      <c r="J326" s="124"/>
      <c r="K326" s="124"/>
      <c r="L326" s="124">
        <v>5760</v>
      </c>
      <c r="M326" s="124"/>
      <c r="N326" s="323"/>
    </row>
    <row r="327" spans="1:14" s="321" customFormat="1" ht="17.25">
      <c r="A327" s="729">
        <v>321</v>
      </c>
      <c r="B327" s="128"/>
      <c r="C327" s="330"/>
      <c r="D327" s="324" t="s">
        <v>1132</v>
      </c>
      <c r="E327" s="325"/>
      <c r="F327" s="380"/>
      <c r="G327" s="380"/>
      <c r="H327" s="497"/>
      <c r="I327" s="503">
        <f t="shared" si="6"/>
        <v>25</v>
      </c>
      <c r="J327" s="326"/>
      <c r="K327" s="326"/>
      <c r="L327" s="326">
        <v>25</v>
      </c>
      <c r="M327" s="326"/>
      <c r="N327" s="327"/>
    </row>
    <row r="328" spans="1:14" s="1216" customFormat="1" ht="17.25">
      <c r="A328" s="729">
        <v>322</v>
      </c>
      <c r="B328" s="331"/>
      <c r="C328" s="332"/>
      <c r="D328" s="328" t="s">
        <v>1034</v>
      </c>
      <c r="E328" s="329"/>
      <c r="F328" s="379"/>
      <c r="G328" s="379"/>
      <c r="H328" s="498"/>
      <c r="I328" s="504">
        <f t="shared" si="6"/>
        <v>5785</v>
      </c>
      <c r="J328" s="379">
        <f>SUM(J326:J327)</f>
        <v>0</v>
      </c>
      <c r="K328" s="379">
        <f>SUM(K326:K327)</f>
        <v>0</v>
      </c>
      <c r="L328" s="379">
        <f>SUM(L326:L327)</f>
        <v>5785</v>
      </c>
      <c r="M328" s="379">
        <f>SUM(M326:M327)</f>
        <v>0</v>
      </c>
      <c r="N328" s="486">
        <f>SUM(N326:N327)</f>
        <v>0</v>
      </c>
    </row>
    <row r="329" spans="1:14" s="42" customFormat="1" ht="27.75" customHeight="1">
      <c r="A329" s="729">
        <v>323</v>
      </c>
      <c r="B329" s="126"/>
      <c r="C329" s="121">
        <v>51</v>
      </c>
      <c r="D329" s="122" t="s">
        <v>375</v>
      </c>
      <c r="E329" s="123" t="s">
        <v>752</v>
      </c>
      <c r="F329" s="378">
        <v>3095</v>
      </c>
      <c r="G329" s="378">
        <v>3000</v>
      </c>
      <c r="H329" s="496">
        <v>1942</v>
      </c>
      <c r="I329" s="502"/>
      <c r="J329" s="123"/>
      <c r="K329" s="123"/>
      <c r="L329" s="123"/>
      <c r="M329" s="123"/>
      <c r="N329" s="487"/>
    </row>
    <row r="330" spans="1:14" s="714" customFormat="1" ht="16.5">
      <c r="A330" s="729">
        <v>324</v>
      </c>
      <c r="B330" s="715"/>
      <c r="C330" s="716"/>
      <c r="D330" s="717" t="s">
        <v>394</v>
      </c>
      <c r="E330" s="718"/>
      <c r="F330" s="709"/>
      <c r="G330" s="709"/>
      <c r="H330" s="710"/>
      <c r="I330" s="711">
        <f t="shared" si="6"/>
        <v>3000</v>
      </c>
      <c r="J330" s="712"/>
      <c r="K330" s="712"/>
      <c r="L330" s="712">
        <v>3000</v>
      </c>
      <c r="M330" s="712"/>
      <c r="N330" s="713"/>
    </row>
    <row r="331" spans="1:14" s="42" customFormat="1" ht="16.5">
      <c r="A331" s="729">
        <v>325</v>
      </c>
      <c r="B331" s="126"/>
      <c r="C331" s="121"/>
      <c r="D331" s="122" t="s">
        <v>1000</v>
      </c>
      <c r="E331" s="123"/>
      <c r="F331" s="378"/>
      <c r="G331" s="378"/>
      <c r="H331" s="496"/>
      <c r="I331" s="502">
        <f t="shared" si="6"/>
        <v>3000</v>
      </c>
      <c r="J331" s="124"/>
      <c r="K331" s="124"/>
      <c r="L331" s="124">
        <v>3000</v>
      </c>
      <c r="M331" s="124"/>
      <c r="N331" s="323"/>
    </row>
    <row r="332" spans="1:14" s="321" customFormat="1" ht="17.25">
      <c r="A332" s="729">
        <v>326</v>
      </c>
      <c r="B332" s="128"/>
      <c r="C332" s="330"/>
      <c r="D332" s="324" t="s">
        <v>396</v>
      </c>
      <c r="E332" s="325"/>
      <c r="F332" s="380"/>
      <c r="G332" s="380"/>
      <c r="H332" s="497"/>
      <c r="I332" s="503">
        <f aca="true" t="shared" si="7" ref="I332:I411">SUM(J332:N332)</f>
        <v>0</v>
      </c>
      <c r="J332" s="326"/>
      <c r="K332" s="326"/>
      <c r="L332" s="326"/>
      <c r="M332" s="326"/>
      <c r="N332" s="327"/>
    </row>
    <row r="333" spans="1:14" s="1216" customFormat="1" ht="17.25">
      <c r="A333" s="729">
        <v>327</v>
      </c>
      <c r="B333" s="331"/>
      <c r="C333" s="332"/>
      <c r="D333" s="328" t="s">
        <v>1034</v>
      </c>
      <c r="E333" s="329"/>
      <c r="F333" s="379"/>
      <c r="G333" s="379"/>
      <c r="H333" s="498"/>
      <c r="I333" s="504">
        <f t="shared" si="7"/>
        <v>3000</v>
      </c>
      <c r="J333" s="379">
        <f>SUM(J331:J332)</f>
        <v>0</v>
      </c>
      <c r="K333" s="379">
        <f>SUM(K331:K332)</f>
        <v>0</v>
      </c>
      <c r="L333" s="379">
        <f>SUM(L331:L332)</f>
        <v>3000</v>
      </c>
      <c r="M333" s="379">
        <f>SUM(M331:M332)</f>
        <v>0</v>
      </c>
      <c r="N333" s="486">
        <f>SUM(N331:N332)</f>
        <v>0</v>
      </c>
    </row>
    <row r="334" spans="1:14" s="42" customFormat="1" ht="27.75" customHeight="1">
      <c r="A334" s="729">
        <v>328</v>
      </c>
      <c r="B334" s="126"/>
      <c r="C334" s="121">
        <v>52</v>
      </c>
      <c r="D334" s="122" t="s">
        <v>728</v>
      </c>
      <c r="E334" s="123" t="s">
        <v>752</v>
      </c>
      <c r="F334" s="378">
        <v>39210</v>
      </c>
      <c r="G334" s="378">
        <v>45649</v>
      </c>
      <c r="H334" s="496">
        <v>42884</v>
      </c>
      <c r="I334" s="502"/>
      <c r="J334" s="123"/>
      <c r="K334" s="123"/>
      <c r="L334" s="123"/>
      <c r="M334" s="123"/>
      <c r="N334" s="487"/>
    </row>
    <row r="335" spans="1:14" s="714" customFormat="1" ht="16.5">
      <c r="A335" s="729">
        <v>329</v>
      </c>
      <c r="B335" s="715"/>
      <c r="C335" s="716"/>
      <c r="D335" s="717" t="s">
        <v>394</v>
      </c>
      <c r="E335" s="718"/>
      <c r="F335" s="709"/>
      <c r="G335" s="709"/>
      <c r="H335" s="710"/>
      <c r="I335" s="711">
        <f t="shared" si="7"/>
        <v>59233</v>
      </c>
      <c r="J335" s="712">
        <v>9088</v>
      </c>
      <c r="K335" s="712">
        <v>2208</v>
      </c>
      <c r="L335" s="712">
        <v>47937</v>
      </c>
      <c r="M335" s="712"/>
      <c r="N335" s="713"/>
    </row>
    <row r="336" spans="1:14" s="42" customFormat="1" ht="16.5">
      <c r="A336" s="729">
        <v>330</v>
      </c>
      <c r="B336" s="126"/>
      <c r="C336" s="121"/>
      <c r="D336" s="122" t="s">
        <v>1000</v>
      </c>
      <c r="E336" s="123"/>
      <c r="F336" s="378"/>
      <c r="G336" s="378"/>
      <c r="H336" s="496"/>
      <c r="I336" s="502">
        <f t="shared" si="7"/>
        <v>59233</v>
      </c>
      <c r="J336" s="124">
        <v>9088</v>
      </c>
      <c r="K336" s="124">
        <v>2208</v>
      </c>
      <c r="L336" s="124">
        <v>47937</v>
      </c>
      <c r="M336" s="124"/>
      <c r="N336" s="323"/>
    </row>
    <row r="337" spans="1:14" s="321" customFormat="1" ht="17.25">
      <c r="A337" s="729">
        <v>331</v>
      </c>
      <c r="B337" s="128"/>
      <c r="C337" s="330"/>
      <c r="D337" s="324" t="s">
        <v>396</v>
      </c>
      <c r="E337" s="325"/>
      <c r="F337" s="380"/>
      <c r="G337" s="380"/>
      <c r="H337" s="497"/>
      <c r="I337" s="503">
        <f t="shared" si="7"/>
        <v>0</v>
      </c>
      <c r="J337" s="326"/>
      <c r="K337" s="326"/>
      <c r="L337" s="326"/>
      <c r="M337" s="326"/>
      <c r="N337" s="327"/>
    </row>
    <row r="338" spans="1:14" s="1216" customFormat="1" ht="17.25">
      <c r="A338" s="729">
        <v>332</v>
      </c>
      <c r="B338" s="331"/>
      <c r="C338" s="332"/>
      <c r="D338" s="328" t="s">
        <v>1034</v>
      </c>
      <c r="E338" s="329"/>
      <c r="F338" s="379"/>
      <c r="G338" s="379"/>
      <c r="H338" s="498"/>
      <c r="I338" s="504">
        <f t="shared" si="7"/>
        <v>59233</v>
      </c>
      <c r="J338" s="379">
        <f>SUM(J336:J337)</f>
        <v>9088</v>
      </c>
      <c r="K338" s="379">
        <f>SUM(K336:K337)</f>
        <v>2208</v>
      </c>
      <c r="L338" s="379">
        <f>SUM(L336:L337)</f>
        <v>47937</v>
      </c>
      <c r="M338" s="379">
        <f>SUM(M336:M337)</f>
        <v>0</v>
      </c>
      <c r="N338" s="486">
        <f>SUM(N336:N337)</f>
        <v>0</v>
      </c>
    </row>
    <row r="339" spans="1:14" s="42" customFormat="1" ht="25.5" customHeight="1">
      <c r="A339" s="729">
        <v>333</v>
      </c>
      <c r="B339" s="126"/>
      <c r="C339" s="121">
        <v>53</v>
      </c>
      <c r="D339" s="122" t="s">
        <v>15</v>
      </c>
      <c r="E339" s="123" t="s">
        <v>752</v>
      </c>
      <c r="F339" s="378">
        <v>82397</v>
      </c>
      <c r="G339" s="378">
        <v>95800</v>
      </c>
      <c r="H339" s="496">
        <v>80327</v>
      </c>
      <c r="I339" s="502"/>
      <c r="J339" s="123"/>
      <c r="K339" s="123"/>
      <c r="L339" s="123"/>
      <c r="M339" s="123"/>
      <c r="N339" s="487"/>
    </row>
    <row r="340" spans="1:14" s="714" customFormat="1" ht="16.5">
      <c r="A340" s="729">
        <v>334</v>
      </c>
      <c r="B340" s="715"/>
      <c r="C340" s="716"/>
      <c r="D340" s="717" t="s">
        <v>394</v>
      </c>
      <c r="E340" s="718"/>
      <c r="F340" s="709"/>
      <c r="G340" s="709"/>
      <c r="H340" s="710"/>
      <c r="I340" s="711">
        <f t="shared" si="7"/>
        <v>67500</v>
      </c>
      <c r="J340" s="712"/>
      <c r="K340" s="712"/>
      <c r="L340" s="712">
        <v>67500</v>
      </c>
      <c r="M340" s="712"/>
      <c r="N340" s="713"/>
    </row>
    <row r="341" spans="1:14" s="42" customFormat="1" ht="16.5">
      <c r="A341" s="729">
        <v>335</v>
      </c>
      <c r="B341" s="126"/>
      <c r="C341" s="121"/>
      <c r="D341" s="122" t="s">
        <v>1000</v>
      </c>
      <c r="E341" s="123"/>
      <c r="F341" s="378"/>
      <c r="G341" s="378"/>
      <c r="H341" s="496"/>
      <c r="I341" s="502">
        <f t="shared" si="7"/>
        <v>116658</v>
      </c>
      <c r="J341" s="124"/>
      <c r="K341" s="124"/>
      <c r="L341" s="124">
        <v>116658</v>
      </c>
      <c r="M341" s="124"/>
      <c r="N341" s="323"/>
    </row>
    <row r="342" spans="1:14" s="321" customFormat="1" ht="17.25">
      <c r="A342" s="729">
        <v>336</v>
      </c>
      <c r="B342" s="128"/>
      <c r="C342" s="330"/>
      <c r="D342" s="324" t="s">
        <v>396</v>
      </c>
      <c r="E342" s="325"/>
      <c r="F342" s="380"/>
      <c r="G342" s="380"/>
      <c r="H342" s="497"/>
      <c r="I342" s="503">
        <f t="shared" si="7"/>
        <v>0</v>
      </c>
      <c r="J342" s="326"/>
      <c r="K342" s="326"/>
      <c r="L342" s="326"/>
      <c r="M342" s="326"/>
      <c r="N342" s="327"/>
    </row>
    <row r="343" spans="1:14" s="1216" customFormat="1" ht="17.25">
      <c r="A343" s="729">
        <v>337</v>
      </c>
      <c r="B343" s="331"/>
      <c r="C343" s="332"/>
      <c r="D343" s="328" t="s">
        <v>1034</v>
      </c>
      <c r="E343" s="329"/>
      <c r="F343" s="379"/>
      <c r="G343" s="379"/>
      <c r="H343" s="498"/>
      <c r="I343" s="504">
        <f t="shared" si="7"/>
        <v>116658</v>
      </c>
      <c r="J343" s="379">
        <f>SUM(J341:J342)</f>
        <v>0</v>
      </c>
      <c r="K343" s="379">
        <f>SUM(K341:K342)</f>
        <v>0</v>
      </c>
      <c r="L343" s="379">
        <f>SUM(L341:L342)</f>
        <v>116658</v>
      </c>
      <c r="M343" s="379">
        <f>SUM(M341:M342)</f>
        <v>0</v>
      </c>
      <c r="N343" s="486">
        <f>SUM(N341:N342)</f>
        <v>0</v>
      </c>
    </row>
    <row r="344" spans="1:14" s="42" customFormat="1" ht="30" customHeight="1">
      <c r="A344" s="729">
        <v>338</v>
      </c>
      <c r="B344" s="126"/>
      <c r="C344" s="121">
        <v>54</v>
      </c>
      <c r="D344" s="122" t="s">
        <v>423</v>
      </c>
      <c r="E344" s="123" t="s">
        <v>752</v>
      </c>
      <c r="F344" s="378">
        <v>568965</v>
      </c>
      <c r="G344" s="378">
        <v>281589</v>
      </c>
      <c r="H344" s="496">
        <v>263651</v>
      </c>
      <c r="I344" s="502"/>
      <c r="J344" s="123"/>
      <c r="K344" s="123"/>
      <c r="L344" s="123"/>
      <c r="M344" s="123"/>
      <c r="N344" s="487"/>
    </row>
    <row r="345" spans="1:14" s="714" customFormat="1" ht="16.5">
      <c r="A345" s="729">
        <v>339</v>
      </c>
      <c r="B345" s="715"/>
      <c r="C345" s="716"/>
      <c r="D345" s="717" t="s">
        <v>394</v>
      </c>
      <c r="E345" s="718"/>
      <c r="F345" s="709"/>
      <c r="G345" s="709"/>
      <c r="H345" s="710"/>
      <c r="I345" s="711">
        <f t="shared" si="7"/>
        <v>87500</v>
      </c>
      <c r="J345" s="712"/>
      <c r="K345" s="712"/>
      <c r="L345" s="712">
        <v>87500</v>
      </c>
      <c r="M345" s="712"/>
      <c r="N345" s="713"/>
    </row>
    <row r="346" spans="1:14" s="42" customFormat="1" ht="16.5">
      <c r="A346" s="729">
        <v>340</v>
      </c>
      <c r="B346" s="126"/>
      <c r="C346" s="121"/>
      <c r="D346" s="122" t="s">
        <v>1000</v>
      </c>
      <c r="E346" s="123"/>
      <c r="F346" s="378"/>
      <c r="G346" s="378"/>
      <c r="H346" s="496"/>
      <c r="I346" s="502">
        <f t="shared" si="7"/>
        <v>30421</v>
      </c>
      <c r="J346" s="124"/>
      <c r="K346" s="124"/>
      <c r="L346" s="124">
        <v>30421</v>
      </c>
      <c r="M346" s="124"/>
      <c r="N346" s="323"/>
    </row>
    <row r="347" spans="1:14" s="321" customFormat="1" ht="17.25">
      <c r="A347" s="729">
        <v>341</v>
      </c>
      <c r="B347" s="128"/>
      <c r="C347" s="330"/>
      <c r="D347" s="479" t="s">
        <v>396</v>
      </c>
      <c r="E347" s="325"/>
      <c r="F347" s="380"/>
      <c r="G347" s="380"/>
      <c r="H347" s="497"/>
      <c r="I347" s="503">
        <f t="shared" si="7"/>
        <v>0</v>
      </c>
      <c r="J347" s="326"/>
      <c r="K347" s="326"/>
      <c r="L347" s="326"/>
      <c r="M347" s="326"/>
      <c r="N347" s="327"/>
    </row>
    <row r="348" spans="1:14" s="1216" customFormat="1" ht="17.25">
      <c r="A348" s="729">
        <v>342</v>
      </c>
      <c r="B348" s="331"/>
      <c r="C348" s="332"/>
      <c r="D348" s="328" t="s">
        <v>1034</v>
      </c>
      <c r="E348" s="329"/>
      <c r="F348" s="379"/>
      <c r="G348" s="379"/>
      <c r="H348" s="498"/>
      <c r="I348" s="504">
        <f t="shared" si="7"/>
        <v>30421</v>
      </c>
      <c r="J348" s="379">
        <f>SUM(J346:J347)</f>
        <v>0</v>
      </c>
      <c r="K348" s="379">
        <f>SUM(K346:K347)</f>
        <v>0</v>
      </c>
      <c r="L348" s="379">
        <f>SUM(L346:L347)</f>
        <v>30421</v>
      </c>
      <c r="M348" s="379">
        <f>SUM(M346:M347)</f>
        <v>0</v>
      </c>
      <c r="N348" s="486">
        <f>SUM(N346:N347)</f>
        <v>0</v>
      </c>
    </row>
    <row r="349" spans="1:14" s="42" customFormat="1" ht="25.5" customHeight="1">
      <c r="A349" s="729">
        <v>343</v>
      </c>
      <c r="B349" s="126"/>
      <c r="C349" s="121">
        <v>55</v>
      </c>
      <c r="D349" s="122" t="s">
        <v>93</v>
      </c>
      <c r="E349" s="123" t="s">
        <v>752</v>
      </c>
      <c r="F349" s="378">
        <v>2044</v>
      </c>
      <c r="G349" s="378"/>
      <c r="H349" s="496">
        <v>2387</v>
      </c>
      <c r="I349" s="502"/>
      <c r="J349" s="123"/>
      <c r="K349" s="123"/>
      <c r="L349" s="123"/>
      <c r="M349" s="123"/>
      <c r="N349" s="487"/>
    </row>
    <row r="350" spans="1:14" s="714" customFormat="1" ht="16.5">
      <c r="A350" s="729">
        <v>344</v>
      </c>
      <c r="B350" s="715"/>
      <c r="C350" s="716"/>
      <c r="D350" s="717" t="s">
        <v>394</v>
      </c>
      <c r="E350" s="718"/>
      <c r="F350" s="709"/>
      <c r="G350" s="709"/>
      <c r="H350" s="710"/>
      <c r="I350" s="711">
        <f t="shared" si="7"/>
        <v>3000</v>
      </c>
      <c r="J350" s="712">
        <v>1200</v>
      </c>
      <c r="K350" s="712">
        <v>324</v>
      </c>
      <c r="L350" s="712">
        <v>1476</v>
      </c>
      <c r="M350" s="712"/>
      <c r="N350" s="713"/>
    </row>
    <row r="351" spans="1:14" s="42" customFormat="1" ht="16.5">
      <c r="A351" s="729">
        <v>345</v>
      </c>
      <c r="B351" s="126"/>
      <c r="C351" s="121"/>
      <c r="D351" s="122" t="s">
        <v>1000</v>
      </c>
      <c r="E351" s="123"/>
      <c r="F351" s="378"/>
      <c r="G351" s="378"/>
      <c r="H351" s="496"/>
      <c r="I351" s="502">
        <f t="shared" si="7"/>
        <v>3000</v>
      </c>
      <c r="J351" s="124">
        <v>1200</v>
      </c>
      <c r="K351" s="124">
        <v>324</v>
      </c>
      <c r="L351" s="124">
        <v>1476</v>
      </c>
      <c r="M351" s="124"/>
      <c r="N351" s="323"/>
    </row>
    <row r="352" spans="1:14" s="321" customFormat="1" ht="17.25">
      <c r="A352" s="729">
        <v>346</v>
      </c>
      <c r="B352" s="128"/>
      <c r="C352" s="330"/>
      <c r="D352" s="324" t="s">
        <v>1142</v>
      </c>
      <c r="E352" s="325"/>
      <c r="F352" s="380"/>
      <c r="G352" s="380"/>
      <c r="H352" s="497"/>
      <c r="I352" s="503">
        <f t="shared" si="7"/>
        <v>0</v>
      </c>
      <c r="J352" s="326">
        <v>-540</v>
      </c>
      <c r="K352" s="326"/>
      <c r="L352" s="326">
        <v>540</v>
      </c>
      <c r="M352" s="326"/>
      <c r="N352" s="327"/>
    </row>
    <row r="353" spans="1:14" s="1216" customFormat="1" ht="17.25">
      <c r="A353" s="729">
        <v>347</v>
      </c>
      <c r="B353" s="331"/>
      <c r="C353" s="332"/>
      <c r="D353" s="328" t="s">
        <v>1034</v>
      </c>
      <c r="E353" s="329"/>
      <c r="F353" s="379"/>
      <c r="G353" s="379"/>
      <c r="H353" s="498"/>
      <c r="I353" s="504">
        <f t="shared" si="7"/>
        <v>3000</v>
      </c>
      <c r="J353" s="379">
        <f>SUM(J351:J352)</f>
        <v>660</v>
      </c>
      <c r="K353" s="379">
        <f>SUM(K351:K352)</f>
        <v>324</v>
      </c>
      <c r="L353" s="379">
        <f>SUM(L351:L352)</f>
        <v>2016</v>
      </c>
      <c r="M353" s="379">
        <f>SUM(M351:M352)</f>
        <v>0</v>
      </c>
      <c r="N353" s="486">
        <f>SUM(N351:N352)</f>
        <v>0</v>
      </c>
    </row>
    <row r="354" spans="1:14" s="42" customFormat="1" ht="25.5" customHeight="1">
      <c r="A354" s="729">
        <v>348</v>
      </c>
      <c r="B354" s="126"/>
      <c r="C354" s="121">
        <v>56</v>
      </c>
      <c r="D354" s="122" t="s">
        <v>374</v>
      </c>
      <c r="E354" s="123" t="s">
        <v>752</v>
      </c>
      <c r="F354" s="378">
        <v>2247</v>
      </c>
      <c r="G354" s="378">
        <v>1200</v>
      </c>
      <c r="H354" s="496">
        <v>1200</v>
      </c>
      <c r="I354" s="502"/>
      <c r="J354" s="123"/>
      <c r="K354" s="123"/>
      <c r="L354" s="123"/>
      <c r="M354" s="123"/>
      <c r="N354" s="487"/>
    </row>
    <row r="355" spans="1:14" s="714" customFormat="1" ht="16.5">
      <c r="A355" s="729">
        <v>349</v>
      </c>
      <c r="B355" s="715"/>
      <c r="C355" s="716"/>
      <c r="D355" s="717" t="s">
        <v>394</v>
      </c>
      <c r="E355" s="718"/>
      <c r="F355" s="709"/>
      <c r="G355" s="709"/>
      <c r="H355" s="710"/>
      <c r="I355" s="711">
        <f t="shared" si="7"/>
        <v>1200</v>
      </c>
      <c r="J355" s="712"/>
      <c r="K355" s="712"/>
      <c r="L355" s="712"/>
      <c r="M355" s="712"/>
      <c r="N355" s="713">
        <v>1200</v>
      </c>
    </row>
    <row r="356" spans="1:14" s="42" customFormat="1" ht="16.5">
      <c r="A356" s="729">
        <v>350</v>
      </c>
      <c r="B356" s="126"/>
      <c r="C356" s="121"/>
      <c r="D356" s="122" t="s">
        <v>1000</v>
      </c>
      <c r="E356" s="123"/>
      <c r="F356" s="378"/>
      <c r="G356" s="378"/>
      <c r="H356" s="496"/>
      <c r="I356" s="502">
        <f t="shared" si="7"/>
        <v>1200</v>
      </c>
      <c r="J356" s="124"/>
      <c r="K356" s="124"/>
      <c r="L356" s="124"/>
      <c r="M356" s="124"/>
      <c r="N356" s="323">
        <v>1200</v>
      </c>
    </row>
    <row r="357" spans="1:14" s="321" customFormat="1" ht="17.25">
      <c r="A357" s="729">
        <v>351</v>
      </c>
      <c r="B357" s="128"/>
      <c r="C357" s="330"/>
      <c r="D357" s="324" t="s">
        <v>396</v>
      </c>
      <c r="E357" s="325"/>
      <c r="F357" s="380"/>
      <c r="G357" s="380"/>
      <c r="H357" s="497"/>
      <c r="I357" s="503">
        <f t="shared" si="7"/>
        <v>0</v>
      </c>
      <c r="J357" s="326"/>
      <c r="K357" s="326"/>
      <c r="L357" s="326"/>
      <c r="M357" s="326"/>
      <c r="N357" s="327"/>
    </row>
    <row r="358" spans="1:14" s="1216" customFormat="1" ht="17.25">
      <c r="A358" s="729">
        <v>352</v>
      </c>
      <c r="B358" s="331"/>
      <c r="C358" s="332"/>
      <c r="D358" s="328" t="s">
        <v>1034</v>
      </c>
      <c r="E358" s="329"/>
      <c r="F358" s="379"/>
      <c r="G358" s="379"/>
      <c r="H358" s="498"/>
      <c r="I358" s="504">
        <f t="shared" si="7"/>
        <v>1200</v>
      </c>
      <c r="J358" s="379">
        <f>SUM(J356:J357)</f>
        <v>0</v>
      </c>
      <c r="K358" s="379">
        <f>SUM(K356:K357)</f>
        <v>0</v>
      </c>
      <c r="L358" s="379">
        <f>SUM(L356:L357)</f>
        <v>0</v>
      </c>
      <c r="M358" s="379">
        <f>SUM(M356:M357)</f>
        <v>0</v>
      </c>
      <c r="N358" s="486">
        <f>SUM(N356:N357)</f>
        <v>1200</v>
      </c>
    </row>
    <row r="359" spans="1:14" s="42" customFormat="1" ht="30" customHeight="1">
      <c r="A359" s="729">
        <v>353</v>
      </c>
      <c r="B359" s="126"/>
      <c r="C359" s="121">
        <v>57</v>
      </c>
      <c r="D359" s="122" t="s">
        <v>163</v>
      </c>
      <c r="E359" s="123" t="s">
        <v>810</v>
      </c>
      <c r="F359" s="378"/>
      <c r="G359" s="378">
        <v>22860</v>
      </c>
      <c r="H359" s="496">
        <v>20955</v>
      </c>
      <c r="I359" s="502"/>
      <c r="J359" s="123"/>
      <c r="K359" s="123"/>
      <c r="L359" s="123"/>
      <c r="M359" s="123"/>
      <c r="N359" s="487"/>
    </row>
    <row r="360" spans="1:14" s="714" customFormat="1" ht="16.5">
      <c r="A360" s="729">
        <v>354</v>
      </c>
      <c r="B360" s="715"/>
      <c r="C360" s="716"/>
      <c r="D360" s="717" t="s">
        <v>394</v>
      </c>
      <c r="E360" s="718"/>
      <c r="F360" s="709"/>
      <c r="G360" s="709"/>
      <c r="H360" s="710"/>
      <c r="I360" s="711">
        <f t="shared" si="7"/>
        <v>22860</v>
      </c>
      <c r="J360" s="712"/>
      <c r="K360" s="712"/>
      <c r="L360" s="712">
        <v>22860</v>
      </c>
      <c r="M360" s="712"/>
      <c r="N360" s="713"/>
    </row>
    <row r="361" spans="1:14" s="42" customFormat="1" ht="16.5">
      <c r="A361" s="729">
        <v>355</v>
      </c>
      <c r="B361" s="126"/>
      <c r="C361" s="121"/>
      <c r="D361" s="122" t="s">
        <v>1000</v>
      </c>
      <c r="E361" s="123"/>
      <c r="F361" s="378"/>
      <c r="G361" s="378"/>
      <c r="H361" s="496"/>
      <c r="I361" s="502">
        <f t="shared" si="7"/>
        <v>24765</v>
      </c>
      <c r="J361" s="124"/>
      <c r="K361" s="124"/>
      <c r="L361" s="124">
        <v>24765</v>
      </c>
      <c r="M361" s="124"/>
      <c r="N361" s="323"/>
    </row>
    <row r="362" spans="1:14" s="321" customFormat="1" ht="17.25">
      <c r="A362" s="729">
        <v>356</v>
      </c>
      <c r="B362" s="128"/>
      <c r="C362" s="330"/>
      <c r="D362" s="324" t="s">
        <v>396</v>
      </c>
      <c r="E362" s="325"/>
      <c r="F362" s="380"/>
      <c r="G362" s="380"/>
      <c r="H362" s="497"/>
      <c r="I362" s="503">
        <f t="shared" si="7"/>
        <v>0</v>
      </c>
      <c r="J362" s="326"/>
      <c r="K362" s="326"/>
      <c r="L362" s="326"/>
      <c r="M362" s="326"/>
      <c r="N362" s="327"/>
    </row>
    <row r="363" spans="1:14" s="1216" customFormat="1" ht="17.25">
      <c r="A363" s="729">
        <v>357</v>
      </c>
      <c r="B363" s="331"/>
      <c r="C363" s="332"/>
      <c r="D363" s="328" t="s">
        <v>1034</v>
      </c>
      <c r="E363" s="329"/>
      <c r="F363" s="379"/>
      <c r="G363" s="379"/>
      <c r="H363" s="498"/>
      <c r="I363" s="504">
        <f t="shared" si="7"/>
        <v>24765</v>
      </c>
      <c r="J363" s="379">
        <f>SUM(J361:J362)</f>
        <v>0</v>
      </c>
      <c r="K363" s="379">
        <f>SUM(K361:K362)</f>
        <v>0</v>
      </c>
      <c r="L363" s="379">
        <f>SUM(L361:L362)</f>
        <v>24765</v>
      </c>
      <c r="M363" s="379">
        <f>SUM(M361:M362)</f>
        <v>0</v>
      </c>
      <c r="N363" s="486">
        <f>SUM(N361:N362)</f>
        <v>0</v>
      </c>
    </row>
    <row r="364" spans="1:14" s="42" customFormat="1" ht="30" customHeight="1">
      <c r="A364" s="729">
        <v>358</v>
      </c>
      <c r="B364" s="126"/>
      <c r="C364" s="121">
        <v>58</v>
      </c>
      <c r="D364" s="122" t="s">
        <v>32</v>
      </c>
      <c r="E364" s="123" t="s">
        <v>810</v>
      </c>
      <c r="F364" s="378"/>
      <c r="G364" s="378">
        <v>230897</v>
      </c>
      <c r="H364" s="496">
        <v>222353</v>
      </c>
      <c r="I364" s="502"/>
      <c r="J364" s="123"/>
      <c r="K364" s="123"/>
      <c r="L364" s="123"/>
      <c r="M364" s="123"/>
      <c r="N364" s="487"/>
    </row>
    <row r="365" spans="1:14" s="714" customFormat="1" ht="16.5">
      <c r="A365" s="729">
        <v>359</v>
      </c>
      <c r="B365" s="715"/>
      <c r="C365" s="716"/>
      <c r="D365" s="717" t="s">
        <v>394</v>
      </c>
      <c r="E365" s="718"/>
      <c r="F365" s="709"/>
      <c r="G365" s="709"/>
      <c r="H365" s="710"/>
      <c r="I365" s="711">
        <f t="shared" si="7"/>
        <v>289200</v>
      </c>
      <c r="J365" s="712"/>
      <c r="K365" s="712"/>
      <c r="L365" s="712">
        <v>289200</v>
      </c>
      <c r="M365" s="712"/>
      <c r="N365" s="713"/>
    </row>
    <row r="366" spans="1:14" s="42" customFormat="1" ht="16.5">
      <c r="A366" s="729">
        <v>360</v>
      </c>
      <c r="B366" s="126"/>
      <c r="C366" s="121"/>
      <c r="D366" s="122" t="s">
        <v>1000</v>
      </c>
      <c r="E366" s="123"/>
      <c r="F366" s="378"/>
      <c r="G366" s="378"/>
      <c r="H366" s="496"/>
      <c r="I366" s="502">
        <f t="shared" si="7"/>
        <v>297744</v>
      </c>
      <c r="J366" s="124"/>
      <c r="K366" s="124"/>
      <c r="L366" s="124">
        <v>297744</v>
      </c>
      <c r="M366" s="124"/>
      <c r="N366" s="323"/>
    </row>
    <row r="367" spans="1:14" s="321" customFormat="1" ht="17.25">
      <c r="A367" s="729">
        <v>361</v>
      </c>
      <c r="B367" s="128"/>
      <c r="C367" s="330"/>
      <c r="D367" s="324" t="s">
        <v>396</v>
      </c>
      <c r="E367" s="325"/>
      <c r="F367" s="380"/>
      <c r="G367" s="380"/>
      <c r="H367" s="497"/>
      <c r="I367" s="503">
        <f t="shared" si="7"/>
        <v>0</v>
      </c>
      <c r="J367" s="326"/>
      <c r="K367" s="326"/>
      <c r="L367" s="326"/>
      <c r="M367" s="326"/>
      <c r="N367" s="327"/>
    </row>
    <row r="368" spans="1:14" s="1216" customFormat="1" ht="17.25">
      <c r="A368" s="729">
        <v>362</v>
      </c>
      <c r="B368" s="331"/>
      <c r="C368" s="332"/>
      <c r="D368" s="328" t="s">
        <v>1034</v>
      </c>
      <c r="E368" s="329"/>
      <c r="F368" s="379"/>
      <c r="G368" s="379"/>
      <c r="H368" s="498"/>
      <c r="I368" s="504">
        <f t="shared" si="7"/>
        <v>297744</v>
      </c>
      <c r="J368" s="379">
        <f>SUM(J366:J367)</f>
        <v>0</v>
      </c>
      <c r="K368" s="379">
        <f>SUM(K366:K367)</f>
        <v>0</v>
      </c>
      <c r="L368" s="379">
        <f>SUM(L366:L367)</f>
        <v>297744</v>
      </c>
      <c r="M368" s="379">
        <f>SUM(M366:M367)</f>
        <v>0</v>
      </c>
      <c r="N368" s="486">
        <f>SUM(N366:N367)</f>
        <v>0</v>
      </c>
    </row>
    <row r="369" spans="1:14" s="42" customFormat="1" ht="30" customHeight="1">
      <c r="A369" s="729">
        <v>363</v>
      </c>
      <c r="B369" s="126"/>
      <c r="C369" s="121">
        <v>59</v>
      </c>
      <c r="D369" s="122" t="s">
        <v>729</v>
      </c>
      <c r="E369" s="123" t="s">
        <v>810</v>
      </c>
      <c r="F369" s="378"/>
      <c r="G369" s="378">
        <v>500000</v>
      </c>
      <c r="H369" s="496">
        <f>686819-273</f>
        <v>686546</v>
      </c>
      <c r="I369" s="502"/>
      <c r="J369" s="123"/>
      <c r="K369" s="123"/>
      <c r="L369" s="123"/>
      <c r="M369" s="123"/>
      <c r="N369" s="487"/>
    </row>
    <row r="370" spans="1:14" s="714" customFormat="1" ht="16.5">
      <c r="A370" s="729">
        <v>364</v>
      </c>
      <c r="B370" s="715"/>
      <c r="C370" s="716"/>
      <c r="D370" s="717" t="s">
        <v>394</v>
      </c>
      <c r="E370" s="718"/>
      <c r="F370" s="709"/>
      <c r="G370" s="709"/>
      <c r="H370" s="710"/>
      <c r="I370" s="711">
        <f t="shared" si="7"/>
        <v>550000</v>
      </c>
      <c r="J370" s="712"/>
      <c r="K370" s="712"/>
      <c r="L370" s="712">
        <v>550000</v>
      </c>
      <c r="M370" s="712"/>
      <c r="N370" s="713"/>
    </row>
    <row r="371" spans="1:14" s="42" customFormat="1" ht="16.5">
      <c r="A371" s="729">
        <v>365</v>
      </c>
      <c r="B371" s="126"/>
      <c r="C371" s="121"/>
      <c r="D371" s="122" t="s">
        <v>1000</v>
      </c>
      <c r="E371" s="123"/>
      <c r="F371" s="378"/>
      <c r="G371" s="378"/>
      <c r="H371" s="496"/>
      <c r="I371" s="502">
        <f t="shared" si="7"/>
        <v>673000</v>
      </c>
      <c r="J371" s="124"/>
      <c r="K371" s="124"/>
      <c r="L371" s="124">
        <v>673000</v>
      </c>
      <c r="M371" s="124"/>
      <c r="N371" s="323"/>
    </row>
    <row r="372" spans="1:14" s="321" customFormat="1" ht="17.25">
      <c r="A372" s="729">
        <v>366</v>
      </c>
      <c r="B372" s="128"/>
      <c r="C372" s="330"/>
      <c r="D372" s="1230" t="s">
        <v>1142</v>
      </c>
      <c r="E372" s="1231"/>
      <c r="F372" s="1232"/>
      <c r="G372" s="1232"/>
      <c r="H372" s="1233"/>
      <c r="I372" s="503">
        <f t="shared" si="7"/>
        <v>17000</v>
      </c>
      <c r="J372" s="326"/>
      <c r="K372" s="326"/>
      <c r="L372" s="326">
        <v>17000</v>
      </c>
      <c r="M372" s="326"/>
      <c r="N372" s="327"/>
    </row>
    <row r="373" spans="1:14" s="1216" customFormat="1" ht="17.25">
      <c r="A373" s="729">
        <v>367</v>
      </c>
      <c r="B373" s="331"/>
      <c r="C373" s="332"/>
      <c r="D373" s="328" t="s">
        <v>1034</v>
      </c>
      <c r="E373" s="329"/>
      <c r="F373" s="379"/>
      <c r="G373" s="379"/>
      <c r="H373" s="498"/>
      <c r="I373" s="504">
        <f t="shared" si="7"/>
        <v>690000</v>
      </c>
      <c r="J373" s="379">
        <f>SUM(J371:J372)</f>
        <v>0</v>
      </c>
      <c r="K373" s="379">
        <f>SUM(K371:K372)</f>
        <v>0</v>
      </c>
      <c r="L373" s="379">
        <f>SUM(L371:L372)</f>
        <v>690000</v>
      </c>
      <c r="M373" s="379">
        <f>SUM(M371:M372)</f>
        <v>0</v>
      </c>
      <c r="N373" s="486">
        <f>SUM(N371:N372)</f>
        <v>0</v>
      </c>
    </row>
    <row r="374" spans="1:14" s="42" customFormat="1" ht="30" customHeight="1">
      <c r="A374" s="729">
        <v>368</v>
      </c>
      <c r="B374" s="126"/>
      <c r="C374" s="121">
        <v>60</v>
      </c>
      <c r="D374" s="122" t="s">
        <v>164</v>
      </c>
      <c r="E374" s="123" t="s">
        <v>810</v>
      </c>
      <c r="F374" s="378"/>
      <c r="G374" s="378">
        <v>18500</v>
      </c>
      <c r="H374" s="496">
        <v>18144</v>
      </c>
      <c r="I374" s="502"/>
      <c r="J374" s="123"/>
      <c r="K374" s="123"/>
      <c r="L374" s="123"/>
      <c r="M374" s="123"/>
      <c r="N374" s="487"/>
    </row>
    <row r="375" spans="1:14" s="714" customFormat="1" ht="16.5">
      <c r="A375" s="729">
        <v>369</v>
      </c>
      <c r="B375" s="715"/>
      <c r="C375" s="716"/>
      <c r="D375" s="717" t="s">
        <v>394</v>
      </c>
      <c r="E375" s="718"/>
      <c r="F375" s="709"/>
      <c r="G375" s="709"/>
      <c r="H375" s="710"/>
      <c r="I375" s="711">
        <f t="shared" si="7"/>
        <v>19200</v>
      </c>
      <c r="J375" s="712"/>
      <c r="K375" s="712"/>
      <c r="L375" s="712">
        <v>19200</v>
      </c>
      <c r="M375" s="712"/>
      <c r="N375" s="713"/>
    </row>
    <row r="376" spans="1:14" s="42" customFormat="1" ht="16.5">
      <c r="A376" s="729">
        <v>370</v>
      </c>
      <c r="B376" s="126"/>
      <c r="C376" s="121"/>
      <c r="D376" s="122" t="s">
        <v>1000</v>
      </c>
      <c r="E376" s="123"/>
      <c r="F376" s="378"/>
      <c r="G376" s="378"/>
      <c r="H376" s="496"/>
      <c r="I376" s="502">
        <f t="shared" si="7"/>
        <v>19145</v>
      </c>
      <c r="J376" s="124"/>
      <c r="K376" s="124"/>
      <c r="L376" s="124">
        <v>19145</v>
      </c>
      <c r="M376" s="124"/>
      <c r="N376" s="323"/>
    </row>
    <row r="377" spans="1:14" s="321" customFormat="1" ht="17.25">
      <c r="A377" s="729">
        <v>371</v>
      </c>
      <c r="B377" s="128"/>
      <c r="C377" s="330"/>
      <c r="D377" s="324" t="s">
        <v>396</v>
      </c>
      <c r="E377" s="325"/>
      <c r="F377" s="380"/>
      <c r="G377" s="380"/>
      <c r="H377" s="497"/>
      <c r="I377" s="503">
        <f t="shared" si="7"/>
        <v>0</v>
      </c>
      <c r="J377" s="326"/>
      <c r="K377" s="326"/>
      <c r="L377" s="326"/>
      <c r="M377" s="326"/>
      <c r="N377" s="327"/>
    </row>
    <row r="378" spans="1:14" s="1216" customFormat="1" ht="17.25">
      <c r="A378" s="729">
        <v>372</v>
      </c>
      <c r="B378" s="331"/>
      <c r="C378" s="332"/>
      <c r="D378" s="328" t="s">
        <v>1034</v>
      </c>
      <c r="E378" s="329"/>
      <c r="F378" s="379"/>
      <c r="G378" s="379"/>
      <c r="H378" s="498"/>
      <c r="I378" s="504">
        <f t="shared" si="7"/>
        <v>19145</v>
      </c>
      <c r="J378" s="379">
        <f>SUM(J376:J377)</f>
        <v>0</v>
      </c>
      <c r="K378" s="379">
        <f>SUM(K376:K377)</f>
        <v>0</v>
      </c>
      <c r="L378" s="379">
        <f>SUM(L376:L377)</f>
        <v>19145</v>
      </c>
      <c r="M378" s="379">
        <f>SUM(M376:M377)</f>
        <v>0</v>
      </c>
      <c r="N378" s="486">
        <f>SUM(N376:N377)</f>
        <v>0</v>
      </c>
    </row>
    <row r="379" spans="1:14" s="42" customFormat="1" ht="30" customHeight="1">
      <c r="A379" s="729">
        <v>373</v>
      </c>
      <c r="B379" s="126"/>
      <c r="C379" s="121">
        <v>61</v>
      </c>
      <c r="D379" s="122" t="s">
        <v>406</v>
      </c>
      <c r="E379" s="123" t="s">
        <v>810</v>
      </c>
      <c r="F379" s="378">
        <v>20000</v>
      </c>
      <c r="G379" s="378">
        <v>20000</v>
      </c>
      <c r="H379" s="496">
        <v>20000</v>
      </c>
      <c r="I379" s="502"/>
      <c r="J379" s="123"/>
      <c r="K379" s="123"/>
      <c r="L379" s="123"/>
      <c r="M379" s="123"/>
      <c r="N379" s="487"/>
    </row>
    <row r="380" spans="1:14" s="714" customFormat="1" ht="16.5">
      <c r="A380" s="729">
        <v>374</v>
      </c>
      <c r="B380" s="715"/>
      <c r="C380" s="716"/>
      <c r="D380" s="717" t="s">
        <v>394</v>
      </c>
      <c r="E380" s="718"/>
      <c r="F380" s="709"/>
      <c r="G380" s="709"/>
      <c r="H380" s="710"/>
      <c r="I380" s="711">
        <f t="shared" si="7"/>
        <v>23000</v>
      </c>
      <c r="J380" s="712"/>
      <c r="K380" s="712"/>
      <c r="L380" s="712">
        <v>23000</v>
      </c>
      <c r="M380" s="712"/>
      <c r="N380" s="713"/>
    </row>
    <row r="381" spans="1:14" s="42" customFormat="1" ht="16.5">
      <c r="A381" s="729">
        <v>375</v>
      </c>
      <c r="B381" s="126"/>
      <c r="C381" s="121"/>
      <c r="D381" s="122" t="s">
        <v>1000</v>
      </c>
      <c r="E381" s="123"/>
      <c r="F381" s="378"/>
      <c r="G381" s="378"/>
      <c r="H381" s="496"/>
      <c r="I381" s="502">
        <f t="shared" si="7"/>
        <v>23000</v>
      </c>
      <c r="J381" s="124"/>
      <c r="K381" s="124"/>
      <c r="L381" s="124"/>
      <c r="M381" s="124"/>
      <c r="N381" s="323">
        <v>23000</v>
      </c>
    </row>
    <row r="382" spans="1:14" s="321" customFormat="1" ht="17.25">
      <c r="A382" s="729">
        <v>376</v>
      </c>
      <c r="B382" s="128"/>
      <c r="C382" s="330"/>
      <c r="D382" s="324" t="s">
        <v>396</v>
      </c>
      <c r="E382" s="325"/>
      <c r="F382" s="380"/>
      <c r="G382" s="380"/>
      <c r="H382" s="497"/>
      <c r="I382" s="503">
        <f t="shared" si="7"/>
        <v>0</v>
      </c>
      <c r="J382" s="326"/>
      <c r="K382" s="326"/>
      <c r="L382" s="326"/>
      <c r="M382" s="326"/>
      <c r="N382" s="327"/>
    </row>
    <row r="383" spans="1:14" s="1216" customFormat="1" ht="17.25">
      <c r="A383" s="729">
        <v>377</v>
      </c>
      <c r="B383" s="331"/>
      <c r="C383" s="332"/>
      <c r="D383" s="328" t="s">
        <v>1034</v>
      </c>
      <c r="E383" s="329"/>
      <c r="F383" s="379"/>
      <c r="G383" s="379"/>
      <c r="H383" s="498"/>
      <c r="I383" s="504">
        <f t="shared" si="7"/>
        <v>23000</v>
      </c>
      <c r="J383" s="379">
        <f>SUM(J381:J382)</f>
        <v>0</v>
      </c>
      <c r="K383" s="379">
        <f>SUM(K381:K382)</f>
        <v>0</v>
      </c>
      <c r="L383" s="379">
        <f>SUM(L381:L382)</f>
        <v>0</v>
      </c>
      <c r="M383" s="379">
        <f>SUM(M381:M382)</f>
        <v>0</v>
      </c>
      <c r="N383" s="486">
        <f>SUM(N381:N382)</f>
        <v>23000</v>
      </c>
    </row>
    <row r="384" spans="1:14" s="42" customFormat="1" ht="30" customHeight="1">
      <c r="A384" s="729">
        <v>378</v>
      </c>
      <c r="B384" s="126"/>
      <c r="C384" s="121">
        <v>62</v>
      </c>
      <c r="D384" s="122" t="s">
        <v>730</v>
      </c>
      <c r="E384" s="123" t="s">
        <v>810</v>
      </c>
      <c r="F384" s="378"/>
      <c r="G384" s="378"/>
      <c r="H384" s="496"/>
      <c r="I384" s="502"/>
      <c r="J384" s="123"/>
      <c r="K384" s="123"/>
      <c r="L384" s="123"/>
      <c r="M384" s="123"/>
      <c r="N384" s="487"/>
    </row>
    <row r="385" spans="1:14" s="714" customFormat="1" ht="16.5">
      <c r="A385" s="729">
        <v>379</v>
      </c>
      <c r="B385" s="715"/>
      <c r="C385" s="716"/>
      <c r="D385" s="717" t="s">
        <v>394</v>
      </c>
      <c r="E385" s="718"/>
      <c r="F385" s="709"/>
      <c r="G385" s="709"/>
      <c r="H385" s="710"/>
      <c r="I385" s="711">
        <f t="shared" si="7"/>
        <v>50000</v>
      </c>
      <c r="J385" s="712"/>
      <c r="K385" s="712"/>
      <c r="L385" s="712"/>
      <c r="M385" s="712"/>
      <c r="N385" s="713">
        <v>50000</v>
      </c>
    </row>
    <row r="386" spans="1:14" s="42" customFormat="1" ht="16.5">
      <c r="A386" s="729">
        <v>380</v>
      </c>
      <c r="B386" s="126"/>
      <c r="C386" s="121"/>
      <c r="D386" s="122" t="s">
        <v>1000</v>
      </c>
      <c r="E386" s="123"/>
      <c r="F386" s="378"/>
      <c r="G386" s="378"/>
      <c r="H386" s="496"/>
      <c r="I386" s="502">
        <f t="shared" si="7"/>
        <v>50000</v>
      </c>
      <c r="J386" s="124"/>
      <c r="K386" s="124"/>
      <c r="L386" s="124"/>
      <c r="M386" s="124"/>
      <c r="N386" s="323">
        <v>50000</v>
      </c>
    </row>
    <row r="387" spans="1:14" s="321" customFormat="1" ht="17.25">
      <c r="A387" s="729">
        <v>381</v>
      </c>
      <c r="B387" s="128"/>
      <c r="C387" s="330"/>
      <c r="D387" s="324" t="s">
        <v>396</v>
      </c>
      <c r="E387" s="325"/>
      <c r="F387" s="380"/>
      <c r="G387" s="380"/>
      <c r="H387" s="497"/>
      <c r="I387" s="503">
        <f t="shared" si="7"/>
        <v>0</v>
      </c>
      <c r="J387" s="326"/>
      <c r="K387" s="326"/>
      <c r="L387" s="326"/>
      <c r="M387" s="326"/>
      <c r="N387" s="327"/>
    </row>
    <row r="388" spans="1:14" s="1216" customFormat="1" ht="17.25">
      <c r="A388" s="729">
        <v>382</v>
      </c>
      <c r="B388" s="331"/>
      <c r="C388" s="332"/>
      <c r="D388" s="328" t="s">
        <v>1034</v>
      </c>
      <c r="E388" s="329"/>
      <c r="F388" s="379"/>
      <c r="G388" s="379"/>
      <c r="H388" s="498"/>
      <c r="I388" s="504">
        <f t="shared" si="7"/>
        <v>50000</v>
      </c>
      <c r="J388" s="379">
        <f>SUM(J386:J387)</f>
        <v>0</v>
      </c>
      <c r="K388" s="379">
        <f>SUM(K386:K387)</f>
        <v>0</v>
      </c>
      <c r="L388" s="379">
        <f>SUM(L386:L387)</f>
        <v>0</v>
      </c>
      <c r="M388" s="379">
        <f>SUM(M386:M387)</f>
        <v>0</v>
      </c>
      <c r="N388" s="486">
        <f>SUM(N386:N387)</f>
        <v>50000</v>
      </c>
    </row>
    <row r="389" spans="1:14" s="42" customFormat="1" ht="25.5" customHeight="1">
      <c r="A389" s="729">
        <v>383</v>
      </c>
      <c r="B389" s="126"/>
      <c r="C389" s="121">
        <v>63</v>
      </c>
      <c r="D389" s="122" t="s">
        <v>731</v>
      </c>
      <c r="E389" s="123" t="s">
        <v>810</v>
      </c>
      <c r="F389" s="378"/>
      <c r="G389" s="378">
        <v>250000</v>
      </c>
      <c r="H389" s="496">
        <v>291122</v>
      </c>
      <c r="I389" s="502"/>
      <c r="J389" s="123"/>
      <c r="K389" s="123"/>
      <c r="L389" s="123"/>
      <c r="M389" s="123"/>
      <c r="N389" s="487"/>
    </row>
    <row r="390" spans="1:14" s="714" customFormat="1" ht="16.5">
      <c r="A390" s="729">
        <v>384</v>
      </c>
      <c r="B390" s="715"/>
      <c r="C390" s="716"/>
      <c r="D390" s="717" t="s">
        <v>394</v>
      </c>
      <c r="E390" s="718"/>
      <c r="F390" s="709"/>
      <c r="G390" s="709"/>
      <c r="H390" s="710"/>
      <c r="I390" s="711">
        <f t="shared" si="7"/>
        <v>250000</v>
      </c>
      <c r="J390" s="712"/>
      <c r="K390" s="712"/>
      <c r="L390" s="712">
        <v>250000</v>
      </c>
      <c r="M390" s="712"/>
      <c r="N390" s="713"/>
    </row>
    <row r="391" spans="1:14" s="42" customFormat="1" ht="16.5">
      <c r="A391" s="729">
        <v>385</v>
      </c>
      <c r="B391" s="126"/>
      <c r="C391" s="121"/>
      <c r="D391" s="122" t="s">
        <v>1000</v>
      </c>
      <c r="E391" s="123"/>
      <c r="F391" s="378"/>
      <c r="G391" s="378"/>
      <c r="H391" s="496"/>
      <c r="I391" s="502">
        <f t="shared" si="7"/>
        <v>334735</v>
      </c>
      <c r="J391" s="124"/>
      <c r="K391" s="124"/>
      <c r="L391" s="124">
        <v>0</v>
      </c>
      <c r="M391" s="124"/>
      <c r="N391" s="323">
        <v>334735</v>
      </c>
    </row>
    <row r="392" spans="1:14" s="321" customFormat="1" ht="17.25">
      <c r="A392" s="729">
        <v>386</v>
      </c>
      <c r="B392" s="128"/>
      <c r="C392" s="330"/>
      <c r="D392" s="479" t="s">
        <v>396</v>
      </c>
      <c r="E392" s="325"/>
      <c r="F392" s="380"/>
      <c r="G392" s="380"/>
      <c r="H392" s="497"/>
      <c r="I392" s="503">
        <f t="shared" si="7"/>
        <v>0</v>
      </c>
      <c r="J392" s="326"/>
      <c r="K392" s="326"/>
      <c r="L392" s="326"/>
      <c r="M392" s="326"/>
      <c r="N392" s="327"/>
    </row>
    <row r="393" spans="1:14" s="1216" customFormat="1" ht="17.25">
      <c r="A393" s="729">
        <v>387</v>
      </c>
      <c r="B393" s="331"/>
      <c r="C393" s="332"/>
      <c r="D393" s="328" t="s">
        <v>1034</v>
      </c>
      <c r="E393" s="329"/>
      <c r="F393" s="379"/>
      <c r="G393" s="379"/>
      <c r="H393" s="498"/>
      <c r="I393" s="504">
        <f t="shared" si="7"/>
        <v>334735</v>
      </c>
      <c r="J393" s="379">
        <f>SUM(J391:J392)</f>
        <v>0</v>
      </c>
      <c r="K393" s="379">
        <f>SUM(K391:K392)</f>
        <v>0</v>
      </c>
      <c r="L393" s="379">
        <f>SUM(L391:L392)</f>
        <v>0</v>
      </c>
      <c r="M393" s="379">
        <f>SUM(M391:M392)</f>
        <v>0</v>
      </c>
      <c r="N393" s="486">
        <f>SUM(N391:N392)</f>
        <v>334735</v>
      </c>
    </row>
    <row r="394" spans="1:14" s="42" customFormat="1" ht="25.5" customHeight="1">
      <c r="A394" s="729">
        <v>388</v>
      </c>
      <c r="B394" s="126"/>
      <c r="C394" s="121">
        <v>64</v>
      </c>
      <c r="D394" s="122" t="s">
        <v>178</v>
      </c>
      <c r="E394" s="123" t="s">
        <v>752</v>
      </c>
      <c r="F394" s="378">
        <v>41814</v>
      </c>
      <c r="G394" s="378">
        <v>24355</v>
      </c>
      <c r="H394" s="496">
        <v>24355</v>
      </c>
      <c r="I394" s="502"/>
      <c r="J394" s="123"/>
      <c r="K394" s="123"/>
      <c r="L394" s="123"/>
      <c r="M394" s="123"/>
      <c r="N394" s="487"/>
    </row>
    <row r="395" spans="1:14" s="714" customFormat="1" ht="16.5">
      <c r="A395" s="729">
        <v>389</v>
      </c>
      <c r="B395" s="715"/>
      <c r="C395" s="716"/>
      <c r="D395" s="717" t="s">
        <v>394</v>
      </c>
      <c r="E395" s="718"/>
      <c r="F395" s="709"/>
      <c r="G395" s="709"/>
      <c r="H395" s="710"/>
      <c r="I395" s="711">
        <f t="shared" si="7"/>
        <v>26055</v>
      </c>
      <c r="J395" s="712"/>
      <c r="K395" s="712"/>
      <c r="L395" s="712">
        <v>26055</v>
      </c>
      <c r="M395" s="712"/>
      <c r="N395" s="713"/>
    </row>
    <row r="396" spans="1:14" s="42" customFormat="1" ht="16.5">
      <c r="A396" s="729">
        <v>390</v>
      </c>
      <c r="B396" s="126"/>
      <c r="C396" s="121"/>
      <c r="D396" s="122" t="s">
        <v>1000</v>
      </c>
      <c r="E396" s="123"/>
      <c r="F396" s="378"/>
      <c r="G396" s="378"/>
      <c r="H396" s="496"/>
      <c r="I396" s="502">
        <f t="shared" si="7"/>
        <v>26055</v>
      </c>
      <c r="J396" s="124"/>
      <c r="K396" s="124"/>
      <c r="L396" s="124"/>
      <c r="M396" s="124"/>
      <c r="N396" s="323">
        <v>26055</v>
      </c>
    </row>
    <row r="397" spans="1:14" s="321" customFormat="1" ht="17.25">
      <c r="A397" s="729">
        <v>391</v>
      </c>
      <c r="B397" s="128"/>
      <c r="C397" s="330"/>
      <c r="D397" s="324" t="s">
        <v>396</v>
      </c>
      <c r="E397" s="325"/>
      <c r="F397" s="380"/>
      <c r="G397" s="380"/>
      <c r="H397" s="497"/>
      <c r="I397" s="503">
        <f t="shared" si="7"/>
        <v>0</v>
      </c>
      <c r="J397" s="326"/>
      <c r="K397" s="326"/>
      <c r="L397" s="326"/>
      <c r="M397" s="326"/>
      <c r="N397" s="327"/>
    </row>
    <row r="398" spans="1:14" s="1216" customFormat="1" ht="17.25">
      <c r="A398" s="729">
        <v>392</v>
      </c>
      <c r="B398" s="331"/>
      <c r="C398" s="332"/>
      <c r="D398" s="328" t="s">
        <v>1034</v>
      </c>
      <c r="E398" s="329"/>
      <c r="F398" s="379"/>
      <c r="G398" s="379"/>
      <c r="H398" s="498"/>
      <c r="I398" s="504">
        <f t="shared" si="7"/>
        <v>26055</v>
      </c>
      <c r="J398" s="379">
        <f>SUM(J396:J397)</f>
        <v>0</v>
      </c>
      <c r="K398" s="379">
        <f>SUM(K396:K397)</f>
        <v>0</v>
      </c>
      <c r="L398" s="379">
        <f>SUM(L396:L397)</f>
        <v>0</v>
      </c>
      <c r="M398" s="379">
        <f>SUM(M396:M397)</f>
        <v>0</v>
      </c>
      <c r="N398" s="486">
        <f>SUM(N396:N397)</f>
        <v>26055</v>
      </c>
    </row>
    <row r="399" spans="1:14" s="42" customFormat="1" ht="30" customHeight="1">
      <c r="A399" s="729">
        <v>393</v>
      </c>
      <c r="B399" s="126"/>
      <c r="C399" s="121">
        <v>65</v>
      </c>
      <c r="D399" s="122" t="s">
        <v>100</v>
      </c>
      <c r="E399" s="123" t="s">
        <v>752</v>
      </c>
      <c r="F399" s="378">
        <v>50000</v>
      </c>
      <c r="G399" s="378">
        <v>45000</v>
      </c>
      <c r="H399" s="496">
        <v>45000</v>
      </c>
      <c r="I399" s="502"/>
      <c r="J399" s="123"/>
      <c r="K399" s="123"/>
      <c r="L399" s="123"/>
      <c r="M399" s="123"/>
      <c r="N399" s="487"/>
    </row>
    <row r="400" spans="1:14" s="714" customFormat="1" ht="16.5">
      <c r="A400" s="729">
        <v>394</v>
      </c>
      <c r="B400" s="715"/>
      <c r="C400" s="716"/>
      <c r="D400" s="717" t="s">
        <v>394</v>
      </c>
      <c r="E400" s="718"/>
      <c r="F400" s="709"/>
      <c r="G400" s="709"/>
      <c r="H400" s="710"/>
      <c r="I400" s="711">
        <f t="shared" si="7"/>
        <v>50000</v>
      </c>
      <c r="J400" s="712"/>
      <c r="K400" s="712"/>
      <c r="L400" s="712">
        <v>50000</v>
      </c>
      <c r="M400" s="712"/>
      <c r="N400" s="713"/>
    </row>
    <row r="401" spans="1:14" s="42" customFormat="1" ht="16.5">
      <c r="A401" s="729">
        <v>395</v>
      </c>
      <c r="B401" s="126"/>
      <c r="C401" s="121"/>
      <c r="D401" s="122" t="s">
        <v>1000</v>
      </c>
      <c r="E401" s="123"/>
      <c r="F401" s="378"/>
      <c r="G401" s="378"/>
      <c r="H401" s="496"/>
      <c r="I401" s="502">
        <f t="shared" si="7"/>
        <v>50000</v>
      </c>
      <c r="J401" s="124"/>
      <c r="K401" s="124"/>
      <c r="L401" s="124"/>
      <c r="M401" s="124"/>
      <c r="N401" s="323">
        <v>50000</v>
      </c>
    </row>
    <row r="402" spans="1:14" s="321" customFormat="1" ht="17.25">
      <c r="A402" s="729">
        <v>396</v>
      </c>
      <c r="B402" s="128"/>
      <c r="C402" s="330"/>
      <c r="D402" s="324" t="s">
        <v>396</v>
      </c>
      <c r="E402" s="325"/>
      <c r="F402" s="380"/>
      <c r="G402" s="380"/>
      <c r="H402" s="497"/>
      <c r="I402" s="503">
        <f t="shared" si="7"/>
        <v>0</v>
      </c>
      <c r="J402" s="326"/>
      <c r="K402" s="326"/>
      <c r="L402" s="326"/>
      <c r="M402" s="326"/>
      <c r="N402" s="327"/>
    </row>
    <row r="403" spans="1:14" s="1216" customFormat="1" ht="17.25">
      <c r="A403" s="729">
        <v>397</v>
      </c>
      <c r="B403" s="331"/>
      <c r="C403" s="332"/>
      <c r="D403" s="328" t="s">
        <v>1034</v>
      </c>
      <c r="E403" s="329"/>
      <c r="F403" s="379"/>
      <c r="G403" s="379"/>
      <c r="H403" s="498"/>
      <c r="I403" s="504">
        <f t="shared" si="7"/>
        <v>50000</v>
      </c>
      <c r="J403" s="379">
        <f>SUM(J401:J402)</f>
        <v>0</v>
      </c>
      <c r="K403" s="379">
        <f>SUM(K401:K402)</f>
        <v>0</v>
      </c>
      <c r="L403" s="379">
        <f>SUM(L401:L402)</f>
        <v>0</v>
      </c>
      <c r="M403" s="379">
        <f>SUM(M401:M402)</f>
        <v>0</v>
      </c>
      <c r="N403" s="486">
        <f>SUM(N401:N402)</f>
        <v>50000</v>
      </c>
    </row>
    <row r="404" spans="1:14" s="42" customFormat="1" ht="30" customHeight="1">
      <c r="A404" s="729">
        <v>398</v>
      </c>
      <c r="B404" s="126"/>
      <c r="C404" s="121">
        <v>66</v>
      </c>
      <c r="D404" s="122" t="s">
        <v>152</v>
      </c>
      <c r="E404" s="123" t="s">
        <v>752</v>
      </c>
      <c r="F404" s="378"/>
      <c r="G404" s="378"/>
      <c r="H404" s="496"/>
      <c r="I404" s="502"/>
      <c r="J404" s="123"/>
      <c r="K404" s="123"/>
      <c r="L404" s="123"/>
      <c r="M404" s="123"/>
      <c r="N404" s="487"/>
    </row>
    <row r="405" spans="1:14" s="714" customFormat="1" ht="16.5">
      <c r="A405" s="729">
        <v>399</v>
      </c>
      <c r="B405" s="715"/>
      <c r="C405" s="716"/>
      <c r="D405" s="717" t="s">
        <v>394</v>
      </c>
      <c r="E405" s="718"/>
      <c r="F405" s="709"/>
      <c r="G405" s="709"/>
      <c r="H405" s="710"/>
      <c r="I405" s="711">
        <f t="shared" si="7"/>
        <v>13900</v>
      </c>
      <c r="J405" s="712"/>
      <c r="K405" s="712"/>
      <c r="L405" s="712">
        <v>13900</v>
      </c>
      <c r="M405" s="712"/>
      <c r="N405" s="713"/>
    </row>
    <row r="406" spans="1:14" s="42" customFormat="1" ht="16.5">
      <c r="A406" s="729">
        <v>400</v>
      </c>
      <c r="B406" s="126"/>
      <c r="C406" s="121"/>
      <c r="D406" s="122" t="s">
        <v>1000</v>
      </c>
      <c r="E406" s="123"/>
      <c r="F406" s="378"/>
      <c r="G406" s="378"/>
      <c r="H406" s="496"/>
      <c r="I406" s="502">
        <f t="shared" si="7"/>
        <v>0</v>
      </c>
      <c r="J406" s="124"/>
      <c r="K406" s="124"/>
      <c r="L406" s="124"/>
      <c r="M406" s="124"/>
      <c r="N406" s="323"/>
    </row>
    <row r="407" spans="1:14" s="321" customFormat="1" ht="17.25">
      <c r="A407" s="729">
        <v>401</v>
      </c>
      <c r="B407" s="128"/>
      <c r="C407" s="330"/>
      <c r="D407" s="324" t="s">
        <v>396</v>
      </c>
      <c r="E407" s="325"/>
      <c r="F407" s="380"/>
      <c r="G407" s="380"/>
      <c r="H407" s="497"/>
      <c r="I407" s="503">
        <f t="shared" si="7"/>
        <v>0</v>
      </c>
      <c r="J407" s="326"/>
      <c r="K407" s="326"/>
      <c r="L407" s="326"/>
      <c r="M407" s="326"/>
      <c r="N407" s="327"/>
    </row>
    <row r="408" spans="1:14" s="1216" customFormat="1" ht="17.25">
      <c r="A408" s="729">
        <v>402</v>
      </c>
      <c r="B408" s="331"/>
      <c r="C408" s="332"/>
      <c r="D408" s="328" t="s">
        <v>1034</v>
      </c>
      <c r="E408" s="329"/>
      <c r="F408" s="379"/>
      <c r="G408" s="379"/>
      <c r="H408" s="498"/>
      <c r="I408" s="504">
        <f t="shared" si="7"/>
        <v>0</v>
      </c>
      <c r="J408" s="379">
        <f>SUM(J406:J407)</f>
        <v>0</v>
      </c>
      <c r="K408" s="379">
        <f>SUM(K406:K407)</f>
        <v>0</v>
      </c>
      <c r="L408" s="379">
        <f>SUM(L406:L407)</f>
        <v>0</v>
      </c>
      <c r="M408" s="379">
        <f>SUM(M406:M407)</f>
        <v>0</v>
      </c>
      <c r="N408" s="486">
        <f>SUM(N406:N407)</f>
        <v>0</v>
      </c>
    </row>
    <row r="409" spans="1:14" s="42" customFormat="1" ht="30" customHeight="1">
      <c r="A409" s="729">
        <v>403</v>
      </c>
      <c r="B409" s="126"/>
      <c r="C409" s="121">
        <v>67</v>
      </c>
      <c r="D409" s="122" t="s">
        <v>4</v>
      </c>
      <c r="E409" s="123" t="s">
        <v>752</v>
      </c>
      <c r="F409" s="378">
        <v>71400</v>
      </c>
      <c r="G409" s="378">
        <v>60000</v>
      </c>
      <c r="H409" s="496">
        <v>60000</v>
      </c>
      <c r="I409" s="502"/>
      <c r="J409" s="123"/>
      <c r="K409" s="123"/>
      <c r="L409" s="123"/>
      <c r="M409" s="123"/>
      <c r="N409" s="487"/>
    </row>
    <row r="410" spans="1:14" s="714" customFormat="1" ht="16.5">
      <c r="A410" s="729">
        <v>404</v>
      </c>
      <c r="B410" s="715"/>
      <c r="C410" s="716"/>
      <c r="D410" s="717" t="s">
        <v>394</v>
      </c>
      <c r="E410" s="718"/>
      <c r="F410" s="709"/>
      <c r="G410" s="709"/>
      <c r="H410" s="710"/>
      <c r="I410" s="711">
        <f t="shared" si="7"/>
        <v>85000</v>
      </c>
      <c r="J410" s="712"/>
      <c r="K410" s="712"/>
      <c r="L410" s="712">
        <v>85000</v>
      </c>
      <c r="M410" s="712"/>
      <c r="N410" s="713"/>
    </row>
    <row r="411" spans="1:14" s="42" customFormat="1" ht="16.5">
      <c r="A411" s="729">
        <v>405</v>
      </c>
      <c r="B411" s="126"/>
      <c r="C411" s="121"/>
      <c r="D411" s="122" t="s">
        <v>1000</v>
      </c>
      <c r="E411" s="123"/>
      <c r="F411" s="378"/>
      <c r="G411" s="378"/>
      <c r="H411" s="496"/>
      <c r="I411" s="502">
        <f t="shared" si="7"/>
        <v>85000</v>
      </c>
      <c r="J411" s="124"/>
      <c r="K411" s="124"/>
      <c r="L411" s="124"/>
      <c r="M411" s="124"/>
      <c r="N411" s="323">
        <v>85000</v>
      </c>
    </row>
    <row r="412" spans="1:14" s="321" customFormat="1" ht="17.25">
      <c r="A412" s="729">
        <v>406</v>
      </c>
      <c r="B412" s="128"/>
      <c r="C412" s="330"/>
      <c r="D412" s="324" t="s">
        <v>396</v>
      </c>
      <c r="E412" s="325"/>
      <c r="F412" s="380"/>
      <c r="G412" s="380"/>
      <c r="H412" s="497"/>
      <c r="I412" s="503">
        <f aca="true" t="shared" si="8" ref="I412:I494">SUM(J412:N412)</f>
        <v>0</v>
      </c>
      <c r="J412" s="326"/>
      <c r="K412" s="326"/>
      <c r="L412" s="326"/>
      <c r="M412" s="326"/>
      <c r="N412" s="327"/>
    </row>
    <row r="413" spans="1:14" s="1216" customFormat="1" ht="17.25">
      <c r="A413" s="729">
        <v>407</v>
      </c>
      <c r="B413" s="331"/>
      <c r="C413" s="332"/>
      <c r="D413" s="328" t="s">
        <v>1034</v>
      </c>
      <c r="E413" s="329"/>
      <c r="F413" s="379"/>
      <c r="G413" s="379"/>
      <c r="H413" s="498"/>
      <c r="I413" s="504">
        <f t="shared" si="8"/>
        <v>85000</v>
      </c>
      <c r="J413" s="379">
        <f>SUM(J411:J412)</f>
        <v>0</v>
      </c>
      <c r="K413" s="379">
        <f>SUM(K411:K412)</f>
        <v>0</v>
      </c>
      <c r="L413" s="379">
        <f>SUM(L411:L412)</f>
        <v>0</v>
      </c>
      <c r="M413" s="379">
        <f>SUM(M411:M412)</f>
        <v>0</v>
      </c>
      <c r="N413" s="486">
        <f>SUM(N411:N412)</f>
        <v>85000</v>
      </c>
    </row>
    <row r="414" spans="1:14" s="42" customFormat="1" ht="30" customHeight="1">
      <c r="A414" s="729">
        <v>408</v>
      </c>
      <c r="B414" s="126"/>
      <c r="C414" s="121">
        <v>68</v>
      </c>
      <c r="D414" s="122" t="s">
        <v>167</v>
      </c>
      <c r="E414" s="123" t="s">
        <v>752</v>
      </c>
      <c r="F414" s="378">
        <v>19950</v>
      </c>
      <c r="G414" s="378">
        <v>8000</v>
      </c>
      <c r="H414" s="496">
        <v>4957</v>
      </c>
      <c r="I414" s="502"/>
      <c r="J414" s="123"/>
      <c r="K414" s="123"/>
      <c r="L414" s="123"/>
      <c r="M414" s="123"/>
      <c r="N414" s="487"/>
    </row>
    <row r="415" spans="1:14" s="714" customFormat="1" ht="16.5">
      <c r="A415" s="729">
        <v>409</v>
      </c>
      <c r="B415" s="715"/>
      <c r="C415" s="716"/>
      <c r="D415" s="717" t="s">
        <v>394</v>
      </c>
      <c r="E415" s="718"/>
      <c r="F415" s="709"/>
      <c r="G415" s="709"/>
      <c r="H415" s="710"/>
      <c r="I415" s="711">
        <f t="shared" si="8"/>
        <v>17500</v>
      </c>
      <c r="J415" s="712"/>
      <c r="K415" s="712"/>
      <c r="L415" s="712">
        <v>17500</v>
      </c>
      <c r="M415" s="712"/>
      <c r="N415" s="713"/>
    </row>
    <row r="416" spans="1:14" s="42" customFormat="1" ht="16.5">
      <c r="A416" s="729">
        <v>410</v>
      </c>
      <c r="B416" s="126"/>
      <c r="C416" s="121"/>
      <c r="D416" s="122" t="s">
        <v>1000</v>
      </c>
      <c r="E416" s="123"/>
      <c r="F416" s="378"/>
      <c r="G416" s="378"/>
      <c r="H416" s="496"/>
      <c r="I416" s="502">
        <f t="shared" si="8"/>
        <v>10000</v>
      </c>
      <c r="J416" s="124"/>
      <c r="K416" s="124"/>
      <c r="L416" s="124">
        <v>10000</v>
      </c>
      <c r="M416" s="124"/>
      <c r="N416" s="323"/>
    </row>
    <row r="417" spans="1:14" s="321" customFormat="1" ht="17.25">
      <c r="A417" s="729">
        <v>411</v>
      </c>
      <c r="B417" s="128"/>
      <c r="C417" s="330"/>
      <c r="D417" s="324" t="s">
        <v>396</v>
      </c>
      <c r="E417" s="325"/>
      <c r="F417" s="380"/>
      <c r="G417" s="380"/>
      <c r="H417" s="497"/>
      <c r="I417" s="503">
        <f t="shared" si="8"/>
        <v>0</v>
      </c>
      <c r="J417" s="326"/>
      <c r="K417" s="326"/>
      <c r="L417" s="326"/>
      <c r="M417" s="326"/>
      <c r="N417" s="327"/>
    </row>
    <row r="418" spans="1:14" s="1216" customFormat="1" ht="17.25">
      <c r="A418" s="729">
        <v>412</v>
      </c>
      <c r="B418" s="331"/>
      <c r="C418" s="332"/>
      <c r="D418" s="328" t="s">
        <v>1034</v>
      </c>
      <c r="E418" s="329"/>
      <c r="F418" s="379"/>
      <c r="G418" s="379"/>
      <c r="H418" s="498"/>
      <c r="I418" s="504">
        <f t="shared" si="8"/>
        <v>10000</v>
      </c>
      <c r="J418" s="379">
        <f>SUM(J416:J417)</f>
        <v>0</v>
      </c>
      <c r="K418" s="379">
        <f>SUM(K416:K417)</f>
        <v>0</v>
      </c>
      <c r="L418" s="379">
        <f>SUM(L416:L417)</f>
        <v>10000</v>
      </c>
      <c r="M418" s="379">
        <f>SUM(M416:M417)</f>
        <v>0</v>
      </c>
      <c r="N418" s="486">
        <f>SUM(N416:N417)</f>
        <v>0</v>
      </c>
    </row>
    <row r="419" spans="1:14" s="42" customFormat="1" ht="30" customHeight="1">
      <c r="A419" s="729">
        <v>413</v>
      </c>
      <c r="B419" s="126"/>
      <c r="C419" s="121">
        <v>69</v>
      </c>
      <c r="D419" s="122" t="s">
        <v>168</v>
      </c>
      <c r="E419" s="123" t="s">
        <v>752</v>
      </c>
      <c r="F419" s="378"/>
      <c r="G419" s="378">
        <v>14000</v>
      </c>
      <c r="H419" s="496">
        <v>12573</v>
      </c>
      <c r="I419" s="502"/>
      <c r="J419" s="123"/>
      <c r="K419" s="123"/>
      <c r="L419" s="123"/>
      <c r="M419" s="123"/>
      <c r="N419" s="487"/>
    </row>
    <row r="420" spans="1:14" s="714" customFormat="1" ht="16.5">
      <c r="A420" s="729">
        <v>414</v>
      </c>
      <c r="B420" s="715"/>
      <c r="C420" s="716"/>
      <c r="D420" s="717" t="s">
        <v>394</v>
      </c>
      <c r="E420" s="718"/>
      <c r="F420" s="709"/>
      <c r="G420" s="709"/>
      <c r="H420" s="710"/>
      <c r="I420" s="711">
        <f t="shared" si="8"/>
        <v>14000</v>
      </c>
      <c r="J420" s="712"/>
      <c r="K420" s="712"/>
      <c r="L420" s="712">
        <v>14000</v>
      </c>
      <c r="M420" s="712"/>
      <c r="N420" s="713"/>
    </row>
    <row r="421" spans="1:14" s="42" customFormat="1" ht="16.5">
      <c r="A421" s="729">
        <v>415</v>
      </c>
      <c r="B421" s="126"/>
      <c r="C421" s="121"/>
      <c r="D421" s="122" t="s">
        <v>1000</v>
      </c>
      <c r="E421" s="123"/>
      <c r="F421" s="378"/>
      <c r="G421" s="378"/>
      <c r="H421" s="496"/>
      <c r="I421" s="502">
        <f t="shared" si="8"/>
        <v>14000</v>
      </c>
      <c r="J421" s="124"/>
      <c r="K421" s="124"/>
      <c r="L421" s="124">
        <v>14000</v>
      </c>
      <c r="M421" s="124"/>
      <c r="N421" s="323"/>
    </row>
    <row r="422" spans="1:14" s="321" customFormat="1" ht="17.25">
      <c r="A422" s="729">
        <v>416</v>
      </c>
      <c r="B422" s="128"/>
      <c r="C422" s="330"/>
      <c r="D422" s="324" t="s">
        <v>396</v>
      </c>
      <c r="E422" s="325"/>
      <c r="F422" s="380"/>
      <c r="G422" s="380"/>
      <c r="H422" s="497"/>
      <c r="I422" s="503">
        <f t="shared" si="8"/>
        <v>0</v>
      </c>
      <c r="J422" s="326"/>
      <c r="K422" s="326"/>
      <c r="L422" s="326"/>
      <c r="M422" s="326"/>
      <c r="N422" s="327"/>
    </row>
    <row r="423" spans="1:14" s="1216" customFormat="1" ht="17.25">
      <c r="A423" s="729">
        <v>417</v>
      </c>
      <c r="B423" s="331"/>
      <c r="C423" s="332"/>
      <c r="D423" s="328" t="s">
        <v>1034</v>
      </c>
      <c r="E423" s="329"/>
      <c r="F423" s="379"/>
      <c r="G423" s="379"/>
      <c r="H423" s="498"/>
      <c r="I423" s="504">
        <f t="shared" si="8"/>
        <v>14000</v>
      </c>
      <c r="J423" s="379">
        <f>SUM(J421:J422)</f>
        <v>0</v>
      </c>
      <c r="K423" s="379">
        <f>SUM(K421:K422)</f>
        <v>0</v>
      </c>
      <c r="L423" s="379">
        <f>SUM(L421:L422)</f>
        <v>14000</v>
      </c>
      <c r="M423" s="379">
        <f>SUM(M421:M422)</f>
        <v>0</v>
      </c>
      <c r="N423" s="486">
        <f>SUM(N421:N422)</f>
        <v>0</v>
      </c>
    </row>
    <row r="424" spans="1:14" s="42" customFormat="1" ht="30" customHeight="1">
      <c r="A424" s="729">
        <v>418</v>
      </c>
      <c r="B424" s="126"/>
      <c r="C424" s="121">
        <v>70</v>
      </c>
      <c r="D424" s="122" t="s">
        <v>376</v>
      </c>
      <c r="E424" s="123" t="s">
        <v>752</v>
      </c>
      <c r="F424" s="378">
        <v>70146</v>
      </c>
      <c r="G424" s="378">
        <v>33400</v>
      </c>
      <c r="H424" s="496">
        <v>33263</v>
      </c>
      <c r="I424" s="502"/>
      <c r="J424" s="123"/>
      <c r="K424" s="123"/>
      <c r="L424" s="123"/>
      <c r="M424" s="123"/>
      <c r="N424" s="487"/>
    </row>
    <row r="425" spans="1:14" s="714" customFormat="1" ht="16.5">
      <c r="A425" s="729">
        <v>419</v>
      </c>
      <c r="B425" s="715"/>
      <c r="C425" s="716"/>
      <c r="D425" s="717" t="s">
        <v>394</v>
      </c>
      <c r="E425" s="718"/>
      <c r="F425" s="709"/>
      <c r="G425" s="709"/>
      <c r="H425" s="710"/>
      <c r="I425" s="711">
        <f t="shared" si="8"/>
        <v>34200</v>
      </c>
      <c r="J425" s="712"/>
      <c r="K425" s="712"/>
      <c r="L425" s="712">
        <v>34200</v>
      </c>
      <c r="M425" s="712"/>
      <c r="N425" s="713"/>
    </row>
    <row r="426" spans="1:14" s="42" customFormat="1" ht="16.5">
      <c r="A426" s="729">
        <v>420</v>
      </c>
      <c r="B426" s="126"/>
      <c r="C426" s="121"/>
      <c r="D426" s="122" t="s">
        <v>1000</v>
      </c>
      <c r="E426" s="123"/>
      <c r="F426" s="378"/>
      <c r="G426" s="378"/>
      <c r="H426" s="496"/>
      <c r="I426" s="502">
        <f t="shared" si="8"/>
        <v>34200</v>
      </c>
      <c r="J426" s="124"/>
      <c r="K426" s="124"/>
      <c r="L426" s="124">
        <v>34200</v>
      </c>
      <c r="M426" s="124"/>
      <c r="N426" s="323"/>
    </row>
    <row r="427" spans="1:14" s="321" customFormat="1" ht="17.25">
      <c r="A427" s="729">
        <v>421</v>
      </c>
      <c r="B427" s="128"/>
      <c r="C427" s="330"/>
      <c r="D427" s="324" t="s">
        <v>396</v>
      </c>
      <c r="E427" s="325"/>
      <c r="F427" s="380"/>
      <c r="G427" s="380"/>
      <c r="H427" s="497"/>
      <c r="I427" s="503">
        <f t="shared" si="8"/>
        <v>0</v>
      </c>
      <c r="J427" s="326"/>
      <c r="K427" s="326"/>
      <c r="L427" s="326"/>
      <c r="M427" s="326"/>
      <c r="N427" s="327"/>
    </row>
    <row r="428" spans="1:14" s="1216" customFormat="1" ht="17.25">
      <c r="A428" s="729">
        <v>422</v>
      </c>
      <c r="B428" s="331"/>
      <c r="C428" s="332"/>
      <c r="D428" s="328" t="s">
        <v>1034</v>
      </c>
      <c r="E428" s="329"/>
      <c r="F428" s="379"/>
      <c r="G428" s="379"/>
      <c r="H428" s="498"/>
      <c r="I428" s="504">
        <f t="shared" si="8"/>
        <v>34200</v>
      </c>
      <c r="J428" s="379">
        <f>SUM(J426:J427)</f>
        <v>0</v>
      </c>
      <c r="K428" s="379">
        <f>SUM(K426:K427)</f>
        <v>0</v>
      </c>
      <c r="L428" s="379">
        <f>SUM(L426:L427)</f>
        <v>34200</v>
      </c>
      <c r="M428" s="379">
        <f>SUM(M426:M427)</f>
        <v>0</v>
      </c>
      <c r="N428" s="486">
        <f>SUM(N426:N427)</f>
        <v>0</v>
      </c>
    </row>
    <row r="429" spans="1:14" s="42" customFormat="1" ht="25.5" customHeight="1">
      <c r="A429" s="729">
        <v>423</v>
      </c>
      <c r="B429" s="126"/>
      <c r="C429" s="121">
        <v>71</v>
      </c>
      <c r="D429" s="122" t="s">
        <v>988</v>
      </c>
      <c r="E429" s="123" t="s">
        <v>752</v>
      </c>
      <c r="F429" s="378"/>
      <c r="G429" s="378"/>
      <c r="H429" s="496"/>
      <c r="I429" s="502"/>
      <c r="J429" s="123"/>
      <c r="K429" s="123"/>
      <c r="L429" s="123"/>
      <c r="M429" s="123"/>
      <c r="N429" s="487"/>
    </row>
    <row r="430" spans="1:14" s="714" customFormat="1" ht="16.5">
      <c r="A430" s="729">
        <v>424</v>
      </c>
      <c r="B430" s="715"/>
      <c r="C430" s="716"/>
      <c r="D430" s="717" t="s">
        <v>394</v>
      </c>
      <c r="E430" s="718"/>
      <c r="F430" s="709"/>
      <c r="G430" s="709"/>
      <c r="H430" s="710"/>
      <c r="I430" s="711">
        <f t="shared" si="8"/>
        <v>38100</v>
      </c>
      <c r="J430" s="712"/>
      <c r="K430" s="712"/>
      <c r="L430" s="712">
        <v>38100</v>
      </c>
      <c r="M430" s="712"/>
      <c r="N430" s="713"/>
    </row>
    <row r="431" spans="1:14" s="42" customFormat="1" ht="16.5">
      <c r="A431" s="729">
        <v>425</v>
      </c>
      <c r="B431" s="126"/>
      <c r="C431" s="121"/>
      <c r="D431" s="122" t="s">
        <v>1000</v>
      </c>
      <c r="E431" s="123"/>
      <c r="F431" s="378"/>
      <c r="G431" s="378"/>
      <c r="H431" s="496"/>
      <c r="I431" s="502">
        <f t="shared" si="8"/>
        <v>38100</v>
      </c>
      <c r="J431" s="124"/>
      <c r="K431" s="124"/>
      <c r="L431" s="124">
        <v>38100</v>
      </c>
      <c r="M431" s="124"/>
      <c r="N431" s="323"/>
    </row>
    <row r="432" spans="1:14" s="321" customFormat="1" ht="17.25">
      <c r="A432" s="729">
        <v>426</v>
      </c>
      <c r="B432" s="128"/>
      <c r="C432" s="330"/>
      <c r="D432" s="324" t="s">
        <v>396</v>
      </c>
      <c r="E432" s="325"/>
      <c r="F432" s="380"/>
      <c r="G432" s="380"/>
      <c r="H432" s="497"/>
      <c r="I432" s="503">
        <f t="shared" si="8"/>
        <v>0</v>
      </c>
      <c r="J432" s="326"/>
      <c r="K432" s="326"/>
      <c r="L432" s="326"/>
      <c r="M432" s="326"/>
      <c r="N432" s="327"/>
    </row>
    <row r="433" spans="1:14" s="1216" customFormat="1" ht="17.25">
      <c r="A433" s="729">
        <v>427</v>
      </c>
      <c r="B433" s="331"/>
      <c r="C433" s="332"/>
      <c r="D433" s="328" t="s">
        <v>1034</v>
      </c>
      <c r="E433" s="329"/>
      <c r="F433" s="379"/>
      <c r="G433" s="379"/>
      <c r="H433" s="498"/>
      <c r="I433" s="504">
        <f t="shared" si="8"/>
        <v>38100</v>
      </c>
      <c r="J433" s="379">
        <f>SUM(J431:J432)</f>
        <v>0</v>
      </c>
      <c r="K433" s="379">
        <f>SUM(K431:K432)</f>
        <v>0</v>
      </c>
      <c r="L433" s="379">
        <f>SUM(L431:L432)</f>
        <v>38100</v>
      </c>
      <c r="M433" s="379">
        <f>SUM(M431:M432)</f>
        <v>0</v>
      </c>
      <c r="N433" s="486">
        <f>SUM(N431:N432)</f>
        <v>0</v>
      </c>
    </row>
    <row r="434" spans="1:14" s="42" customFormat="1" ht="30" customHeight="1">
      <c r="A434" s="729">
        <v>428</v>
      </c>
      <c r="B434" s="126"/>
      <c r="C434" s="121">
        <v>72</v>
      </c>
      <c r="D434" s="122" t="s">
        <v>5</v>
      </c>
      <c r="E434" s="123" t="s">
        <v>752</v>
      </c>
      <c r="F434" s="378">
        <v>32000</v>
      </c>
      <c r="G434" s="378">
        <v>34750</v>
      </c>
      <c r="H434" s="496">
        <v>34750</v>
      </c>
      <c r="I434" s="502"/>
      <c r="J434" s="123"/>
      <c r="K434" s="123"/>
      <c r="L434" s="123"/>
      <c r="M434" s="123"/>
      <c r="N434" s="487"/>
    </row>
    <row r="435" spans="1:14" s="714" customFormat="1" ht="16.5">
      <c r="A435" s="729">
        <v>429</v>
      </c>
      <c r="B435" s="715"/>
      <c r="C435" s="716"/>
      <c r="D435" s="717" t="s">
        <v>394</v>
      </c>
      <c r="E435" s="718"/>
      <c r="F435" s="709"/>
      <c r="G435" s="709"/>
      <c r="H435" s="710"/>
      <c r="I435" s="711">
        <f t="shared" si="8"/>
        <v>38848</v>
      </c>
      <c r="J435" s="712"/>
      <c r="K435" s="712"/>
      <c r="L435" s="712">
        <v>38848</v>
      </c>
      <c r="M435" s="712"/>
      <c r="N435" s="713"/>
    </row>
    <row r="436" spans="1:14" s="42" customFormat="1" ht="16.5">
      <c r="A436" s="729">
        <v>430</v>
      </c>
      <c r="B436" s="126"/>
      <c r="C436" s="121"/>
      <c r="D436" s="122" t="s">
        <v>1000</v>
      </c>
      <c r="E436" s="123"/>
      <c r="F436" s="378"/>
      <c r="G436" s="378"/>
      <c r="H436" s="496"/>
      <c r="I436" s="502">
        <f t="shared" si="8"/>
        <v>38848</v>
      </c>
      <c r="J436" s="124"/>
      <c r="K436" s="124"/>
      <c r="L436" s="124">
        <v>38848</v>
      </c>
      <c r="M436" s="124"/>
      <c r="N436" s="323"/>
    </row>
    <row r="437" spans="1:14" s="321" customFormat="1" ht="17.25">
      <c r="A437" s="729">
        <v>431</v>
      </c>
      <c r="B437" s="128"/>
      <c r="C437" s="330"/>
      <c r="D437" s="324" t="s">
        <v>396</v>
      </c>
      <c r="E437" s="325"/>
      <c r="F437" s="380"/>
      <c r="G437" s="380"/>
      <c r="H437" s="497"/>
      <c r="I437" s="503">
        <f t="shared" si="8"/>
        <v>0</v>
      </c>
      <c r="J437" s="326"/>
      <c r="K437" s="326"/>
      <c r="L437" s="326"/>
      <c r="M437" s="326"/>
      <c r="N437" s="327"/>
    </row>
    <row r="438" spans="1:14" s="1216" customFormat="1" ht="17.25">
      <c r="A438" s="729">
        <v>432</v>
      </c>
      <c r="B438" s="331"/>
      <c r="C438" s="332"/>
      <c r="D438" s="328" t="s">
        <v>1034</v>
      </c>
      <c r="E438" s="329"/>
      <c r="F438" s="379"/>
      <c r="G438" s="379"/>
      <c r="H438" s="498"/>
      <c r="I438" s="504">
        <f t="shared" si="8"/>
        <v>38848</v>
      </c>
      <c r="J438" s="379">
        <f>SUM(J436:J437)</f>
        <v>0</v>
      </c>
      <c r="K438" s="379">
        <f>SUM(K436:K437)</f>
        <v>0</v>
      </c>
      <c r="L438" s="379">
        <f>SUM(L436:L437)</f>
        <v>38848</v>
      </c>
      <c r="M438" s="379">
        <f>SUM(M436:M437)</f>
        <v>0</v>
      </c>
      <c r="N438" s="486">
        <f>SUM(N436:N437)</f>
        <v>0</v>
      </c>
    </row>
    <row r="439" spans="1:14" s="42" customFormat="1" ht="30" customHeight="1">
      <c r="A439" s="729">
        <v>433</v>
      </c>
      <c r="B439" s="126"/>
      <c r="C439" s="121">
        <v>73</v>
      </c>
      <c r="D439" s="122" t="s">
        <v>153</v>
      </c>
      <c r="E439" s="123" t="s">
        <v>752</v>
      </c>
      <c r="F439" s="378"/>
      <c r="G439" s="378"/>
      <c r="H439" s="496"/>
      <c r="I439" s="502"/>
      <c r="J439" s="123"/>
      <c r="K439" s="123"/>
      <c r="L439" s="123"/>
      <c r="M439" s="123"/>
      <c r="N439" s="487"/>
    </row>
    <row r="440" spans="1:14" s="714" customFormat="1" ht="16.5">
      <c r="A440" s="729">
        <v>434</v>
      </c>
      <c r="B440" s="715"/>
      <c r="C440" s="716"/>
      <c r="D440" s="717" t="s">
        <v>394</v>
      </c>
      <c r="E440" s="718"/>
      <c r="F440" s="709"/>
      <c r="G440" s="709"/>
      <c r="H440" s="710"/>
      <c r="I440" s="711">
        <f t="shared" si="8"/>
        <v>1500</v>
      </c>
      <c r="J440" s="712"/>
      <c r="K440" s="712"/>
      <c r="L440" s="712">
        <v>1500</v>
      </c>
      <c r="M440" s="712"/>
      <c r="N440" s="713"/>
    </row>
    <row r="441" spans="1:14" s="42" customFormat="1" ht="16.5">
      <c r="A441" s="729">
        <v>435</v>
      </c>
      <c r="B441" s="126"/>
      <c r="C441" s="121"/>
      <c r="D441" s="122" t="s">
        <v>1000</v>
      </c>
      <c r="E441" s="123"/>
      <c r="F441" s="378"/>
      <c r="G441" s="378"/>
      <c r="H441" s="496"/>
      <c r="I441" s="502">
        <f t="shared" si="8"/>
        <v>1500</v>
      </c>
      <c r="J441" s="124"/>
      <c r="K441" s="124"/>
      <c r="L441" s="124">
        <v>1500</v>
      </c>
      <c r="M441" s="124"/>
      <c r="N441" s="323"/>
    </row>
    <row r="442" spans="1:14" s="321" customFormat="1" ht="17.25">
      <c r="A442" s="729">
        <v>436</v>
      </c>
      <c r="B442" s="128"/>
      <c r="C442" s="330"/>
      <c r="D442" s="324" t="s">
        <v>396</v>
      </c>
      <c r="E442" s="325"/>
      <c r="F442" s="380"/>
      <c r="G442" s="380"/>
      <c r="H442" s="497"/>
      <c r="I442" s="503">
        <f t="shared" si="8"/>
        <v>0</v>
      </c>
      <c r="J442" s="326"/>
      <c r="K442" s="326"/>
      <c r="L442" s="326"/>
      <c r="M442" s="326"/>
      <c r="N442" s="327"/>
    </row>
    <row r="443" spans="1:14" s="1216" customFormat="1" ht="17.25">
      <c r="A443" s="729">
        <v>437</v>
      </c>
      <c r="B443" s="331"/>
      <c r="C443" s="332"/>
      <c r="D443" s="328" t="s">
        <v>1034</v>
      </c>
      <c r="E443" s="329"/>
      <c r="F443" s="379"/>
      <c r="G443" s="379"/>
      <c r="H443" s="498"/>
      <c r="I443" s="504">
        <f t="shared" si="8"/>
        <v>1500</v>
      </c>
      <c r="J443" s="379">
        <f>SUM(J441:J442)</f>
        <v>0</v>
      </c>
      <c r="K443" s="379">
        <f>SUM(K441:K442)</f>
        <v>0</v>
      </c>
      <c r="L443" s="379">
        <f>SUM(L441:L442)</f>
        <v>1500</v>
      </c>
      <c r="M443" s="379">
        <f>SUM(M441:M442)</f>
        <v>0</v>
      </c>
      <c r="N443" s="486">
        <f>SUM(N441:N442)</f>
        <v>0</v>
      </c>
    </row>
    <row r="444" spans="1:14" s="42" customFormat="1" ht="30" customHeight="1">
      <c r="A444" s="729">
        <v>438</v>
      </c>
      <c r="B444" s="126"/>
      <c r="C444" s="121">
        <v>74</v>
      </c>
      <c r="D444" s="122" t="s">
        <v>156</v>
      </c>
      <c r="E444" s="123" t="s">
        <v>752</v>
      </c>
      <c r="F444" s="378"/>
      <c r="G444" s="378"/>
      <c r="H444" s="496"/>
      <c r="I444" s="502"/>
      <c r="J444" s="123"/>
      <c r="K444" s="123"/>
      <c r="L444" s="123"/>
      <c r="M444" s="123"/>
      <c r="N444" s="487"/>
    </row>
    <row r="445" spans="1:14" s="714" customFormat="1" ht="16.5">
      <c r="A445" s="729">
        <v>439</v>
      </c>
      <c r="B445" s="715"/>
      <c r="C445" s="716"/>
      <c r="D445" s="717" t="s">
        <v>394</v>
      </c>
      <c r="E445" s="718"/>
      <c r="F445" s="709"/>
      <c r="G445" s="709"/>
      <c r="H445" s="710"/>
      <c r="I445" s="711">
        <f t="shared" si="8"/>
        <v>12300</v>
      </c>
      <c r="J445" s="712"/>
      <c r="K445" s="712"/>
      <c r="L445" s="712">
        <v>12300</v>
      </c>
      <c r="M445" s="712"/>
      <c r="N445" s="713"/>
    </row>
    <row r="446" spans="1:14" s="42" customFormat="1" ht="16.5">
      <c r="A446" s="729">
        <v>440</v>
      </c>
      <c r="B446" s="126"/>
      <c r="C446" s="121"/>
      <c r="D446" s="122" t="s">
        <v>1000</v>
      </c>
      <c r="E446" s="123"/>
      <c r="F446" s="378"/>
      <c r="G446" s="378"/>
      <c r="H446" s="496"/>
      <c r="I446" s="502">
        <f t="shared" si="8"/>
        <v>12700</v>
      </c>
      <c r="J446" s="124"/>
      <c r="K446" s="124"/>
      <c r="L446" s="124">
        <v>12700</v>
      </c>
      <c r="M446" s="124"/>
      <c r="N446" s="323"/>
    </row>
    <row r="447" spans="1:14" s="321" customFormat="1" ht="17.25">
      <c r="A447" s="729">
        <v>441</v>
      </c>
      <c r="B447" s="128"/>
      <c r="C447" s="330"/>
      <c r="D447" s="324" t="s">
        <v>396</v>
      </c>
      <c r="E447" s="325"/>
      <c r="F447" s="380"/>
      <c r="G447" s="380"/>
      <c r="H447" s="497"/>
      <c r="I447" s="503">
        <f t="shared" si="8"/>
        <v>0</v>
      </c>
      <c r="J447" s="326"/>
      <c r="K447" s="326"/>
      <c r="L447" s="326"/>
      <c r="M447" s="326"/>
      <c r="N447" s="327"/>
    </row>
    <row r="448" spans="1:14" s="1216" customFormat="1" ht="17.25">
      <c r="A448" s="729">
        <v>442</v>
      </c>
      <c r="B448" s="331"/>
      <c r="C448" s="332"/>
      <c r="D448" s="328" t="s">
        <v>1034</v>
      </c>
      <c r="E448" s="329"/>
      <c r="F448" s="379"/>
      <c r="G448" s="379"/>
      <c r="H448" s="498"/>
      <c r="I448" s="504">
        <f t="shared" si="8"/>
        <v>12700</v>
      </c>
      <c r="J448" s="379">
        <f>SUM(J446:J447)</f>
        <v>0</v>
      </c>
      <c r="K448" s="379">
        <f>SUM(K446:K447)</f>
        <v>0</v>
      </c>
      <c r="L448" s="379">
        <f>SUM(L446:L447)</f>
        <v>12700</v>
      </c>
      <c r="M448" s="379">
        <f>SUM(M446:M447)</f>
        <v>0</v>
      </c>
      <c r="N448" s="486">
        <f>SUM(N446:N447)</f>
        <v>0</v>
      </c>
    </row>
    <row r="449" spans="1:14" s="42" customFormat="1" ht="30" customHeight="1">
      <c r="A449" s="729">
        <v>443</v>
      </c>
      <c r="B449" s="126"/>
      <c r="C449" s="121">
        <v>75</v>
      </c>
      <c r="D449" s="122" t="s">
        <v>989</v>
      </c>
      <c r="E449" s="123" t="s">
        <v>752</v>
      </c>
      <c r="F449" s="378"/>
      <c r="G449" s="378"/>
      <c r="H449" s="496"/>
      <c r="I449" s="502"/>
      <c r="J449" s="123"/>
      <c r="K449" s="123"/>
      <c r="L449" s="123"/>
      <c r="M449" s="123"/>
      <c r="N449" s="487"/>
    </row>
    <row r="450" spans="1:14" s="714" customFormat="1" ht="16.5">
      <c r="A450" s="729">
        <v>444</v>
      </c>
      <c r="B450" s="715"/>
      <c r="C450" s="716"/>
      <c r="D450" s="717" t="s">
        <v>394</v>
      </c>
      <c r="E450" s="718"/>
      <c r="F450" s="709"/>
      <c r="G450" s="709"/>
      <c r="H450" s="710"/>
      <c r="I450" s="711">
        <f t="shared" si="8"/>
        <v>400</v>
      </c>
      <c r="J450" s="712"/>
      <c r="K450" s="712"/>
      <c r="L450" s="712">
        <v>400</v>
      </c>
      <c r="M450" s="712"/>
      <c r="N450" s="713"/>
    </row>
    <row r="451" spans="1:14" s="42" customFormat="1" ht="16.5">
      <c r="A451" s="729">
        <v>445</v>
      </c>
      <c r="B451" s="126"/>
      <c r="C451" s="121"/>
      <c r="D451" s="122" t="s">
        <v>1000</v>
      </c>
      <c r="E451" s="123"/>
      <c r="F451" s="378"/>
      <c r="G451" s="378"/>
      <c r="H451" s="496"/>
      <c r="I451" s="502">
        <f t="shared" si="8"/>
        <v>400</v>
      </c>
      <c r="J451" s="124"/>
      <c r="K451" s="124"/>
      <c r="L451" s="124">
        <v>400</v>
      </c>
      <c r="M451" s="124"/>
      <c r="N451" s="323"/>
    </row>
    <row r="452" spans="1:14" s="321" customFormat="1" ht="17.25">
      <c r="A452" s="729">
        <v>446</v>
      </c>
      <c r="B452" s="128"/>
      <c r="C452" s="330"/>
      <c r="D452" s="324" t="s">
        <v>396</v>
      </c>
      <c r="E452" s="325"/>
      <c r="F452" s="380"/>
      <c r="G452" s="380"/>
      <c r="H452" s="497"/>
      <c r="I452" s="503">
        <f t="shared" si="8"/>
        <v>0</v>
      </c>
      <c r="J452" s="326"/>
      <c r="K452" s="326"/>
      <c r="L452" s="326"/>
      <c r="M452" s="326"/>
      <c r="N452" s="327"/>
    </row>
    <row r="453" spans="1:14" s="1216" customFormat="1" ht="17.25">
      <c r="A453" s="729">
        <v>447</v>
      </c>
      <c r="B453" s="331"/>
      <c r="C453" s="332"/>
      <c r="D453" s="328" t="s">
        <v>1034</v>
      </c>
      <c r="E453" s="329"/>
      <c r="F453" s="379"/>
      <c r="G453" s="379"/>
      <c r="H453" s="498"/>
      <c r="I453" s="504">
        <f t="shared" si="8"/>
        <v>400</v>
      </c>
      <c r="J453" s="379">
        <f>SUM(J451:J452)</f>
        <v>0</v>
      </c>
      <c r="K453" s="379">
        <f>SUM(K451:K452)</f>
        <v>0</v>
      </c>
      <c r="L453" s="379">
        <f>SUM(L451:L452)</f>
        <v>400</v>
      </c>
      <c r="M453" s="379">
        <f>SUM(M451:M452)</f>
        <v>0</v>
      </c>
      <c r="N453" s="486">
        <f>SUM(N451:N452)</f>
        <v>0</v>
      </c>
    </row>
    <row r="454" spans="1:14" s="42" customFormat="1" ht="39.75" customHeight="1">
      <c r="A454" s="730">
        <v>448</v>
      </c>
      <c r="B454" s="127"/>
      <c r="C454" s="481">
        <v>76</v>
      </c>
      <c r="D454" s="469" t="s">
        <v>30</v>
      </c>
      <c r="E454" s="123" t="s">
        <v>752</v>
      </c>
      <c r="F454" s="378"/>
      <c r="G454" s="378"/>
      <c r="H454" s="496"/>
      <c r="I454" s="502"/>
      <c r="J454" s="123"/>
      <c r="K454" s="123"/>
      <c r="L454" s="123"/>
      <c r="M454" s="123"/>
      <c r="N454" s="487"/>
    </row>
    <row r="455" spans="1:14" s="714" customFormat="1" ht="16.5">
      <c r="A455" s="729">
        <v>449</v>
      </c>
      <c r="B455" s="715"/>
      <c r="C455" s="716"/>
      <c r="D455" s="717" t="s">
        <v>394</v>
      </c>
      <c r="E455" s="718"/>
      <c r="F455" s="709"/>
      <c r="G455" s="709"/>
      <c r="H455" s="710"/>
      <c r="I455" s="711">
        <f t="shared" si="8"/>
        <v>1000</v>
      </c>
      <c r="J455" s="712"/>
      <c r="K455" s="712"/>
      <c r="L455" s="712">
        <v>1000</v>
      </c>
      <c r="M455" s="712"/>
      <c r="N455" s="713"/>
    </row>
    <row r="456" spans="1:14" s="42" customFormat="1" ht="16.5">
      <c r="A456" s="729">
        <v>450</v>
      </c>
      <c r="B456" s="126"/>
      <c r="C456" s="121"/>
      <c r="D456" s="122" t="s">
        <v>1000</v>
      </c>
      <c r="E456" s="123"/>
      <c r="F456" s="378"/>
      <c r="G456" s="378"/>
      <c r="H456" s="496"/>
      <c r="I456" s="502">
        <f t="shared" si="8"/>
        <v>1000</v>
      </c>
      <c r="J456" s="124"/>
      <c r="K456" s="124"/>
      <c r="L456" s="124">
        <v>1000</v>
      </c>
      <c r="M456" s="124"/>
      <c r="N456" s="323"/>
    </row>
    <row r="457" spans="1:14" s="321" customFormat="1" ht="17.25">
      <c r="A457" s="729">
        <v>451</v>
      </c>
      <c r="B457" s="128"/>
      <c r="C457" s="330"/>
      <c r="D457" s="324" t="s">
        <v>396</v>
      </c>
      <c r="E457" s="325"/>
      <c r="F457" s="380"/>
      <c r="G457" s="380"/>
      <c r="H457" s="497"/>
      <c r="I457" s="503">
        <f t="shared" si="8"/>
        <v>0</v>
      </c>
      <c r="J457" s="326"/>
      <c r="K457" s="326"/>
      <c r="L457" s="326"/>
      <c r="M457" s="326"/>
      <c r="N457" s="327"/>
    </row>
    <row r="458" spans="1:14" s="1216" customFormat="1" ht="17.25">
      <c r="A458" s="729">
        <v>452</v>
      </c>
      <c r="B458" s="331"/>
      <c r="C458" s="332"/>
      <c r="D458" s="328" t="s">
        <v>1034</v>
      </c>
      <c r="E458" s="329"/>
      <c r="F458" s="379"/>
      <c r="G458" s="379"/>
      <c r="H458" s="498"/>
      <c r="I458" s="504">
        <f t="shared" si="8"/>
        <v>1000</v>
      </c>
      <c r="J458" s="379">
        <f>SUM(J456:J457)</f>
        <v>0</v>
      </c>
      <c r="K458" s="379">
        <f>SUM(K456:K457)</f>
        <v>0</v>
      </c>
      <c r="L458" s="379">
        <f>SUM(L456:L457)</f>
        <v>1000</v>
      </c>
      <c r="M458" s="379">
        <f>SUM(M456:M457)</f>
        <v>0</v>
      </c>
      <c r="N458" s="486">
        <f>SUM(N456:N457)</f>
        <v>0</v>
      </c>
    </row>
    <row r="459" spans="1:14" s="42" customFormat="1" ht="30" customHeight="1">
      <c r="A459" s="729">
        <v>453</v>
      </c>
      <c r="B459" s="126"/>
      <c r="C459" s="121">
        <v>77</v>
      </c>
      <c r="D459" s="122" t="s">
        <v>1199</v>
      </c>
      <c r="E459" s="123" t="s">
        <v>752</v>
      </c>
      <c r="F459" s="378"/>
      <c r="G459" s="378"/>
      <c r="H459" s="496"/>
      <c r="I459" s="502"/>
      <c r="J459" s="123"/>
      <c r="K459" s="123"/>
      <c r="L459" s="123"/>
      <c r="M459" s="123"/>
      <c r="N459" s="487"/>
    </row>
    <row r="460" spans="1:14" s="321" customFormat="1" ht="17.25">
      <c r="A460" s="729">
        <v>454</v>
      </c>
      <c r="B460" s="128"/>
      <c r="C460" s="330"/>
      <c r="D460" s="324" t="s">
        <v>396</v>
      </c>
      <c r="E460" s="325"/>
      <c r="F460" s="380"/>
      <c r="G460" s="380"/>
      <c r="H460" s="497"/>
      <c r="I460" s="503">
        <f t="shared" si="8"/>
        <v>258</v>
      </c>
      <c r="J460" s="326"/>
      <c r="K460" s="326"/>
      <c r="L460" s="326">
        <v>258</v>
      </c>
      <c r="M460" s="326"/>
      <c r="N460" s="327"/>
    </row>
    <row r="461" spans="1:14" s="1244" customFormat="1" ht="17.25">
      <c r="A461" s="729">
        <v>455</v>
      </c>
      <c r="B461" s="331"/>
      <c r="C461" s="332"/>
      <c r="D461" s="328" t="s">
        <v>1034</v>
      </c>
      <c r="E461" s="329"/>
      <c r="F461" s="379"/>
      <c r="G461" s="379"/>
      <c r="H461" s="498"/>
      <c r="I461" s="504">
        <f t="shared" si="8"/>
        <v>258</v>
      </c>
      <c r="J461" s="379">
        <f>SUM(J460)</f>
        <v>0</v>
      </c>
      <c r="K461" s="379">
        <f>SUM(K460)</f>
        <v>0</v>
      </c>
      <c r="L461" s="379">
        <f>SUM(L460)</f>
        <v>258</v>
      </c>
      <c r="M461" s="379">
        <f>SUM(M460)</f>
        <v>0</v>
      </c>
      <c r="N461" s="486">
        <f>SUM(N460)</f>
        <v>0</v>
      </c>
    </row>
    <row r="462" spans="1:14" s="42" customFormat="1" ht="30" customHeight="1">
      <c r="A462" s="729">
        <v>456</v>
      </c>
      <c r="B462" s="126"/>
      <c r="C462" s="121">
        <v>78</v>
      </c>
      <c r="D462" s="122" t="s">
        <v>736</v>
      </c>
      <c r="E462" s="123" t="s">
        <v>752</v>
      </c>
      <c r="F462" s="378"/>
      <c r="G462" s="378"/>
      <c r="H462" s="496"/>
      <c r="I462" s="502"/>
      <c r="J462" s="123"/>
      <c r="K462" s="123"/>
      <c r="L462" s="123"/>
      <c r="M462" s="123"/>
      <c r="N462" s="487"/>
    </row>
    <row r="463" spans="1:14" s="714" customFormat="1" ht="16.5">
      <c r="A463" s="729">
        <v>457</v>
      </c>
      <c r="B463" s="715"/>
      <c r="C463" s="716"/>
      <c r="D463" s="717" t="s">
        <v>394</v>
      </c>
      <c r="E463" s="718"/>
      <c r="F463" s="709"/>
      <c r="G463" s="709"/>
      <c r="H463" s="710"/>
      <c r="I463" s="711">
        <f t="shared" si="8"/>
        <v>1000</v>
      </c>
      <c r="J463" s="712"/>
      <c r="K463" s="712"/>
      <c r="L463" s="712">
        <v>1000</v>
      </c>
      <c r="M463" s="712"/>
      <c r="N463" s="713"/>
    </row>
    <row r="464" spans="1:14" s="42" customFormat="1" ht="16.5">
      <c r="A464" s="729">
        <v>458</v>
      </c>
      <c r="B464" s="126"/>
      <c r="C464" s="121"/>
      <c r="D464" s="122" t="s">
        <v>1000</v>
      </c>
      <c r="E464" s="123"/>
      <c r="F464" s="378"/>
      <c r="G464" s="378"/>
      <c r="H464" s="496"/>
      <c r="I464" s="502">
        <f t="shared" si="8"/>
        <v>1000</v>
      </c>
      <c r="J464" s="124"/>
      <c r="K464" s="124"/>
      <c r="L464" s="124">
        <v>1000</v>
      </c>
      <c r="M464" s="124"/>
      <c r="N464" s="323"/>
    </row>
    <row r="465" spans="1:14" s="321" customFormat="1" ht="17.25">
      <c r="A465" s="729">
        <v>459</v>
      </c>
      <c r="B465" s="128"/>
      <c r="C465" s="330"/>
      <c r="D465" s="324" t="s">
        <v>396</v>
      </c>
      <c r="E465" s="325"/>
      <c r="F465" s="380"/>
      <c r="G465" s="380"/>
      <c r="H465" s="497"/>
      <c r="I465" s="503">
        <f t="shared" si="8"/>
        <v>0</v>
      </c>
      <c r="J465" s="326"/>
      <c r="K465" s="326"/>
      <c r="L465" s="326"/>
      <c r="M465" s="326"/>
      <c r="N465" s="327"/>
    </row>
    <row r="466" spans="1:14" s="1216" customFormat="1" ht="17.25">
      <c r="A466" s="729">
        <v>460</v>
      </c>
      <c r="B466" s="331"/>
      <c r="C466" s="332"/>
      <c r="D466" s="328" t="s">
        <v>1034</v>
      </c>
      <c r="E466" s="329"/>
      <c r="F466" s="379"/>
      <c r="G466" s="379"/>
      <c r="H466" s="498"/>
      <c r="I466" s="504">
        <f t="shared" si="8"/>
        <v>1000</v>
      </c>
      <c r="J466" s="379">
        <f>SUM(J464:J465)</f>
        <v>0</v>
      </c>
      <c r="K466" s="379">
        <f>SUM(K464:K465)</f>
        <v>0</v>
      </c>
      <c r="L466" s="379">
        <f>SUM(L464:L465)</f>
        <v>1000</v>
      </c>
      <c r="M466" s="379">
        <f>SUM(M464:M465)</f>
        <v>0</v>
      </c>
      <c r="N466" s="486">
        <f>SUM(N463:N465)</f>
        <v>0</v>
      </c>
    </row>
    <row r="467" spans="1:14" s="42" customFormat="1" ht="30" customHeight="1">
      <c r="A467" s="729">
        <v>461</v>
      </c>
      <c r="B467" s="126"/>
      <c r="C467" s="121">
        <v>79</v>
      </c>
      <c r="D467" s="122" t="s">
        <v>110</v>
      </c>
      <c r="E467" s="123" t="s">
        <v>810</v>
      </c>
      <c r="F467" s="378">
        <v>43</v>
      </c>
      <c r="G467" s="378">
        <v>1700</v>
      </c>
      <c r="H467" s="496">
        <v>46</v>
      </c>
      <c r="I467" s="502"/>
      <c r="J467" s="123"/>
      <c r="K467" s="123"/>
      <c r="L467" s="123"/>
      <c r="M467" s="123"/>
      <c r="N467" s="487"/>
    </row>
    <row r="468" spans="1:14" s="714" customFormat="1" ht="16.5">
      <c r="A468" s="729">
        <v>462</v>
      </c>
      <c r="B468" s="715"/>
      <c r="C468" s="716"/>
      <c r="D468" s="717" t="s">
        <v>394</v>
      </c>
      <c r="E468" s="718"/>
      <c r="F468" s="709"/>
      <c r="G468" s="709"/>
      <c r="H468" s="710"/>
      <c r="I468" s="711">
        <f t="shared" si="8"/>
        <v>1700</v>
      </c>
      <c r="J468" s="712"/>
      <c r="K468" s="712"/>
      <c r="L468" s="712">
        <v>1700</v>
      </c>
      <c r="M468" s="712"/>
      <c r="N468" s="713"/>
    </row>
    <row r="469" spans="1:14" s="42" customFormat="1" ht="16.5">
      <c r="A469" s="729">
        <v>463</v>
      </c>
      <c r="B469" s="126"/>
      <c r="C469" s="121"/>
      <c r="D469" s="122" t="s">
        <v>1000</v>
      </c>
      <c r="E469" s="123"/>
      <c r="F469" s="378"/>
      <c r="G469" s="378"/>
      <c r="H469" s="496"/>
      <c r="I469" s="502">
        <f t="shared" si="8"/>
        <v>1590</v>
      </c>
      <c r="J469" s="124"/>
      <c r="K469" s="124"/>
      <c r="L469" s="124">
        <v>1590</v>
      </c>
      <c r="M469" s="124"/>
      <c r="N469" s="323"/>
    </row>
    <row r="470" spans="1:14" s="321" customFormat="1" ht="17.25">
      <c r="A470" s="729">
        <v>464</v>
      </c>
      <c r="B470" s="128"/>
      <c r="C470" s="330"/>
      <c r="D470" s="479" t="s">
        <v>1144</v>
      </c>
      <c r="E470" s="325"/>
      <c r="F470" s="380"/>
      <c r="G470" s="380"/>
      <c r="H470" s="497"/>
      <c r="I470" s="503">
        <f t="shared" si="8"/>
        <v>-60</v>
      </c>
      <c r="J470" s="326"/>
      <c r="K470" s="326"/>
      <c r="L470" s="326">
        <v>-60</v>
      </c>
      <c r="M470" s="326"/>
      <c r="N470" s="327"/>
    </row>
    <row r="471" spans="1:14" s="1216" customFormat="1" ht="17.25">
      <c r="A471" s="729">
        <v>465</v>
      </c>
      <c r="B471" s="331"/>
      <c r="C471" s="332"/>
      <c r="D471" s="328" t="s">
        <v>1034</v>
      </c>
      <c r="E471" s="329"/>
      <c r="F471" s="379"/>
      <c r="G471" s="379"/>
      <c r="H471" s="498"/>
      <c r="I471" s="504">
        <f t="shared" si="8"/>
        <v>1530</v>
      </c>
      <c r="J471" s="379">
        <f>SUM(J469:J470)</f>
        <v>0</v>
      </c>
      <c r="K471" s="379">
        <f>SUM(K469:K470)</f>
        <v>0</v>
      </c>
      <c r="L471" s="379">
        <f>SUM(L469:L470)</f>
        <v>1530</v>
      </c>
      <c r="M471" s="379">
        <f>SUM(M469:M470)</f>
        <v>0</v>
      </c>
      <c r="N471" s="486">
        <f>SUM(N469:N470)</f>
        <v>0</v>
      </c>
    </row>
    <row r="472" spans="1:14" s="42" customFormat="1" ht="30" customHeight="1">
      <c r="A472" s="729">
        <v>466</v>
      </c>
      <c r="B472" s="126"/>
      <c r="C472" s="121">
        <v>80</v>
      </c>
      <c r="D472" s="122" t="s">
        <v>101</v>
      </c>
      <c r="E472" s="123" t="s">
        <v>810</v>
      </c>
      <c r="F472" s="378">
        <v>6988</v>
      </c>
      <c r="G472" s="378">
        <v>5800</v>
      </c>
      <c r="H472" s="496">
        <v>843</v>
      </c>
      <c r="I472" s="502"/>
      <c r="J472" s="123"/>
      <c r="K472" s="123"/>
      <c r="L472" s="123"/>
      <c r="M472" s="123"/>
      <c r="N472" s="487"/>
    </row>
    <row r="473" spans="1:14" s="714" customFormat="1" ht="16.5">
      <c r="A473" s="729">
        <v>467</v>
      </c>
      <c r="B473" s="715"/>
      <c r="C473" s="716"/>
      <c r="D473" s="717" t="s">
        <v>394</v>
      </c>
      <c r="E473" s="718"/>
      <c r="F473" s="709"/>
      <c r="G473" s="709"/>
      <c r="H473" s="710"/>
      <c r="I473" s="711">
        <f t="shared" si="8"/>
        <v>4800</v>
      </c>
      <c r="J473" s="712">
        <v>300</v>
      </c>
      <c r="K473" s="712">
        <v>100</v>
      </c>
      <c r="L473" s="712">
        <v>4400</v>
      </c>
      <c r="M473" s="712"/>
      <c r="N473" s="713"/>
    </row>
    <row r="474" spans="1:14" s="42" customFormat="1" ht="16.5">
      <c r="A474" s="729">
        <v>468</v>
      </c>
      <c r="B474" s="126"/>
      <c r="C474" s="121"/>
      <c r="D474" s="122" t="s">
        <v>1000</v>
      </c>
      <c r="E474" s="123"/>
      <c r="F474" s="378"/>
      <c r="G474" s="378"/>
      <c r="H474" s="496"/>
      <c r="I474" s="502">
        <f t="shared" si="8"/>
        <v>4800</v>
      </c>
      <c r="J474" s="124">
        <v>300</v>
      </c>
      <c r="K474" s="124">
        <v>100</v>
      </c>
      <c r="L474" s="124">
        <v>4400</v>
      </c>
      <c r="M474" s="124"/>
      <c r="N474" s="323"/>
    </row>
    <row r="475" spans="1:14" s="321" customFormat="1" ht="17.25">
      <c r="A475" s="729">
        <v>469</v>
      </c>
      <c r="B475" s="128"/>
      <c r="C475" s="330"/>
      <c r="D475" s="324" t="s">
        <v>396</v>
      </c>
      <c r="E475" s="325"/>
      <c r="F475" s="380"/>
      <c r="G475" s="380"/>
      <c r="H475" s="497"/>
      <c r="I475" s="503">
        <f t="shared" si="8"/>
        <v>0</v>
      </c>
      <c r="J475" s="326"/>
      <c r="K475" s="326"/>
      <c r="L475" s="326"/>
      <c r="M475" s="326"/>
      <c r="N475" s="327"/>
    </row>
    <row r="476" spans="1:14" s="1216" customFormat="1" ht="17.25">
      <c r="A476" s="729">
        <v>470</v>
      </c>
      <c r="B476" s="331"/>
      <c r="C476" s="332"/>
      <c r="D476" s="328" t="s">
        <v>1034</v>
      </c>
      <c r="E476" s="329"/>
      <c r="F476" s="379"/>
      <c r="G476" s="379"/>
      <c r="H476" s="498"/>
      <c r="I476" s="504">
        <f t="shared" si="8"/>
        <v>4800</v>
      </c>
      <c r="J476" s="379">
        <f>SUM(J474:J475)</f>
        <v>300</v>
      </c>
      <c r="K476" s="379">
        <f>SUM(K474:K475)</f>
        <v>100</v>
      </c>
      <c r="L476" s="379">
        <f>SUM(L474:L475)</f>
        <v>4400</v>
      </c>
      <c r="M476" s="379">
        <f>SUM(M474:M475)</f>
        <v>0</v>
      </c>
      <c r="N476" s="486">
        <f>SUM(N474:N475)</f>
        <v>0</v>
      </c>
    </row>
    <row r="477" spans="1:14" s="42" customFormat="1" ht="16.5">
      <c r="A477" s="729">
        <v>471</v>
      </c>
      <c r="B477" s="126"/>
      <c r="C477" s="121">
        <v>81</v>
      </c>
      <c r="D477" s="122" t="s">
        <v>867</v>
      </c>
      <c r="E477" s="123" t="s">
        <v>810</v>
      </c>
      <c r="F477" s="378">
        <v>104605</v>
      </c>
      <c r="G477" s="378">
        <v>115000</v>
      </c>
      <c r="H477" s="496">
        <v>88514</v>
      </c>
      <c r="I477" s="502"/>
      <c r="J477" s="123"/>
      <c r="K477" s="123"/>
      <c r="L477" s="123"/>
      <c r="M477" s="123"/>
      <c r="N477" s="487"/>
    </row>
    <row r="478" spans="1:14" s="714" customFormat="1" ht="16.5">
      <c r="A478" s="729">
        <v>472</v>
      </c>
      <c r="B478" s="715"/>
      <c r="C478" s="716"/>
      <c r="D478" s="717" t="s">
        <v>394</v>
      </c>
      <c r="E478" s="718"/>
      <c r="F478" s="709"/>
      <c r="G478" s="709"/>
      <c r="H478" s="710"/>
      <c r="I478" s="711">
        <f t="shared" si="8"/>
        <v>148000</v>
      </c>
      <c r="J478" s="712"/>
      <c r="K478" s="712"/>
      <c r="L478" s="712">
        <v>148000</v>
      </c>
      <c r="M478" s="712"/>
      <c r="N478" s="713"/>
    </row>
    <row r="479" spans="1:14" s="42" customFormat="1" ht="16.5">
      <c r="A479" s="729">
        <v>473</v>
      </c>
      <c r="B479" s="126"/>
      <c r="C479" s="121"/>
      <c r="D479" s="122" t="s">
        <v>1000</v>
      </c>
      <c r="E479" s="123"/>
      <c r="F479" s="378"/>
      <c r="G479" s="378"/>
      <c r="H479" s="496"/>
      <c r="I479" s="502">
        <f t="shared" si="8"/>
        <v>185264</v>
      </c>
      <c r="J479" s="124"/>
      <c r="K479" s="124"/>
      <c r="L479" s="124">
        <v>185264</v>
      </c>
      <c r="M479" s="124"/>
      <c r="N479" s="323"/>
    </row>
    <row r="480" spans="1:14" s="321" customFormat="1" ht="17.25">
      <c r="A480" s="729">
        <v>474</v>
      </c>
      <c r="B480" s="128"/>
      <c r="C480" s="330"/>
      <c r="D480" s="479" t="s">
        <v>396</v>
      </c>
      <c r="E480" s="325"/>
      <c r="F480" s="380"/>
      <c r="G480" s="380"/>
      <c r="H480" s="497"/>
      <c r="I480" s="503">
        <f t="shared" si="8"/>
        <v>0</v>
      </c>
      <c r="J480" s="326"/>
      <c r="K480" s="326"/>
      <c r="L480" s="326"/>
      <c r="M480" s="326"/>
      <c r="N480" s="327"/>
    </row>
    <row r="481" spans="1:14" s="1216" customFormat="1" ht="17.25">
      <c r="A481" s="729">
        <v>475</v>
      </c>
      <c r="B481" s="331"/>
      <c r="C481" s="332"/>
      <c r="D481" s="328" t="s">
        <v>1034</v>
      </c>
      <c r="E481" s="329"/>
      <c r="F481" s="379"/>
      <c r="G481" s="379"/>
      <c r="H481" s="498"/>
      <c r="I481" s="504">
        <f t="shared" si="8"/>
        <v>185264</v>
      </c>
      <c r="J481" s="379">
        <f>SUM(J479:J480)</f>
        <v>0</v>
      </c>
      <c r="K481" s="379">
        <f>SUM(K479:K480)</f>
        <v>0</v>
      </c>
      <c r="L481" s="379">
        <f>SUM(L479:L480)</f>
        <v>185264</v>
      </c>
      <c r="M481" s="379">
        <f>SUM(M479:M480)</f>
        <v>0</v>
      </c>
      <c r="N481" s="486">
        <f>SUM(N479:N480)</f>
        <v>0</v>
      </c>
    </row>
    <row r="482" spans="1:14" s="42" customFormat="1" ht="21.75" customHeight="1">
      <c r="A482" s="729">
        <v>476</v>
      </c>
      <c r="B482" s="126"/>
      <c r="C482" s="121">
        <v>82</v>
      </c>
      <c r="D482" s="122" t="s">
        <v>407</v>
      </c>
      <c r="E482" s="123" t="s">
        <v>810</v>
      </c>
      <c r="F482" s="378">
        <v>227503</v>
      </c>
      <c r="G482" s="378">
        <v>250000</v>
      </c>
      <c r="H482" s="496">
        <f>253303-1483</f>
        <v>251820</v>
      </c>
      <c r="I482" s="502"/>
      <c r="J482" s="123"/>
      <c r="K482" s="123"/>
      <c r="L482" s="123"/>
      <c r="M482" s="123"/>
      <c r="N482" s="487"/>
    </row>
    <row r="483" spans="1:14" s="714" customFormat="1" ht="16.5">
      <c r="A483" s="729">
        <v>477</v>
      </c>
      <c r="B483" s="715"/>
      <c r="C483" s="716"/>
      <c r="D483" s="717" t="s">
        <v>394</v>
      </c>
      <c r="E483" s="718"/>
      <c r="F483" s="709"/>
      <c r="G483" s="709"/>
      <c r="H483" s="710"/>
      <c r="I483" s="711">
        <f t="shared" si="8"/>
        <v>278000</v>
      </c>
      <c r="J483" s="712"/>
      <c r="K483" s="712"/>
      <c r="L483" s="712">
        <v>278000</v>
      </c>
      <c r="M483" s="712"/>
      <c r="N483" s="713"/>
    </row>
    <row r="484" spans="1:14" s="42" customFormat="1" ht="16.5">
      <c r="A484" s="729">
        <v>478</v>
      </c>
      <c r="B484" s="126"/>
      <c r="C484" s="121"/>
      <c r="D484" s="122" t="s">
        <v>1000</v>
      </c>
      <c r="E484" s="123"/>
      <c r="F484" s="378"/>
      <c r="G484" s="378"/>
      <c r="H484" s="496"/>
      <c r="I484" s="502">
        <f t="shared" si="8"/>
        <v>294389</v>
      </c>
      <c r="J484" s="124"/>
      <c r="K484" s="124"/>
      <c r="L484" s="124">
        <v>294389</v>
      </c>
      <c r="M484" s="124"/>
      <c r="N484" s="323"/>
    </row>
    <row r="485" spans="1:14" s="321" customFormat="1" ht="17.25">
      <c r="A485" s="729">
        <v>479</v>
      </c>
      <c r="B485" s="128"/>
      <c r="C485" s="330"/>
      <c r="D485" s="479" t="s">
        <v>396</v>
      </c>
      <c r="E485" s="325"/>
      <c r="F485" s="380"/>
      <c r="G485" s="380"/>
      <c r="H485" s="497"/>
      <c r="I485" s="503">
        <f t="shared" si="8"/>
        <v>0</v>
      </c>
      <c r="J485" s="326"/>
      <c r="K485" s="326"/>
      <c r="L485" s="326"/>
      <c r="M485" s="326"/>
      <c r="N485" s="327"/>
    </row>
    <row r="486" spans="1:14" s="1216" customFormat="1" ht="17.25">
      <c r="A486" s="729">
        <v>480</v>
      </c>
      <c r="B486" s="331"/>
      <c r="C486" s="332"/>
      <c r="D486" s="328" t="s">
        <v>1034</v>
      </c>
      <c r="E486" s="329"/>
      <c r="F486" s="379"/>
      <c r="G486" s="379"/>
      <c r="H486" s="498"/>
      <c r="I486" s="504">
        <f>SUM(J486:N486)</f>
        <v>294389</v>
      </c>
      <c r="J486" s="379">
        <f>SUM(J484:J485)</f>
        <v>0</v>
      </c>
      <c r="K486" s="379">
        <f>SUM(K484:K485)</f>
        <v>0</v>
      </c>
      <c r="L486" s="379">
        <f>SUM(L484:L485)</f>
        <v>294389</v>
      </c>
      <c r="M486" s="379">
        <f>SUM(M484:M485)</f>
        <v>0</v>
      </c>
      <c r="N486" s="486">
        <f>SUM(N484:N485)</f>
        <v>0</v>
      </c>
    </row>
    <row r="487" spans="1:14" s="42" customFormat="1" ht="21.75" customHeight="1">
      <c r="A487" s="729">
        <v>481</v>
      </c>
      <c r="B487" s="126"/>
      <c r="C487" s="121">
        <v>83</v>
      </c>
      <c r="D487" s="122" t="s">
        <v>102</v>
      </c>
      <c r="E487" s="123" t="s">
        <v>810</v>
      </c>
      <c r="F487" s="378">
        <v>36680</v>
      </c>
      <c r="G487" s="378">
        <v>40000</v>
      </c>
      <c r="H487" s="496">
        <v>39200</v>
      </c>
      <c r="I487" s="502"/>
      <c r="J487" s="123"/>
      <c r="K487" s="123"/>
      <c r="L487" s="123"/>
      <c r="M487" s="123"/>
      <c r="N487" s="487"/>
    </row>
    <row r="488" spans="1:14" s="714" customFormat="1" ht="16.5">
      <c r="A488" s="729">
        <v>482</v>
      </c>
      <c r="B488" s="715"/>
      <c r="C488" s="716"/>
      <c r="D488" s="717" t="s">
        <v>394</v>
      </c>
      <c r="E488" s="718"/>
      <c r="F488" s="709"/>
      <c r="G488" s="709"/>
      <c r="H488" s="710"/>
      <c r="I488" s="711">
        <f t="shared" si="8"/>
        <v>50000</v>
      </c>
      <c r="J488" s="712"/>
      <c r="K488" s="712"/>
      <c r="L488" s="712">
        <v>50000</v>
      </c>
      <c r="M488" s="712"/>
      <c r="N488" s="713"/>
    </row>
    <row r="489" spans="1:14" s="42" customFormat="1" ht="16.5">
      <c r="A489" s="729">
        <v>483</v>
      </c>
      <c r="B489" s="126"/>
      <c r="C489" s="121"/>
      <c r="D489" s="122" t="s">
        <v>1000</v>
      </c>
      <c r="E489" s="123"/>
      <c r="F489" s="378"/>
      <c r="G489" s="378"/>
      <c r="H489" s="496"/>
      <c r="I489" s="502">
        <f t="shared" si="8"/>
        <v>53900</v>
      </c>
      <c r="J489" s="124"/>
      <c r="K489" s="124"/>
      <c r="L489" s="124">
        <v>53900</v>
      </c>
      <c r="M489" s="124"/>
      <c r="N489" s="323"/>
    </row>
    <row r="490" spans="1:14" s="321" customFormat="1" ht="17.25">
      <c r="A490" s="729">
        <v>484</v>
      </c>
      <c r="B490" s="128"/>
      <c r="C490" s="330"/>
      <c r="D490" s="324" t="s">
        <v>396</v>
      </c>
      <c r="E490" s="325"/>
      <c r="F490" s="380"/>
      <c r="G490" s="380"/>
      <c r="H490" s="497"/>
      <c r="I490" s="503">
        <f t="shared" si="8"/>
        <v>0</v>
      </c>
      <c r="J490" s="326"/>
      <c r="K490" s="326"/>
      <c r="L490" s="326"/>
      <c r="M490" s="326"/>
      <c r="N490" s="327"/>
    </row>
    <row r="491" spans="1:14" s="1216" customFormat="1" ht="17.25">
      <c r="A491" s="729">
        <v>485</v>
      </c>
      <c r="B491" s="331"/>
      <c r="C491" s="332"/>
      <c r="D491" s="328" t="s">
        <v>1034</v>
      </c>
      <c r="E491" s="329"/>
      <c r="F491" s="379"/>
      <c r="G491" s="379"/>
      <c r="H491" s="498"/>
      <c r="I491" s="504">
        <f t="shared" si="8"/>
        <v>53900</v>
      </c>
      <c r="J491" s="379">
        <f>SUM(J489:J490)</f>
        <v>0</v>
      </c>
      <c r="K491" s="379">
        <f>SUM(K489:K490)</f>
        <v>0</v>
      </c>
      <c r="L491" s="379">
        <f>SUM(L489:L490)</f>
        <v>53900</v>
      </c>
      <c r="M491" s="379">
        <f>SUM(M489:M490)</f>
        <v>0</v>
      </c>
      <c r="N491" s="486">
        <f>SUM(N489:N490)</f>
        <v>0</v>
      </c>
    </row>
    <row r="492" spans="1:14" s="42" customFormat="1" ht="21.75" customHeight="1">
      <c r="A492" s="729">
        <v>486</v>
      </c>
      <c r="B492" s="126"/>
      <c r="C492" s="121">
        <v>84</v>
      </c>
      <c r="D492" s="122" t="s">
        <v>103</v>
      </c>
      <c r="E492" s="123" t="s">
        <v>810</v>
      </c>
      <c r="F492" s="378">
        <v>242142</v>
      </c>
      <c r="G492" s="378">
        <v>260000</v>
      </c>
      <c r="H492" s="496">
        <v>261079</v>
      </c>
      <c r="I492" s="502"/>
      <c r="J492" s="123"/>
      <c r="K492" s="123"/>
      <c r="L492" s="123"/>
      <c r="M492" s="123"/>
      <c r="N492" s="487"/>
    </row>
    <row r="493" spans="1:14" s="714" customFormat="1" ht="16.5">
      <c r="A493" s="729">
        <v>487</v>
      </c>
      <c r="B493" s="715"/>
      <c r="C493" s="716"/>
      <c r="D493" s="717" t="s">
        <v>394</v>
      </c>
      <c r="E493" s="718"/>
      <c r="F493" s="709"/>
      <c r="G493" s="709"/>
      <c r="H493" s="710"/>
      <c r="I493" s="711">
        <f t="shared" si="8"/>
        <v>300000</v>
      </c>
      <c r="J493" s="712"/>
      <c r="K493" s="712"/>
      <c r="L493" s="712">
        <v>300000</v>
      </c>
      <c r="M493" s="712"/>
      <c r="N493" s="713"/>
    </row>
    <row r="494" spans="1:14" s="42" customFormat="1" ht="16.5">
      <c r="A494" s="729">
        <v>488</v>
      </c>
      <c r="B494" s="126"/>
      <c r="C494" s="121"/>
      <c r="D494" s="122" t="s">
        <v>1000</v>
      </c>
      <c r="E494" s="123"/>
      <c r="F494" s="378"/>
      <c r="G494" s="378"/>
      <c r="H494" s="496"/>
      <c r="I494" s="502">
        <f t="shared" si="8"/>
        <v>326678</v>
      </c>
      <c r="J494" s="124"/>
      <c r="K494" s="124"/>
      <c r="L494" s="124">
        <v>326678</v>
      </c>
      <c r="M494" s="124"/>
      <c r="N494" s="323"/>
    </row>
    <row r="495" spans="1:14" s="1125" customFormat="1" ht="17.25">
      <c r="A495" s="729">
        <v>489</v>
      </c>
      <c r="B495" s="1118"/>
      <c r="C495" s="1119"/>
      <c r="D495" s="479" t="s">
        <v>396</v>
      </c>
      <c r="E495" s="1120"/>
      <c r="F495" s="1121"/>
      <c r="G495" s="1121"/>
      <c r="H495" s="1122"/>
      <c r="I495" s="1123">
        <f aca="true" t="shared" si="9" ref="I495:I578">SUM(J495:N495)</f>
        <v>0</v>
      </c>
      <c r="J495" s="1117"/>
      <c r="K495" s="1117"/>
      <c r="L495" s="1117"/>
      <c r="M495" s="1117"/>
      <c r="N495" s="1124"/>
    </row>
    <row r="496" spans="1:14" s="1216" customFormat="1" ht="17.25">
      <c r="A496" s="729">
        <v>490</v>
      </c>
      <c r="B496" s="331"/>
      <c r="C496" s="332"/>
      <c r="D496" s="328" t="s">
        <v>1034</v>
      </c>
      <c r="E496" s="329"/>
      <c r="F496" s="379"/>
      <c r="G496" s="379"/>
      <c r="H496" s="498"/>
      <c r="I496" s="504">
        <f>SUM(J496:N496)</f>
        <v>326678</v>
      </c>
      <c r="J496" s="379">
        <f>SUM(J494:J495)</f>
        <v>0</v>
      </c>
      <c r="K496" s="379">
        <f>SUM(K494:K495)</f>
        <v>0</v>
      </c>
      <c r="L496" s="379">
        <f>SUM(L494:L495)</f>
        <v>326678</v>
      </c>
      <c r="M496" s="379">
        <f>SUM(M494:M495)</f>
        <v>0</v>
      </c>
      <c r="N496" s="486">
        <f>SUM(N494:N495)</f>
        <v>0</v>
      </c>
    </row>
    <row r="497" spans="1:14" s="42" customFormat="1" ht="21.75" customHeight="1">
      <c r="A497" s="729">
        <v>491</v>
      </c>
      <c r="B497" s="126"/>
      <c r="C497" s="121">
        <v>85</v>
      </c>
      <c r="D497" s="122" t="s">
        <v>855</v>
      </c>
      <c r="E497" s="123" t="s">
        <v>810</v>
      </c>
      <c r="F497" s="378"/>
      <c r="G497" s="378"/>
      <c r="H497" s="496"/>
      <c r="I497" s="502"/>
      <c r="J497" s="123"/>
      <c r="K497" s="123"/>
      <c r="L497" s="123"/>
      <c r="M497" s="123"/>
      <c r="N497" s="487"/>
    </row>
    <row r="498" spans="1:14" s="714" customFormat="1" ht="16.5">
      <c r="A498" s="729">
        <v>492</v>
      </c>
      <c r="B498" s="715"/>
      <c r="C498" s="716"/>
      <c r="D498" s="717" t="s">
        <v>394</v>
      </c>
      <c r="E498" s="718"/>
      <c r="F498" s="709"/>
      <c r="G498" s="709"/>
      <c r="H498" s="710"/>
      <c r="I498" s="711">
        <f t="shared" si="9"/>
        <v>30000</v>
      </c>
      <c r="J498" s="712"/>
      <c r="K498" s="712"/>
      <c r="L498" s="712">
        <v>30000</v>
      </c>
      <c r="M498" s="712"/>
      <c r="N498" s="713"/>
    </row>
    <row r="499" spans="1:14" s="42" customFormat="1" ht="16.5">
      <c r="A499" s="729">
        <v>493</v>
      </c>
      <c r="B499" s="126"/>
      <c r="C499" s="121"/>
      <c r="D499" s="122" t="s">
        <v>1000</v>
      </c>
      <c r="E499" s="123"/>
      <c r="F499" s="378"/>
      <c r="G499" s="378"/>
      <c r="H499" s="496"/>
      <c r="I499" s="502">
        <f t="shared" si="9"/>
        <v>0</v>
      </c>
      <c r="J499" s="124"/>
      <c r="K499" s="124"/>
      <c r="L499" s="124"/>
      <c r="M499" s="124"/>
      <c r="N499" s="323"/>
    </row>
    <row r="500" spans="1:14" s="321" customFormat="1" ht="17.25">
      <c r="A500" s="729">
        <v>494</v>
      </c>
      <c r="B500" s="128"/>
      <c r="C500" s="330"/>
      <c r="D500" s="324" t="s">
        <v>396</v>
      </c>
      <c r="E500" s="325"/>
      <c r="F500" s="380"/>
      <c r="G500" s="380"/>
      <c r="H500" s="497"/>
      <c r="I500" s="503">
        <f t="shared" si="9"/>
        <v>0</v>
      </c>
      <c r="J500" s="326"/>
      <c r="K500" s="326"/>
      <c r="L500" s="326"/>
      <c r="M500" s="326"/>
      <c r="N500" s="327"/>
    </row>
    <row r="501" spans="1:14" s="1216" customFormat="1" ht="17.25">
      <c r="A501" s="729">
        <v>495</v>
      </c>
      <c r="B501" s="331"/>
      <c r="C501" s="332"/>
      <c r="D501" s="328" t="s">
        <v>1034</v>
      </c>
      <c r="E501" s="329"/>
      <c r="F501" s="379"/>
      <c r="G501" s="379"/>
      <c r="H501" s="498"/>
      <c r="I501" s="504">
        <f t="shared" si="9"/>
        <v>0</v>
      </c>
      <c r="J501" s="379">
        <f>SUM(J499:J500)</f>
        <v>0</v>
      </c>
      <c r="K501" s="379">
        <f>SUM(K499:K500)</f>
        <v>0</v>
      </c>
      <c r="L501" s="379">
        <f>SUM(L499:L500)</f>
        <v>0</v>
      </c>
      <c r="M501" s="379">
        <f>SUM(M499:M500)</f>
        <v>0</v>
      </c>
      <c r="N501" s="486">
        <f>SUM(N499:N500)</f>
        <v>0</v>
      </c>
    </row>
    <row r="502" spans="1:14" s="42" customFormat="1" ht="21.75" customHeight="1">
      <c r="A502" s="729">
        <v>496</v>
      </c>
      <c r="B502" s="126"/>
      <c r="C502" s="121">
        <v>86</v>
      </c>
      <c r="D502" s="122" t="s">
        <v>71</v>
      </c>
      <c r="E502" s="123" t="s">
        <v>752</v>
      </c>
      <c r="F502" s="378"/>
      <c r="G502" s="378"/>
      <c r="H502" s="496"/>
      <c r="I502" s="502"/>
      <c r="J502" s="123"/>
      <c r="K502" s="123"/>
      <c r="L502" s="123"/>
      <c r="M502" s="123"/>
      <c r="N502" s="487"/>
    </row>
    <row r="503" spans="1:14" s="42" customFormat="1" ht="16.5">
      <c r="A503" s="729">
        <v>497</v>
      </c>
      <c r="B503" s="126"/>
      <c r="C503" s="121"/>
      <c r="D503" s="122" t="s">
        <v>1000</v>
      </c>
      <c r="E503" s="123"/>
      <c r="F503" s="378"/>
      <c r="G503" s="378"/>
      <c r="H503" s="496"/>
      <c r="I503" s="502">
        <f>SUM(J503:N503)</f>
        <v>30000</v>
      </c>
      <c r="J503" s="124"/>
      <c r="K503" s="124"/>
      <c r="L503" s="124">
        <v>30000</v>
      </c>
      <c r="M503" s="124"/>
      <c r="N503" s="323"/>
    </row>
    <row r="504" spans="1:14" s="321" customFormat="1" ht="17.25">
      <c r="A504" s="729">
        <v>498</v>
      </c>
      <c r="B504" s="128"/>
      <c r="C504" s="330"/>
      <c r="D504" s="324" t="s">
        <v>396</v>
      </c>
      <c r="E504" s="325"/>
      <c r="F504" s="380"/>
      <c r="G504" s="380"/>
      <c r="H504" s="497"/>
      <c r="I504" s="503">
        <f>SUM(J504:N504)</f>
        <v>0</v>
      </c>
      <c r="J504" s="326"/>
      <c r="K504" s="326"/>
      <c r="L504" s="326"/>
      <c r="M504" s="326"/>
      <c r="N504" s="327"/>
    </row>
    <row r="505" spans="1:14" s="1216" customFormat="1" ht="17.25">
      <c r="A505" s="729">
        <v>499</v>
      </c>
      <c r="B505" s="331"/>
      <c r="C505" s="332"/>
      <c r="D505" s="328" t="s">
        <v>1034</v>
      </c>
      <c r="E505" s="329"/>
      <c r="F505" s="379"/>
      <c r="G505" s="379"/>
      <c r="H505" s="498"/>
      <c r="I505" s="504">
        <f>SUM(J505:N505)</f>
        <v>30000</v>
      </c>
      <c r="J505" s="379">
        <f>SUM(J503:J504)</f>
        <v>0</v>
      </c>
      <c r="K505" s="379">
        <f>SUM(K503:K504)</f>
        <v>0</v>
      </c>
      <c r="L505" s="379">
        <f>SUM(L503:L504)</f>
        <v>30000</v>
      </c>
      <c r="M505" s="379">
        <f>SUM(M503:M504)</f>
        <v>0</v>
      </c>
      <c r="N505" s="486">
        <f>SUM(N503:N504)</f>
        <v>0</v>
      </c>
    </row>
    <row r="506" spans="1:14" s="42" customFormat="1" ht="21.75" customHeight="1">
      <c r="A506" s="729">
        <v>500</v>
      </c>
      <c r="B506" s="126"/>
      <c r="C506" s="121">
        <v>87</v>
      </c>
      <c r="D506" s="122" t="s">
        <v>856</v>
      </c>
      <c r="E506" s="123" t="s">
        <v>810</v>
      </c>
      <c r="F506" s="378"/>
      <c r="G506" s="378"/>
      <c r="H506" s="496"/>
      <c r="I506" s="502"/>
      <c r="J506" s="123"/>
      <c r="K506" s="123"/>
      <c r="L506" s="123"/>
      <c r="M506" s="123"/>
      <c r="N506" s="487"/>
    </row>
    <row r="507" spans="1:14" s="714" customFormat="1" ht="16.5">
      <c r="A507" s="729">
        <v>501</v>
      </c>
      <c r="B507" s="715"/>
      <c r="C507" s="716"/>
      <c r="D507" s="717" t="s">
        <v>394</v>
      </c>
      <c r="E507" s="718"/>
      <c r="F507" s="709"/>
      <c r="G507" s="709"/>
      <c r="H507" s="710"/>
      <c r="I507" s="711">
        <f t="shared" si="9"/>
        <v>1000</v>
      </c>
      <c r="J507" s="712"/>
      <c r="K507" s="712"/>
      <c r="L507" s="712">
        <v>1000</v>
      </c>
      <c r="M507" s="712"/>
      <c r="N507" s="713"/>
    </row>
    <row r="508" spans="1:14" s="42" customFormat="1" ht="16.5">
      <c r="A508" s="729">
        <v>502</v>
      </c>
      <c r="B508" s="126"/>
      <c r="C508" s="121"/>
      <c r="D508" s="122" t="s">
        <v>1000</v>
      </c>
      <c r="E508" s="123"/>
      <c r="F508" s="378"/>
      <c r="G508" s="378"/>
      <c r="H508" s="496"/>
      <c r="I508" s="502">
        <f t="shared" si="9"/>
        <v>1000</v>
      </c>
      <c r="J508" s="124"/>
      <c r="K508" s="124"/>
      <c r="L508" s="124">
        <v>1000</v>
      </c>
      <c r="M508" s="124"/>
      <c r="N508" s="323"/>
    </row>
    <row r="509" spans="1:14" s="321" customFormat="1" ht="17.25">
      <c r="A509" s="729">
        <v>503</v>
      </c>
      <c r="B509" s="128"/>
      <c r="C509" s="330"/>
      <c r="D509" s="324" t="s">
        <v>396</v>
      </c>
      <c r="E509" s="325"/>
      <c r="F509" s="380"/>
      <c r="G509" s="380"/>
      <c r="H509" s="497"/>
      <c r="I509" s="503">
        <f t="shared" si="9"/>
        <v>0</v>
      </c>
      <c r="J509" s="326"/>
      <c r="K509" s="326"/>
      <c r="L509" s="326"/>
      <c r="M509" s="326"/>
      <c r="N509" s="327"/>
    </row>
    <row r="510" spans="1:14" s="1216" customFormat="1" ht="17.25">
      <c r="A510" s="729">
        <v>504</v>
      </c>
      <c r="B510" s="331"/>
      <c r="C510" s="332"/>
      <c r="D510" s="328" t="s">
        <v>1034</v>
      </c>
      <c r="E510" s="329"/>
      <c r="F510" s="379"/>
      <c r="G510" s="379"/>
      <c r="H510" s="498"/>
      <c r="I510" s="504">
        <f t="shared" si="9"/>
        <v>1000</v>
      </c>
      <c r="J510" s="379">
        <f>SUM(J508:J509)</f>
        <v>0</v>
      </c>
      <c r="K510" s="379">
        <f>SUM(K508:K509)</f>
        <v>0</v>
      </c>
      <c r="L510" s="379">
        <f>SUM(L508:L509)</f>
        <v>1000</v>
      </c>
      <c r="M510" s="379">
        <f>SUM(M508:M509)</f>
        <v>0</v>
      </c>
      <c r="N510" s="486">
        <f>SUM(N508:N509)</f>
        <v>0</v>
      </c>
    </row>
    <row r="511" spans="1:14" s="42" customFormat="1" ht="21.75" customHeight="1">
      <c r="A511" s="729">
        <v>505</v>
      </c>
      <c r="B511" s="126"/>
      <c r="C511" s="121">
        <v>88</v>
      </c>
      <c r="D511" s="122" t="s">
        <v>776</v>
      </c>
      <c r="E511" s="123" t="s">
        <v>810</v>
      </c>
      <c r="F511" s="378"/>
      <c r="G511" s="378"/>
      <c r="H511" s="496"/>
      <c r="I511" s="502"/>
      <c r="J511" s="123"/>
      <c r="K511" s="123"/>
      <c r="L511" s="123"/>
      <c r="M511" s="123"/>
      <c r="N511" s="487"/>
    </row>
    <row r="512" spans="1:14" s="714" customFormat="1" ht="16.5">
      <c r="A512" s="729">
        <v>506</v>
      </c>
      <c r="B512" s="715"/>
      <c r="C512" s="716"/>
      <c r="D512" s="717" t="s">
        <v>394</v>
      </c>
      <c r="E512" s="718"/>
      <c r="F512" s="709"/>
      <c r="G512" s="709"/>
      <c r="H512" s="710"/>
      <c r="I512" s="711">
        <f t="shared" si="9"/>
        <v>5000</v>
      </c>
      <c r="J512" s="712"/>
      <c r="K512" s="712"/>
      <c r="L512" s="712">
        <v>5000</v>
      </c>
      <c r="M512" s="712"/>
      <c r="N512" s="713"/>
    </row>
    <row r="513" spans="1:14" s="42" customFormat="1" ht="16.5">
      <c r="A513" s="729">
        <v>507</v>
      </c>
      <c r="B513" s="126"/>
      <c r="C513" s="121"/>
      <c r="D513" s="122" t="s">
        <v>1000</v>
      </c>
      <c r="E513" s="123"/>
      <c r="F513" s="378"/>
      <c r="G513" s="378"/>
      <c r="H513" s="496"/>
      <c r="I513" s="502">
        <f t="shared" si="9"/>
        <v>6500</v>
      </c>
      <c r="J513" s="124"/>
      <c r="K513" s="124"/>
      <c r="L513" s="124">
        <v>6500</v>
      </c>
      <c r="M513" s="124"/>
      <c r="N513" s="323"/>
    </row>
    <row r="514" spans="1:14" s="321" customFormat="1" ht="17.25">
      <c r="A514" s="729">
        <v>508</v>
      </c>
      <c r="B514" s="128"/>
      <c r="C514" s="330"/>
      <c r="D514" s="479" t="s">
        <v>396</v>
      </c>
      <c r="E514" s="325"/>
      <c r="F514" s="380"/>
      <c r="G514" s="380"/>
      <c r="H514" s="497"/>
      <c r="I514" s="503">
        <f t="shared" si="9"/>
        <v>0</v>
      </c>
      <c r="J514" s="326"/>
      <c r="K514" s="326"/>
      <c r="L514" s="326"/>
      <c r="M514" s="326"/>
      <c r="N514" s="327"/>
    </row>
    <row r="515" spans="1:14" s="1216" customFormat="1" ht="17.25">
      <c r="A515" s="729">
        <v>509</v>
      </c>
      <c r="B515" s="331"/>
      <c r="C515" s="332"/>
      <c r="D515" s="328" t="s">
        <v>1034</v>
      </c>
      <c r="E515" s="329"/>
      <c r="F515" s="379"/>
      <c r="G515" s="379"/>
      <c r="H515" s="498"/>
      <c r="I515" s="504">
        <f t="shared" si="9"/>
        <v>6500</v>
      </c>
      <c r="J515" s="379">
        <f>SUM(J513:J514)</f>
        <v>0</v>
      </c>
      <c r="K515" s="379">
        <f>SUM(K513:K514)</f>
        <v>0</v>
      </c>
      <c r="L515" s="379">
        <f>SUM(L513:L514)</f>
        <v>6500</v>
      </c>
      <c r="M515" s="379">
        <f>SUM(M513:M514)</f>
        <v>0</v>
      </c>
      <c r="N515" s="486">
        <f>SUM(N513:N514)</f>
        <v>0</v>
      </c>
    </row>
    <row r="516" spans="1:14" s="42" customFormat="1" ht="21.75" customHeight="1">
      <c r="A516" s="729">
        <v>510</v>
      </c>
      <c r="B516" s="126"/>
      <c r="C516" s="121">
        <v>89</v>
      </c>
      <c r="D516" s="122" t="s">
        <v>104</v>
      </c>
      <c r="E516" s="123" t="s">
        <v>810</v>
      </c>
      <c r="F516" s="378">
        <v>12929</v>
      </c>
      <c r="G516" s="378">
        <v>13000</v>
      </c>
      <c r="H516" s="496">
        <f>10735-343</f>
        <v>10392</v>
      </c>
      <c r="I516" s="502"/>
      <c r="J516" s="123"/>
      <c r="K516" s="123"/>
      <c r="L516" s="123"/>
      <c r="M516" s="123"/>
      <c r="N516" s="487"/>
    </row>
    <row r="517" spans="1:14" s="714" customFormat="1" ht="16.5">
      <c r="A517" s="729">
        <v>511</v>
      </c>
      <c r="B517" s="715"/>
      <c r="C517" s="716"/>
      <c r="D517" s="717" t="s">
        <v>394</v>
      </c>
      <c r="E517" s="718"/>
      <c r="F517" s="709"/>
      <c r="G517" s="709"/>
      <c r="H517" s="710"/>
      <c r="I517" s="711">
        <f t="shared" si="9"/>
        <v>13000</v>
      </c>
      <c r="J517" s="712"/>
      <c r="K517" s="712"/>
      <c r="L517" s="712">
        <v>12000</v>
      </c>
      <c r="M517" s="712"/>
      <c r="N517" s="713">
        <v>1000</v>
      </c>
    </row>
    <row r="518" spans="1:14" s="42" customFormat="1" ht="16.5">
      <c r="A518" s="729">
        <v>512</v>
      </c>
      <c r="B518" s="126"/>
      <c r="C518" s="121"/>
      <c r="D518" s="122" t="s">
        <v>1000</v>
      </c>
      <c r="E518" s="123"/>
      <c r="F518" s="378"/>
      <c r="G518" s="378"/>
      <c r="H518" s="496"/>
      <c r="I518" s="502">
        <f t="shared" si="9"/>
        <v>24851</v>
      </c>
      <c r="J518" s="124">
        <v>270</v>
      </c>
      <c r="K518" s="124">
        <v>100</v>
      </c>
      <c r="L518" s="124">
        <v>23481</v>
      </c>
      <c r="M518" s="124"/>
      <c r="N518" s="323">
        <v>1000</v>
      </c>
    </row>
    <row r="519" spans="1:14" s="321" customFormat="1" ht="17.25">
      <c r="A519" s="729">
        <v>513</v>
      </c>
      <c r="B519" s="128"/>
      <c r="C519" s="330"/>
      <c r="D519" s="479" t="s">
        <v>1134</v>
      </c>
      <c r="E519" s="325"/>
      <c r="F519" s="380"/>
      <c r="G519" s="380"/>
      <c r="H519" s="497"/>
      <c r="I519" s="503">
        <f t="shared" si="9"/>
        <v>584</v>
      </c>
      <c r="J519" s="326"/>
      <c r="K519" s="326">
        <v>6</v>
      </c>
      <c r="L519" s="326">
        <v>578</v>
      </c>
      <c r="M519" s="326"/>
      <c r="N519" s="327"/>
    </row>
    <row r="520" spans="1:14" s="1216" customFormat="1" ht="17.25">
      <c r="A520" s="729">
        <v>514</v>
      </c>
      <c r="B520" s="331"/>
      <c r="C520" s="332"/>
      <c r="D520" s="328" t="s">
        <v>1034</v>
      </c>
      <c r="E520" s="329"/>
      <c r="F520" s="379"/>
      <c r="G520" s="379"/>
      <c r="H520" s="498"/>
      <c r="I520" s="504">
        <f>SUM(J520:N520)</f>
        <v>25435</v>
      </c>
      <c r="J520" s="379">
        <f>SUM(J518:J519)</f>
        <v>270</v>
      </c>
      <c r="K520" s="379">
        <f>SUM(K518:K519)</f>
        <v>106</v>
      </c>
      <c r="L520" s="379">
        <f>SUM(L518:L519)</f>
        <v>24059</v>
      </c>
      <c r="M520" s="379">
        <f>SUM(M518:M519)</f>
        <v>0</v>
      </c>
      <c r="N520" s="486">
        <f>SUM(N518:N519)</f>
        <v>1000</v>
      </c>
    </row>
    <row r="521" spans="1:14" s="42" customFormat="1" ht="21.75" customHeight="1">
      <c r="A521" s="729">
        <v>515</v>
      </c>
      <c r="B521" s="126"/>
      <c r="C521" s="121">
        <v>90</v>
      </c>
      <c r="D521" s="122" t="s">
        <v>106</v>
      </c>
      <c r="E521" s="123" t="s">
        <v>810</v>
      </c>
      <c r="F521" s="378">
        <v>172385</v>
      </c>
      <c r="G521" s="378">
        <v>138000</v>
      </c>
      <c r="H521" s="496">
        <v>89927</v>
      </c>
      <c r="I521" s="502"/>
      <c r="J521" s="123"/>
      <c r="K521" s="123"/>
      <c r="L521" s="123"/>
      <c r="M521" s="123"/>
      <c r="N521" s="487"/>
    </row>
    <row r="522" spans="1:14" s="714" customFormat="1" ht="16.5">
      <c r="A522" s="729">
        <v>516</v>
      </c>
      <c r="B522" s="715"/>
      <c r="C522" s="716"/>
      <c r="D522" s="717" t="s">
        <v>394</v>
      </c>
      <c r="E522" s="718"/>
      <c r="F522" s="709"/>
      <c r="G522" s="709"/>
      <c r="H522" s="710"/>
      <c r="I522" s="711">
        <f t="shared" si="9"/>
        <v>120000</v>
      </c>
      <c r="J522" s="712"/>
      <c r="K522" s="712"/>
      <c r="L522" s="712">
        <v>120000</v>
      </c>
      <c r="M522" s="712"/>
      <c r="N522" s="713"/>
    </row>
    <row r="523" spans="1:14" s="42" customFormat="1" ht="16.5">
      <c r="A523" s="729">
        <v>517</v>
      </c>
      <c r="B523" s="126"/>
      <c r="C523" s="121"/>
      <c r="D523" s="122" t="s">
        <v>1000</v>
      </c>
      <c r="E523" s="123"/>
      <c r="F523" s="378"/>
      <c r="G523" s="378"/>
      <c r="H523" s="496"/>
      <c r="I523" s="502">
        <f t="shared" si="9"/>
        <v>168458</v>
      </c>
      <c r="J523" s="124"/>
      <c r="K523" s="124"/>
      <c r="L523" s="124">
        <v>168458</v>
      </c>
      <c r="M523" s="124"/>
      <c r="N523" s="323"/>
    </row>
    <row r="524" spans="1:14" s="321" customFormat="1" ht="17.25">
      <c r="A524" s="729">
        <v>518</v>
      </c>
      <c r="B524" s="128"/>
      <c r="C524" s="330"/>
      <c r="D524" s="479" t="s">
        <v>396</v>
      </c>
      <c r="E524" s="325"/>
      <c r="F524" s="380"/>
      <c r="G524" s="380"/>
      <c r="H524" s="497"/>
      <c r="I524" s="503">
        <f t="shared" si="9"/>
        <v>0</v>
      </c>
      <c r="J524" s="326"/>
      <c r="K524" s="326"/>
      <c r="L524" s="326"/>
      <c r="M524" s="326"/>
      <c r="N524" s="327"/>
    </row>
    <row r="525" spans="1:14" s="1216" customFormat="1" ht="17.25">
      <c r="A525" s="729">
        <v>519</v>
      </c>
      <c r="B525" s="331"/>
      <c r="C525" s="332"/>
      <c r="D525" s="328" t="s">
        <v>1034</v>
      </c>
      <c r="E525" s="329"/>
      <c r="F525" s="379"/>
      <c r="G525" s="379"/>
      <c r="H525" s="498"/>
      <c r="I525" s="504">
        <f t="shared" si="9"/>
        <v>168458</v>
      </c>
      <c r="J525" s="379">
        <f>SUM(J523:J524)</f>
        <v>0</v>
      </c>
      <c r="K525" s="379">
        <f>SUM(K523:K524)</f>
        <v>0</v>
      </c>
      <c r="L525" s="379">
        <f>SUM(L523:L524)</f>
        <v>168458</v>
      </c>
      <c r="M525" s="379">
        <f>SUM(M523:M524)</f>
        <v>0</v>
      </c>
      <c r="N525" s="486">
        <f>SUM(N523:N524)</f>
        <v>0</v>
      </c>
    </row>
    <row r="526" spans="1:14" s="42" customFormat="1" ht="21.75" customHeight="1">
      <c r="A526" s="729">
        <v>520</v>
      </c>
      <c r="B526" s="126"/>
      <c r="C526" s="121">
        <v>91</v>
      </c>
      <c r="D526" s="122" t="s">
        <v>107</v>
      </c>
      <c r="E526" s="123" t="s">
        <v>752</v>
      </c>
      <c r="F526" s="378">
        <v>5310</v>
      </c>
      <c r="G526" s="378">
        <v>5025</v>
      </c>
      <c r="H526" s="496">
        <v>5139</v>
      </c>
      <c r="I526" s="502"/>
      <c r="J526" s="123"/>
      <c r="K526" s="123"/>
      <c r="L526" s="123"/>
      <c r="M526" s="123"/>
      <c r="N526" s="487"/>
    </row>
    <row r="527" spans="1:14" s="714" customFormat="1" ht="16.5">
      <c r="A527" s="729">
        <v>521</v>
      </c>
      <c r="B527" s="715"/>
      <c r="C527" s="716"/>
      <c r="D527" s="717" t="s">
        <v>394</v>
      </c>
      <c r="E527" s="718"/>
      <c r="F527" s="709"/>
      <c r="G527" s="709"/>
      <c r="H527" s="710"/>
      <c r="I527" s="711">
        <f t="shared" si="9"/>
        <v>5856</v>
      </c>
      <c r="J527" s="712"/>
      <c r="K527" s="712"/>
      <c r="L527" s="712">
        <v>5856</v>
      </c>
      <c r="M527" s="712"/>
      <c r="N527" s="713"/>
    </row>
    <row r="528" spans="1:14" s="42" customFormat="1" ht="16.5">
      <c r="A528" s="729">
        <v>522</v>
      </c>
      <c r="B528" s="126"/>
      <c r="C528" s="121"/>
      <c r="D528" s="122" t="s">
        <v>1000</v>
      </c>
      <c r="E528" s="123"/>
      <c r="F528" s="378"/>
      <c r="G528" s="378"/>
      <c r="H528" s="496"/>
      <c r="I528" s="502">
        <f t="shared" si="9"/>
        <v>5856</v>
      </c>
      <c r="J528" s="124"/>
      <c r="K528" s="124"/>
      <c r="L528" s="124">
        <v>5856</v>
      </c>
      <c r="M528" s="124"/>
      <c r="N528" s="323"/>
    </row>
    <row r="529" spans="1:14" s="321" customFormat="1" ht="17.25">
      <c r="A529" s="729">
        <v>523</v>
      </c>
      <c r="B529" s="128"/>
      <c r="C529" s="330"/>
      <c r="D529" s="324" t="s">
        <v>396</v>
      </c>
      <c r="E529" s="325"/>
      <c r="F529" s="380"/>
      <c r="G529" s="380"/>
      <c r="H529" s="497"/>
      <c r="I529" s="503">
        <f t="shared" si="9"/>
        <v>0</v>
      </c>
      <c r="J529" s="326"/>
      <c r="K529" s="326"/>
      <c r="L529" s="326"/>
      <c r="M529" s="326"/>
      <c r="N529" s="327"/>
    </row>
    <row r="530" spans="1:14" s="1216" customFormat="1" ht="17.25">
      <c r="A530" s="729">
        <v>524</v>
      </c>
      <c r="B530" s="331"/>
      <c r="C530" s="332"/>
      <c r="D530" s="328" t="s">
        <v>1034</v>
      </c>
      <c r="E530" s="329"/>
      <c r="F530" s="379"/>
      <c r="G530" s="379"/>
      <c r="H530" s="498"/>
      <c r="I530" s="504">
        <f t="shared" si="9"/>
        <v>5856</v>
      </c>
      <c r="J530" s="379">
        <f>SUM(J528:J529)</f>
        <v>0</v>
      </c>
      <c r="K530" s="379">
        <f>SUM(K528:K529)</f>
        <v>0</v>
      </c>
      <c r="L530" s="379">
        <f>SUM(L528:L529)</f>
        <v>5856</v>
      </c>
      <c r="M530" s="379">
        <f>SUM(M528:M529)</f>
        <v>0</v>
      </c>
      <c r="N530" s="486">
        <f>SUM(N528:N529)</f>
        <v>0</v>
      </c>
    </row>
    <row r="531" spans="1:14" s="42" customFormat="1" ht="30" customHeight="1">
      <c r="A531" s="729">
        <v>525</v>
      </c>
      <c r="B531" s="126"/>
      <c r="C531" s="121">
        <v>92</v>
      </c>
      <c r="D531" s="122" t="s">
        <v>108</v>
      </c>
      <c r="E531" s="123" t="s">
        <v>810</v>
      </c>
      <c r="F531" s="378">
        <v>3459</v>
      </c>
      <c r="G531" s="378">
        <v>5000</v>
      </c>
      <c r="H531" s="496">
        <v>3439</v>
      </c>
      <c r="I531" s="502"/>
      <c r="J531" s="123"/>
      <c r="K531" s="123"/>
      <c r="L531" s="123"/>
      <c r="M531" s="123"/>
      <c r="N531" s="487"/>
    </row>
    <row r="532" spans="1:14" s="714" customFormat="1" ht="16.5">
      <c r="A532" s="729">
        <v>526</v>
      </c>
      <c r="B532" s="715"/>
      <c r="C532" s="716"/>
      <c r="D532" s="717" t="s">
        <v>394</v>
      </c>
      <c r="E532" s="718"/>
      <c r="F532" s="709"/>
      <c r="G532" s="709"/>
      <c r="H532" s="710"/>
      <c r="I532" s="711">
        <f t="shared" si="9"/>
        <v>5000</v>
      </c>
      <c r="J532" s="712"/>
      <c r="K532" s="712"/>
      <c r="L532" s="712">
        <v>5000</v>
      </c>
      <c r="M532" s="712"/>
      <c r="N532" s="713"/>
    </row>
    <row r="533" spans="1:14" s="42" customFormat="1" ht="16.5">
      <c r="A533" s="729">
        <v>527</v>
      </c>
      <c r="B533" s="126"/>
      <c r="C533" s="121"/>
      <c r="D533" s="122" t="s">
        <v>1000</v>
      </c>
      <c r="E533" s="123"/>
      <c r="F533" s="378"/>
      <c r="G533" s="378"/>
      <c r="H533" s="496"/>
      <c r="I533" s="502">
        <f t="shared" si="9"/>
        <v>5561</v>
      </c>
      <c r="J533" s="124"/>
      <c r="K533" s="124"/>
      <c r="L533" s="124">
        <v>5561</v>
      </c>
      <c r="M533" s="124"/>
      <c r="N533" s="323"/>
    </row>
    <row r="534" spans="1:14" s="321" customFormat="1" ht="17.25">
      <c r="A534" s="729">
        <v>528</v>
      </c>
      <c r="B534" s="128"/>
      <c r="C534" s="330"/>
      <c r="D534" s="324" t="s">
        <v>396</v>
      </c>
      <c r="E534" s="325"/>
      <c r="F534" s="380"/>
      <c r="G534" s="380"/>
      <c r="H534" s="497"/>
      <c r="I534" s="503">
        <f t="shared" si="9"/>
        <v>0</v>
      </c>
      <c r="J534" s="326"/>
      <c r="K534" s="326"/>
      <c r="L534" s="326"/>
      <c r="M534" s="326"/>
      <c r="N534" s="327"/>
    </row>
    <row r="535" spans="1:14" s="1216" customFormat="1" ht="17.25">
      <c r="A535" s="729">
        <v>529</v>
      </c>
      <c r="B535" s="331"/>
      <c r="C535" s="332"/>
      <c r="D535" s="328" t="s">
        <v>1034</v>
      </c>
      <c r="E535" s="329"/>
      <c r="F535" s="379"/>
      <c r="G535" s="379"/>
      <c r="H535" s="498"/>
      <c r="I535" s="504">
        <f t="shared" si="9"/>
        <v>5561</v>
      </c>
      <c r="J535" s="379">
        <f>SUM(J533:J534)</f>
        <v>0</v>
      </c>
      <c r="K535" s="379">
        <f>SUM(K533:K534)</f>
        <v>0</v>
      </c>
      <c r="L535" s="379">
        <f>SUM(L533:L534)</f>
        <v>5561</v>
      </c>
      <c r="M535" s="379">
        <f>SUM(M533:M534)</f>
        <v>0</v>
      </c>
      <c r="N535" s="486">
        <f>SUM(N533:N534)</f>
        <v>0</v>
      </c>
    </row>
    <row r="536" spans="1:14" s="42" customFormat="1" ht="27.75" customHeight="1">
      <c r="A536" s="729">
        <v>530</v>
      </c>
      <c r="B536" s="126"/>
      <c r="C536" s="121">
        <v>93</v>
      </c>
      <c r="D536" s="122" t="s">
        <v>161</v>
      </c>
      <c r="E536" s="123" t="s">
        <v>810</v>
      </c>
      <c r="F536" s="378">
        <v>7585</v>
      </c>
      <c r="G536" s="378">
        <v>4000</v>
      </c>
      <c r="H536" s="496">
        <v>2622</v>
      </c>
      <c r="I536" s="502"/>
      <c r="J536" s="123"/>
      <c r="K536" s="123"/>
      <c r="L536" s="123"/>
      <c r="M536" s="123"/>
      <c r="N536" s="487"/>
    </row>
    <row r="537" spans="1:14" s="714" customFormat="1" ht="16.5">
      <c r="A537" s="729">
        <v>531</v>
      </c>
      <c r="B537" s="715"/>
      <c r="C537" s="716"/>
      <c r="D537" s="717" t="s">
        <v>394</v>
      </c>
      <c r="E537" s="718"/>
      <c r="F537" s="709"/>
      <c r="G537" s="709"/>
      <c r="H537" s="710"/>
      <c r="I537" s="711">
        <f t="shared" si="9"/>
        <v>6000</v>
      </c>
      <c r="J537" s="712"/>
      <c r="K537" s="712"/>
      <c r="L537" s="712">
        <v>6000</v>
      </c>
      <c r="M537" s="712"/>
      <c r="N537" s="713"/>
    </row>
    <row r="538" spans="1:14" s="42" customFormat="1" ht="16.5">
      <c r="A538" s="729">
        <v>532</v>
      </c>
      <c r="B538" s="126"/>
      <c r="C538" s="121"/>
      <c r="D538" s="122" t="s">
        <v>1000</v>
      </c>
      <c r="E538" s="123"/>
      <c r="F538" s="378"/>
      <c r="G538" s="378"/>
      <c r="H538" s="496"/>
      <c r="I538" s="502">
        <f t="shared" si="9"/>
        <v>7379</v>
      </c>
      <c r="J538" s="124"/>
      <c r="K538" s="124"/>
      <c r="L538" s="124">
        <v>7379</v>
      </c>
      <c r="M538" s="124"/>
      <c r="N538" s="323"/>
    </row>
    <row r="539" spans="1:14" s="321" customFormat="1" ht="17.25">
      <c r="A539" s="729">
        <v>533</v>
      </c>
      <c r="B539" s="128"/>
      <c r="C539" s="330"/>
      <c r="D539" s="324" t="s">
        <v>396</v>
      </c>
      <c r="E539" s="325"/>
      <c r="F539" s="380"/>
      <c r="G539" s="380"/>
      <c r="H539" s="497"/>
      <c r="I539" s="503">
        <f t="shared" si="9"/>
        <v>0</v>
      </c>
      <c r="J539" s="326"/>
      <c r="K539" s="326"/>
      <c r="L539" s="326"/>
      <c r="M539" s="326"/>
      <c r="N539" s="327"/>
    </row>
    <row r="540" spans="1:14" s="1216" customFormat="1" ht="17.25">
      <c r="A540" s="729">
        <v>534</v>
      </c>
      <c r="B540" s="331"/>
      <c r="C540" s="332"/>
      <c r="D540" s="328" t="s">
        <v>1034</v>
      </c>
      <c r="E540" s="329"/>
      <c r="F540" s="379"/>
      <c r="G540" s="379"/>
      <c r="H540" s="498"/>
      <c r="I540" s="504">
        <f t="shared" si="9"/>
        <v>7379</v>
      </c>
      <c r="J540" s="379">
        <f>SUM(J538:J539)</f>
        <v>0</v>
      </c>
      <c r="K540" s="379">
        <f>SUM(K538:K539)</f>
        <v>0</v>
      </c>
      <c r="L540" s="379">
        <f>SUM(L538:L539)</f>
        <v>7379</v>
      </c>
      <c r="M540" s="379">
        <f>SUM(M538:M539)</f>
        <v>0</v>
      </c>
      <c r="N540" s="486">
        <f>SUM(N538:N539)</f>
        <v>0</v>
      </c>
    </row>
    <row r="541" spans="1:14" s="42" customFormat="1" ht="27.75" customHeight="1">
      <c r="A541" s="729">
        <v>535</v>
      </c>
      <c r="B541" s="126"/>
      <c r="C541" s="121">
        <v>94</v>
      </c>
      <c r="D541" s="122" t="s">
        <v>162</v>
      </c>
      <c r="E541" s="123" t="s">
        <v>810</v>
      </c>
      <c r="F541" s="378"/>
      <c r="G541" s="378">
        <v>1000</v>
      </c>
      <c r="H541" s="496">
        <v>448</v>
      </c>
      <c r="I541" s="502"/>
      <c r="J541" s="123"/>
      <c r="K541" s="123"/>
      <c r="L541" s="123"/>
      <c r="M541" s="123"/>
      <c r="N541" s="487"/>
    </row>
    <row r="542" spans="1:14" s="714" customFormat="1" ht="16.5">
      <c r="A542" s="729">
        <v>536</v>
      </c>
      <c r="B542" s="715"/>
      <c r="C542" s="716"/>
      <c r="D542" s="717" t="s">
        <v>394</v>
      </c>
      <c r="E542" s="718"/>
      <c r="F542" s="709"/>
      <c r="G542" s="709"/>
      <c r="H542" s="710"/>
      <c r="I542" s="711">
        <f t="shared" si="9"/>
        <v>2000</v>
      </c>
      <c r="J542" s="712"/>
      <c r="K542" s="712"/>
      <c r="L542" s="712">
        <v>2000</v>
      </c>
      <c r="M542" s="712"/>
      <c r="N542" s="713"/>
    </row>
    <row r="543" spans="1:14" s="42" customFormat="1" ht="16.5">
      <c r="A543" s="729">
        <v>537</v>
      </c>
      <c r="B543" s="126"/>
      <c r="C543" s="121"/>
      <c r="D543" s="122" t="s">
        <v>1000</v>
      </c>
      <c r="E543" s="123"/>
      <c r="F543" s="378"/>
      <c r="G543" s="378"/>
      <c r="H543" s="496"/>
      <c r="I543" s="502">
        <f t="shared" si="9"/>
        <v>2000</v>
      </c>
      <c r="J543" s="124"/>
      <c r="K543" s="124"/>
      <c r="L543" s="124">
        <v>2000</v>
      </c>
      <c r="M543" s="124"/>
      <c r="N543" s="323"/>
    </row>
    <row r="544" spans="1:14" s="321" customFormat="1" ht="17.25">
      <c r="A544" s="729">
        <v>538</v>
      </c>
      <c r="B544" s="128"/>
      <c r="C544" s="330"/>
      <c r="D544" s="324" t="s">
        <v>396</v>
      </c>
      <c r="E544" s="325"/>
      <c r="F544" s="380"/>
      <c r="G544" s="380"/>
      <c r="H544" s="497"/>
      <c r="I544" s="503">
        <f t="shared" si="9"/>
        <v>0</v>
      </c>
      <c r="J544" s="326"/>
      <c r="K544" s="326"/>
      <c r="L544" s="326"/>
      <c r="M544" s="326"/>
      <c r="N544" s="327"/>
    </row>
    <row r="545" spans="1:14" s="1216" customFormat="1" ht="17.25">
      <c r="A545" s="729">
        <v>539</v>
      </c>
      <c r="B545" s="331"/>
      <c r="C545" s="332"/>
      <c r="D545" s="328" t="s">
        <v>1034</v>
      </c>
      <c r="E545" s="329"/>
      <c r="F545" s="379"/>
      <c r="G545" s="379"/>
      <c r="H545" s="498"/>
      <c r="I545" s="504">
        <f t="shared" si="9"/>
        <v>2000</v>
      </c>
      <c r="J545" s="379">
        <f>SUM(J543:J544)</f>
        <v>0</v>
      </c>
      <c r="K545" s="379">
        <f>SUM(K543:K544)</f>
        <v>0</v>
      </c>
      <c r="L545" s="379">
        <f>SUM(L543:L544)</f>
        <v>2000</v>
      </c>
      <c r="M545" s="379">
        <f>SUM(M543:M544)</f>
        <v>0</v>
      </c>
      <c r="N545" s="486">
        <f>SUM(N543:N544)</f>
        <v>0</v>
      </c>
    </row>
    <row r="546" spans="1:14" s="42" customFormat="1" ht="27.75" customHeight="1">
      <c r="A546" s="729">
        <v>540</v>
      </c>
      <c r="B546" s="126"/>
      <c r="C546" s="121">
        <v>95</v>
      </c>
      <c r="D546" s="122" t="s">
        <v>165</v>
      </c>
      <c r="E546" s="123" t="s">
        <v>810</v>
      </c>
      <c r="F546" s="378">
        <v>63054</v>
      </c>
      <c r="G546" s="378">
        <v>38000</v>
      </c>
      <c r="H546" s="496">
        <v>25288</v>
      </c>
      <c r="I546" s="502"/>
      <c r="J546" s="123"/>
      <c r="K546" s="123"/>
      <c r="L546" s="123"/>
      <c r="M546" s="123"/>
      <c r="N546" s="487"/>
    </row>
    <row r="547" spans="1:14" s="714" customFormat="1" ht="16.5">
      <c r="A547" s="729">
        <v>541</v>
      </c>
      <c r="B547" s="715"/>
      <c r="C547" s="716"/>
      <c r="D547" s="717" t="s">
        <v>394</v>
      </c>
      <c r="E547" s="718"/>
      <c r="F547" s="709"/>
      <c r="G547" s="709"/>
      <c r="H547" s="710"/>
      <c r="I547" s="711">
        <f t="shared" si="9"/>
        <v>32500</v>
      </c>
      <c r="J547" s="712"/>
      <c r="K547" s="712"/>
      <c r="L547" s="712">
        <v>32500</v>
      </c>
      <c r="M547" s="712"/>
      <c r="N547" s="713"/>
    </row>
    <row r="548" spans="1:14" s="42" customFormat="1" ht="16.5">
      <c r="A548" s="729">
        <v>542</v>
      </c>
      <c r="B548" s="126"/>
      <c r="C548" s="121"/>
      <c r="D548" s="122" t="s">
        <v>1000</v>
      </c>
      <c r="E548" s="123"/>
      <c r="F548" s="378"/>
      <c r="G548" s="378"/>
      <c r="H548" s="496"/>
      <c r="I548" s="502">
        <f t="shared" si="9"/>
        <v>33422</v>
      </c>
      <c r="J548" s="124"/>
      <c r="K548" s="124"/>
      <c r="L548" s="124">
        <v>33422</v>
      </c>
      <c r="M548" s="124"/>
      <c r="N548" s="323"/>
    </row>
    <row r="549" spans="1:14" s="321" customFormat="1" ht="17.25">
      <c r="A549" s="729">
        <v>543</v>
      </c>
      <c r="B549" s="128"/>
      <c r="C549" s="330"/>
      <c r="D549" s="324" t="s">
        <v>396</v>
      </c>
      <c r="E549" s="325"/>
      <c r="F549" s="380"/>
      <c r="G549" s="380"/>
      <c r="H549" s="497"/>
      <c r="I549" s="503">
        <f t="shared" si="9"/>
        <v>0</v>
      </c>
      <c r="J549" s="326"/>
      <c r="K549" s="326"/>
      <c r="L549" s="326"/>
      <c r="M549" s="326"/>
      <c r="N549" s="327"/>
    </row>
    <row r="550" spans="1:14" s="1216" customFormat="1" ht="17.25">
      <c r="A550" s="729">
        <v>544</v>
      </c>
      <c r="B550" s="331"/>
      <c r="C550" s="332"/>
      <c r="D550" s="328" t="s">
        <v>1034</v>
      </c>
      <c r="E550" s="329"/>
      <c r="F550" s="379"/>
      <c r="G550" s="379"/>
      <c r="H550" s="498"/>
      <c r="I550" s="504">
        <f t="shared" si="9"/>
        <v>33422</v>
      </c>
      <c r="J550" s="379">
        <f>SUM(J548:J549)</f>
        <v>0</v>
      </c>
      <c r="K550" s="379">
        <f>SUM(K548:K549)</f>
        <v>0</v>
      </c>
      <c r="L550" s="379">
        <f>SUM(L548:L549)</f>
        <v>33422</v>
      </c>
      <c r="M550" s="379">
        <f>SUM(M548:M549)</f>
        <v>0</v>
      </c>
      <c r="N550" s="486">
        <f>SUM(N548:N549)</f>
        <v>0</v>
      </c>
    </row>
    <row r="551" spans="1:14" s="42" customFormat="1" ht="27.75" customHeight="1">
      <c r="A551" s="729">
        <v>545</v>
      </c>
      <c r="B551" s="126"/>
      <c r="C551" s="121">
        <v>96</v>
      </c>
      <c r="D551" s="122" t="s">
        <v>419</v>
      </c>
      <c r="E551" s="123" t="s">
        <v>810</v>
      </c>
      <c r="F551" s="378">
        <v>36898</v>
      </c>
      <c r="G551" s="378">
        <v>38000</v>
      </c>
      <c r="H551" s="496">
        <v>38863</v>
      </c>
      <c r="I551" s="502"/>
      <c r="J551" s="123"/>
      <c r="K551" s="123"/>
      <c r="L551" s="123"/>
      <c r="M551" s="123"/>
      <c r="N551" s="487"/>
    </row>
    <row r="552" spans="1:14" s="714" customFormat="1" ht="16.5">
      <c r="A552" s="729">
        <v>546</v>
      </c>
      <c r="B552" s="715"/>
      <c r="C552" s="716"/>
      <c r="D552" s="717" t="s">
        <v>394</v>
      </c>
      <c r="E552" s="718"/>
      <c r="F552" s="709"/>
      <c r="G552" s="709"/>
      <c r="H552" s="710"/>
      <c r="I552" s="711">
        <f t="shared" si="9"/>
        <v>43500</v>
      </c>
      <c r="J552" s="712"/>
      <c r="K552" s="712"/>
      <c r="L552" s="712">
        <v>43500</v>
      </c>
      <c r="M552" s="712"/>
      <c r="N552" s="713"/>
    </row>
    <row r="553" spans="1:14" s="42" customFormat="1" ht="16.5">
      <c r="A553" s="729">
        <v>547</v>
      </c>
      <c r="B553" s="126"/>
      <c r="C553" s="121"/>
      <c r="D553" s="122" t="s">
        <v>1000</v>
      </c>
      <c r="E553" s="123"/>
      <c r="F553" s="378"/>
      <c r="G553" s="378"/>
      <c r="H553" s="496"/>
      <c r="I553" s="502">
        <f t="shared" si="9"/>
        <v>45500</v>
      </c>
      <c r="J553" s="124"/>
      <c r="K553" s="124"/>
      <c r="L553" s="124">
        <v>45500</v>
      </c>
      <c r="M553" s="124"/>
      <c r="N553" s="323"/>
    </row>
    <row r="554" spans="1:14" s="321" customFormat="1" ht="17.25">
      <c r="A554" s="729">
        <v>548</v>
      </c>
      <c r="B554" s="128"/>
      <c r="C554" s="330"/>
      <c r="D554" s="324" t="s">
        <v>396</v>
      </c>
      <c r="E554" s="325"/>
      <c r="F554" s="380"/>
      <c r="G554" s="380"/>
      <c r="H554" s="497"/>
      <c r="I554" s="503">
        <f t="shared" si="9"/>
        <v>0</v>
      </c>
      <c r="J554" s="326"/>
      <c r="K554" s="326"/>
      <c r="L554" s="326"/>
      <c r="M554" s="326"/>
      <c r="N554" s="327"/>
    </row>
    <row r="555" spans="1:14" s="1216" customFormat="1" ht="17.25">
      <c r="A555" s="729">
        <v>549</v>
      </c>
      <c r="B555" s="331"/>
      <c r="C555" s="332"/>
      <c r="D555" s="328" t="s">
        <v>1034</v>
      </c>
      <c r="E555" s="329"/>
      <c r="F555" s="379"/>
      <c r="G555" s="379"/>
      <c r="H555" s="498"/>
      <c r="I555" s="504">
        <f t="shared" si="9"/>
        <v>45500</v>
      </c>
      <c r="J555" s="379">
        <f>SUM(J553:J554)</f>
        <v>0</v>
      </c>
      <c r="K555" s="379">
        <f>SUM(K553:K554)</f>
        <v>0</v>
      </c>
      <c r="L555" s="379">
        <f>SUM(L553:L554)</f>
        <v>45500</v>
      </c>
      <c r="M555" s="379">
        <f>SUM(M553:M554)</f>
        <v>0</v>
      </c>
      <c r="N555" s="486">
        <f>SUM(N553:N554)</f>
        <v>0</v>
      </c>
    </row>
    <row r="556" spans="1:14" s="42" customFormat="1" ht="27.75" customHeight="1">
      <c r="A556" s="729">
        <v>550</v>
      </c>
      <c r="B556" s="126"/>
      <c r="C556" s="121">
        <v>97</v>
      </c>
      <c r="D556" s="122" t="s">
        <v>160</v>
      </c>
      <c r="E556" s="123" t="s">
        <v>810</v>
      </c>
      <c r="F556" s="378"/>
      <c r="G556" s="378">
        <v>15500</v>
      </c>
      <c r="H556" s="496">
        <v>4093</v>
      </c>
      <c r="I556" s="502"/>
      <c r="J556" s="123"/>
      <c r="K556" s="123"/>
      <c r="L556" s="123"/>
      <c r="M556" s="123"/>
      <c r="N556" s="487"/>
    </row>
    <row r="557" spans="1:14" s="714" customFormat="1" ht="16.5">
      <c r="A557" s="729">
        <v>551</v>
      </c>
      <c r="B557" s="715"/>
      <c r="C557" s="716"/>
      <c r="D557" s="717" t="s">
        <v>394</v>
      </c>
      <c r="E557" s="718"/>
      <c r="F557" s="709"/>
      <c r="G557" s="709"/>
      <c r="H557" s="710"/>
      <c r="I557" s="711">
        <f t="shared" si="9"/>
        <v>16000</v>
      </c>
      <c r="J557" s="712"/>
      <c r="K557" s="712"/>
      <c r="L557" s="712">
        <v>16000</v>
      </c>
      <c r="M557" s="712"/>
      <c r="N557" s="713"/>
    </row>
    <row r="558" spans="1:14" s="42" customFormat="1" ht="16.5">
      <c r="A558" s="729">
        <v>552</v>
      </c>
      <c r="B558" s="126"/>
      <c r="C558" s="121"/>
      <c r="D558" s="122" t="s">
        <v>1000</v>
      </c>
      <c r="E558" s="123"/>
      <c r="F558" s="378"/>
      <c r="G558" s="378"/>
      <c r="H558" s="496"/>
      <c r="I558" s="502">
        <f t="shared" si="9"/>
        <v>27503</v>
      </c>
      <c r="J558" s="124"/>
      <c r="K558" s="124"/>
      <c r="L558" s="124">
        <v>27503</v>
      </c>
      <c r="M558" s="124"/>
      <c r="N558" s="323"/>
    </row>
    <row r="559" spans="1:14" s="321" customFormat="1" ht="17.25">
      <c r="A559" s="729">
        <v>553</v>
      </c>
      <c r="B559" s="128"/>
      <c r="C559" s="330"/>
      <c r="D559" s="324" t="s">
        <v>396</v>
      </c>
      <c r="E559" s="325"/>
      <c r="F559" s="380"/>
      <c r="G559" s="380"/>
      <c r="H559" s="497"/>
      <c r="I559" s="503">
        <f t="shared" si="9"/>
        <v>0</v>
      </c>
      <c r="J559" s="326"/>
      <c r="K559" s="326"/>
      <c r="L559" s="326"/>
      <c r="M559" s="326"/>
      <c r="N559" s="327"/>
    </row>
    <row r="560" spans="1:14" s="1216" customFormat="1" ht="17.25">
      <c r="A560" s="729">
        <v>554</v>
      </c>
      <c r="B560" s="331"/>
      <c r="C560" s="332"/>
      <c r="D560" s="328" t="s">
        <v>1034</v>
      </c>
      <c r="E560" s="329"/>
      <c r="F560" s="379"/>
      <c r="G560" s="379"/>
      <c r="H560" s="498"/>
      <c r="I560" s="504">
        <f t="shared" si="9"/>
        <v>27503</v>
      </c>
      <c r="J560" s="379">
        <f>SUM(J558:J559)</f>
        <v>0</v>
      </c>
      <c r="K560" s="379">
        <f>SUM(K558:K559)</f>
        <v>0</v>
      </c>
      <c r="L560" s="379">
        <f>SUM(L558:L559)</f>
        <v>27503</v>
      </c>
      <c r="M560" s="379">
        <f>SUM(M558:M559)</f>
        <v>0</v>
      </c>
      <c r="N560" s="486">
        <f>SUM(N558:N559)</f>
        <v>0</v>
      </c>
    </row>
    <row r="561" spans="1:14" s="42" customFormat="1" ht="27.75" customHeight="1">
      <c r="A561" s="729">
        <v>555</v>
      </c>
      <c r="B561" s="126"/>
      <c r="C561" s="121">
        <v>98</v>
      </c>
      <c r="D561" s="122" t="s">
        <v>868</v>
      </c>
      <c r="E561" s="123" t="s">
        <v>810</v>
      </c>
      <c r="F561" s="378">
        <v>1744</v>
      </c>
      <c r="G561" s="378">
        <v>500</v>
      </c>
      <c r="H561" s="496">
        <v>485</v>
      </c>
      <c r="I561" s="502"/>
      <c r="J561" s="123"/>
      <c r="K561" s="123"/>
      <c r="L561" s="123"/>
      <c r="M561" s="123"/>
      <c r="N561" s="487"/>
    </row>
    <row r="562" spans="1:14" s="714" customFormat="1" ht="16.5">
      <c r="A562" s="729">
        <v>556</v>
      </c>
      <c r="B562" s="715"/>
      <c r="C562" s="716"/>
      <c r="D562" s="717" t="s">
        <v>394</v>
      </c>
      <c r="E562" s="718"/>
      <c r="F562" s="709"/>
      <c r="G562" s="709"/>
      <c r="H562" s="710"/>
      <c r="I562" s="711">
        <f t="shared" si="9"/>
        <v>1000</v>
      </c>
      <c r="J562" s="712"/>
      <c r="K562" s="712"/>
      <c r="L562" s="712">
        <v>1000</v>
      </c>
      <c r="M562" s="712"/>
      <c r="N562" s="713"/>
    </row>
    <row r="563" spans="1:14" s="42" customFormat="1" ht="16.5">
      <c r="A563" s="729">
        <v>557</v>
      </c>
      <c r="B563" s="126"/>
      <c r="C563" s="121"/>
      <c r="D563" s="122" t="s">
        <v>1000</v>
      </c>
      <c r="E563" s="123"/>
      <c r="F563" s="378"/>
      <c r="G563" s="378"/>
      <c r="H563" s="496"/>
      <c r="I563" s="502">
        <f t="shared" si="9"/>
        <v>1000</v>
      </c>
      <c r="J563" s="124"/>
      <c r="K563" s="124"/>
      <c r="L563" s="124">
        <v>1000</v>
      </c>
      <c r="M563" s="124"/>
      <c r="N563" s="323"/>
    </row>
    <row r="564" spans="1:14" s="321" customFormat="1" ht="17.25">
      <c r="A564" s="729">
        <v>558</v>
      </c>
      <c r="B564" s="128"/>
      <c r="C564" s="330"/>
      <c r="D564" s="324" t="s">
        <v>396</v>
      </c>
      <c r="E564" s="325"/>
      <c r="F564" s="380"/>
      <c r="G564" s="380"/>
      <c r="H564" s="497"/>
      <c r="I564" s="503">
        <f t="shared" si="9"/>
        <v>0</v>
      </c>
      <c r="J564" s="326"/>
      <c r="K564" s="326"/>
      <c r="L564" s="326"/>
      <c r="M564" s="326"/>
      <c r="N564" s="327"/>
    </row>
    <row r="565" spans="1:14" s="1216" customFormat="1" ht="17.25">
      <c r="A565" s="729">
        <v>559</v>
      </c>
      <c r="B565" s="331"/>
      <c r="C565" s="332"/>
      <c r="D565" s="328" t="s">
        <v>1034</v>
      </c>
      <c r="E565" s="329"/>
      <c r="F565" s="379"/>
      <c r="G565" s="379"/>
      <c r="H565" s="498"/>
      <c r="I565" s="504">
        <f t="shared" si="9"/>
        <v>1000</v>
      </c>
      <c r="J565" s="379">
        <f>SUM(J563:J564)</f>
        <v>0</v>
      </c>
      <c r="K565" s="379">
        <f>SUM(K563:K564)</f>
        <v>0</v>
      </c>
      <c r="L565" s="379">
        <f>SUM(L563:L564)</f>
        <v>1000</v>
      </c>
      <c r="M565" s="379">
        <f>SUM(M563:M564)</f>
        <v>0</v>
      </c>
      <c r="N565" s="486">
        <f>SUM(N563:N564)</f>
        <v>0</v>
      </c>
    </row>
    <row r="566" spans="1:14" s="42" customFormat="1" ht="27.75" customHeight="1">
      <c r="A566" s="729">
        <v>560</v>
      </c>
      <c r="B566" s="126"/>
      <c r="C566" s="121">
        <v>99</v>
      </c>
      <c r="D566" s="122" t="s">
        <v>105</v>
      </c>
      <c r="E566" s="123" t="s">
        <v>810</v>
      </c>
      <c r="F566" s="378">
        <v>519</v>
      </c>
      <c r="G566" s="378">
        <v>1950</v>
      </c>
      <c r="H566" s="496">
        <v>502</v>
      </c>
      <c r="I566" s="502"/>
      <c r="J566" s="123"/>
      <c r="K566" s="123"/>
      <c r="L566" s="123"/>
      <c r="M566" s="123"/>
      <c r="N566" s="487"/>
    </row>
    <row r="567" spans="1:14" s="714" customFormat="1" ht="16.5">
      <c r="A567" s="729">
        <v>561</v>
      </c>
      <c r="B567" s="715"/>
      <c r="C567" s="716"/>
      <c r="D567" s="717" t="s">
        <v>394</v>
      </c>
      <c r="E567" s="718"/>
      <c r="F567" s="709"/>
      <c r="G567" s="709"/>
      <c r="H567" s="710"/>
      <c r="I567" s="711">
        <f t="shared" si="9"/>
        <v>1970</v>
      </c>
      <c r="J567" s="712"/>
      <c r="K567" s="712"/>
      <c r="L567" s="712">
        <v>1970</v>
      </c>
      <c r="M567" s="712"/>
      <c r="N567" s="713"/>
    </row>
    <row r="568" spans="1:14" s="42" customFormat="1" ht="16.5">
      <c r="A568" s="729">
        <v>562</v>
      </c>
      <c r="B568" s="126"/>
      <c r="C568" s="121"/>
      <c r="D568" s="122" t="s">
        <v>1000</v>
      </c>
      <c r="E568" s="123"/>
      <c r="F568" s="378"/>
      <c r="G568" s="378"/>
      <c r="H568" s="496"/>
      <c r="I568" s="502">
        <f t="shared" si="9"/>
        <v>970</v>
      </c>
      <c r="J568" s="124"/>
      <c r="K568" s="124"/>
      <c r="L568" s="124">
        <v>970</v>
      </c>
      <c r="M568" s="124"/>
      <c r="N568" s="323"/>
    </row>
    <row r="569" spans="1:14" s="321" customFormat="1" ht="17.25">
      <c r="A569" s="729">
        <v>563</v>
      </c>
      <c r="B569" s="128"/>
      <c r="C569" s="330"/>
      <c r="D569" s="479" t="s">
        <v>396</v>
      </c>
      <c r="E569" s="325"/>
      <c r="F569" s="380"/>
      <c r="G569" s="380"/>
      <c r="H569" s="497"/>
      <c r="I569" s="503">
        <f t="shared" si="9"/>
        <v>0</v>
      </c>
      <c r="J569" s="326"/>
      <c r="K569" s="326"/>
      <c r="L569" s="326"/>
      <c r="M569" s="326"/>
      <c r="N569" s="327"/>
    </row>
    <row r="570" spans="1:14" s="1216" customFormat="1" ht="17.25">
      <c r="A570" s="729">
        <v>564</v>
      </c>
      <c r="B570" s="331"/>
      <c r="C570" s="332"/>
      <c r="D570" s="328" t="s">
        <v>1034</v>
      </c>
      <c r="E570" s="329"/>
      <c r="F570" s="379"/>
      <c r="G570" s="379"/>
      <c r="H570" s="498"/>
      <c r="I570" s="504">
        <f t="shared" si="9"/>
        <v>970</v>
      </c>
      <c r="J570" s="379">
        <f>SUM(J568:J569)</f>
        <v>0</v>
      </c>
      <c r="K570" s="379">
        <f>SUM(K568:K569)</f>
        <v>0</v>
      </c>
      <c r="L570" s="379">
        <f>SUM(L568:L569)</f>
        <v>970</v>
      </c>
      <c r="M570" s="379">
        <f>SUM(M568:M569)</f>
        <v>0</v>
      </c>
      <c r="N570" s="486">
        <f>SUM(N568:N569)</f>
        <v>0</v>
      </c>
    </row>
    <row r="571" spans="1:14" s="42" customFormat="1" ht="21.75" customHeight="1">
      <c r="A571" s="729">
        <v>565</v>
      </c>
      <c r="B571" s="126"/>
      <c r="C571" s="121">
        <v>100</v>
      </c>
      <c r="D571" s="122" t="s">
        <v>38</v>
      </c>
      <c r="E571" s="123" t="s">
        <v>752</v>
      </c>
      <c r="F571" s="378"/>
      <c r="G571" s="378">
        <v>3286</v>
      </c>
      <c r="H571" s="496">
        <v>2659</v>
      </c>
      <c r="I571" s="502"/>
      <c r="J571" s="123"/>
      <c r="K571" s="123"/>
      <c r="L571" s="123"/>
      <c r="M571" s="123"/>
      <c r="N571" s="487"/>
    </row>
    <row r="572" spans="1:14" s="714" customFormat="1" ht="16.5">
      <c r="A572" s="729">
        <v>566</v>
      </c>
      <c r="B572" s="715"/>
      <c r="C572" s="716"/>
      <c r="D572" s="717" t="s">
        <v>394</v>
      </c>
      <c r="E572" s="718"/>
      <c r="F572" s="709"/>
      <c r="G572" s="709"/>
      <c r="H572" s="710"/>
      <c r="I572" s="711">
        <f t="shared" si="9"/>
        <v>5356</v>
      </c>
      <c r="J572" s="712"/>
      <c r="K572" s="712"/>
      <c r="L572" s="712">
        <v>5356</v>
      </c>
      <c r="M572" s="712"/>
      <c r="N572" s="713"/>
    </row>
    <row r="573" spans="1:14" s="42" customFormat="1" ht="16.5">
      <c r="A573" s="729">
        <v>567</v>
      </c>
      <c r="B573" s="126"/>
      <c r="C573" s="121"/>
      <c r="D573" s="122" t="s">
        <v>1000</v>
      </c>
      <c r="E573" s="123"/>
      <c r="F573" s="378"/>
      <c r="G573" s="378"/>
      <c r="H573" s="496"/>
      <c r="I573" s="502">
        <f t="shared" si="9"/>
        <v>5771</v>
      </c>
      <c r="J573" s="124"/>
      <c r="K573" s="124"/>
      <c r="L573" s="124">
        <v>5771</v>
      </c>
      <c r="M573" s="124"/>
      <c r="N573" s="323"/>
    </row>
    <row r="574" spans="1:14" s="321" customFormat="1" ht="17.25">
      <c r="A574" s="729">
        <v>568</v>
      </c>
      <c r="B574" s="128"/>
      <c r="C574" s="330"/>
      <c r="D574" s="324" t="s">
        <v>396</v>
      </c>
      <c r="E574" s="325"/>
      <c r="F574" s="380"/>
      <c r="G574" s="380"/>
      <c r="H574" s="497"/>
      <c r="I574" s="503">
        <f t="shared" si="9"/>
        <v>0</v>
      </c>
      <c r="J574" s="326"/>
      <c r="K574" s="326"/>
      <c r="L574" s="326"/>
      <c r="M574" s="326"/>
      <c r="N574" s="327"/>
    </row>
    <row r="575" spans="1:14" s="1216" customFormat="1" ht="17.25">
      <c r="A575" s="729">
        <v>569</v>
      </c>
      <c r="B575" s="331"/>
      <c r="C575" s="332"/>
      <c r="D575" s="328" t="s">
        <v>1034</v>
      </c>
      <c r="E575" s="329"/>
      <c r="F575" s="379"/>
      <c r="G575" s="379"/>
      <c r="H575" s="498"/>
      <c r="I575" s="504">
        <f t="shared" si="9"/>
        <v>5771</v>
      </c>
      <c r="J575" s="379">
        <f>SUM(J573:J574)</f>
        <v>0</v>
      </c>
      <c r="K575" s="379">
        <f>SUM(K573:K574)</f>
        <v>0</v>
      </c>
      <c r="L575" s="379">
        <f>SUM(L573:L574)</f>
        <v>5771</v>
      </c>
      <c r="M575" s="379">
        <f>SUM(M573:M574)</f>
        <v>0</v>
      </c>
      <c r="N575" s="486">
        <f>SUM(N573:N574)</f>
        <v>0</v>
      </c>
    </row>
    <row r="576" spans="1:14" s="42" customFormat="1" ht="25.5" customHeight="1">
      <c r="A576" s="729">
        <v>570</v>
      </c>
      <c r="B576" s="126"/>
      <c r="C576" s="121">
        <v>101</v>
      </c>
      <c r="D576" s="122" t="s">
        <v>109</v>
      </c>
      <c r="E576" s="123" t="s">
        <v>752</v>
      </c>
      <c r="F576" s="378">
        <v>6278</v>
      </c>
      <c r="G576" s="378">
        <v>9000</v>
      </c>
      <c r="H576" s="496">
        <v>5904</v>
      </c>
      <c r="I576" s="502"/>
      <c r="J576" s="123"/>
      <c r="K576" s="123"/>
      <c r="L576" s="123"/>
      <c r="M576" s="123"/>
      <c r="N576" s="487"/>
    </row>
    <row r="577" spans="1:14" s="714" customFormat="1" ht="16.5">
      <c r="A577" s="729">
        <v>571</v>
      </c>
      <c r="B577" s="715"/>
      <c r="C577" s="716"/>
      <c r="D577" s="717" t="s">
        <v>394</v>
      </c>
      <c r="E577" s="718"/>
      <c r="F577" s="709"/>
      <c r="G577" s="709"/>
      <c r="H577" s="710"/>
      <c r="I577" s="711">
        <f t="shared" si="9"/>
        <v>9000</v>
      </c>
      <c r="J577" s="712"/>
      <c r="K577" s="712"/>
      <c r="L577" s="712">
        <v>9000</v>
      </c>
      <c r="M577" s="712"/>
      <c r="N577" s="713"/>
    </row>
    <row r="578" spans="1:14" s="42" customFormat="1" ht="16.5">
      <c r="A578" s="729">
        <v>572</v>
      </c>
      <c r="B578" s="126"/>
      <c r="C578" s="121"/>
      <c r="D578" s="122" t="s">
        <v>1000</v>
      </c>
      <c r="E578" s="123"/>
      <c r="F578" s="378"/>
      <c r="G578" s="378"/>
      <c r="H578" s="496"/>
      <c r="I578" s="502">
        <f t="shared" si="9"/>
        <v>10187</v>
      </c>
      <c r="J578" s="124"/>
      <c r="K578" s="124"/>
      <c r="L578" s="124">
        <v>10187</v>
      </c>
      <c r="M578" s="124"/>
      <c r="N578" s="323"/>
    </row>
    <row r="579" spans="1:14" s="321" customFormat="1" ht="17.25">
      <c r="A579" s="729">
        <v>573</v>
      </c>
      <c r="B579" s="128"/>
      <c r="C579" s="330"/>
      <c r="D579" s="479" t="s">
        <v>1035</v>
      </c>
      <c r="E579" s="325"/>
      <c r="F579" s="380"/>
      <c r="G579" s="380"/>
      <c r="H579" s="497"/>
      <c r="I579" s="503">
        <f>SUM(J579:N579)</f>
        <v>0</v>
      </c>
      <c r="J579" s="326"/>
      <c r="K579" s="326"/>
      <c r="L579" s="326"/>
      <c r="M579" s="326"/>
      <c r="N579" s="327"/>
    </row>
    <row r="580" spans="1:14" s="1216" customFormat="1" ht="17.25">
      <c r="A580" s="729">
        <v>574</v>
      </c>
      <c r="B580" s="331"/>
      <c r="C580" s="332"/>
      <c r="D580" s="328" t="s">
        <v>1034</v>
      </c>
      <c r="E580" s="329"/>
      <c r="F580" s="379"/>
      <c r="G580" s="379"/>
      <c r="H580" s="498"/>
      <c r="I580" s="504">
        <f>SUM(J580:N580)</f>
        <v>10187</v>
      </c>
      <c r="J580" s="379">
        <f>SUM(J578:J579)</f>
        <v>0</v>
      </c>
      <c r="K580" s="379">
        <f>SUM(K578:K579)</f>
        <v>0</v>
      </c>
      <c r="L580" s="379">
        <f>SUM(L578:L579)</f>
        <v>10187</v>
      </c>
      <c r="M580" s="379">
        <f>SUM(M578:M579)</f>
        <v>0</v>
      </c>
      <c r="N580" s="486">
        <f>SUM(N578:N579)</f>
        <v>0</v>
      </c>
    </row>
    <row r="581" spans="1:14" s="42" customFormat="1" ht="25.5" customHeight="1">
      <c r="A581" s="729">
        <v>575</v>
      </c>
      <c r="B581" s="126"/>
      <c r="C581" s="121">
        <v>102</v>
      </c>
      <c r="D581" s="122" t="s">
        <v>166</v>
      </c>
      <c r="E581" s="123" t="s">
        <v>752</v>
      </c>
      <c r="F581" s="378"/>
      <c r="G581" s="378">
        <v>3000</v>
      </c>
      <c r="H581" s="496">
        <v>2010</v>
      </c>
      <c r="I581" s="502"/>
      <c r="J581" s="123"/>
      <c r="K581" s="123"/>
      <c r="L581" s="123"/>
      <c r="M581" s="123"/>
      <c r="N581" s="487"/>
    </row>
    <row r="582" spans="1:14" s="714" customFormat="1" ht="16.5">
      <c r="A582" s="729">
        <v>576</v>
      </c>
      <c r="B582" s="715"/>
      <c r="C582" s="716"/>
      <c r="D582" s="717" t="s">
        <v>394</v>
      </c>
      <c r="E582" s="718"/>
      <c r="F582" s="709"/>
      <c r="G582" s="709"/>
      <c r="H582" s="710"/>
      <c r="I582" s="711">
        <f>SUM(J582:N582)</f>
        <v>3000</v>
      </c>
      <c r="J582" s="712"/>
      <c r="K582" s="712"/>
      <c r="L582" s="712"/>
      <c r="M582" s="712"/>
      <c r="N582" s="713">
        <v>3000</v>
      </c>
    </row>
    <row r="583" spans="1:14" s="42" customFormat="1" ht="16.5">
      <c r="A583" s="729">
        <v>577</v>
      </c>
      <c r="B583" s="126"/>
      <c r="C583" s="121"/>
      <c r="D583" s="122" t="s">
        <v>1000</v>
      </c>
      <c r="E583" s="123"/>
      <c r="F583" s="378"/>
      <c r="G583" s="378"/>
      <c r="H583" s="496"/>
      <c r="I583" s="502">
        <f>SUM(J583:N583)</f>
        <v>3000</v>
      </c>
      <c r="J583" s="124"/>
      <c r="K583" s="124"/>
      <c r="L583" s="124"/>
      <c r="M583" s="124"/>
      <c r="N583" s="323">
        <v>3000</v>
      </c>
    </row>
    <row r="584" spans="1:14" s="321" customFormat="1" ht="17.25">
      <c r="A584" s="729">
        <v>578</v>
      </c>
      <c r="B584" s="128"/>
      <c r="C584" s="330"/>
      <c r="D584" s="324" t="s">
        <v>396</v>
      </c>
      <c r="E584" s="325"/>
      <c r="F584" s="380"/>
      <c r="G584" s="380"/>
      <c r="H584" s="497"/>
      <c r="I584" s="503">
        <f>SUM(J584:N584)</f>
        <v>0</v>
      </c>
      <c r="J584" s="326"/>
      <c r="K584" s="326"/>
      <c r="L584" s="326"/>
      <c r="M584" s="326"/>
      <c r="N584" s="327"/>
    </row>
    <row r="585" spans="1:14" s="1216" customFormat="1" ht="17.25">
      <c r="A585" s="729">
        <v>579</v>
      </c>
      <c r="B585" s="331"/>
      <c r="C585" s="332"/>
      <c r="D585" s="328" t="s">
        <v>1034</v>
      </c>
      <c r="E585" s="329"/>
      <c r="F585" s="379"/>
      <c r="G585" s="379"/>
      <c r="H585" s="498"/>
      <c r="I585" s="504">
        <f>SUM(J585:N585)</f>
        <v>3000</v>
      </c>
      <c r="J585" s="379">
        <f>SUM(J583:J584)</f>
        <v>0</v>
      </c>
      <c r="K585" s="379">
        <f>SUM(K583:K584)</f>
        <v>0</v>
      </c>
      <c r="L585" s="379">
        <f>SUM(L583:L584)</f>
        <v>0</v>
      </c>
      <c r="M585" s="379">
        <f>SUM(M583:M584)</f>
        <v>0</v>
      </c>
      <c r="N585" s="486">
        <f>SUM(N583:N584)</f>
        <v>3000</v>
      </c>
    </row>
    <row r="586" spans="1:14" s="42" customFormat="1" ht="25.5" customHeight="1">
      <c r="A586" s="729">
        <v>580</v>
      </c>
      <c r="B586" s="126"/>
      <c r="C586" s="121">
        <v>103</v>
      </c>
      <c r="D586" s="122" t="s">
        <v>414</v>
      </c>
      <c r="E586" s="123" t="s">
        <v>810</v>
      </c>
      <c r="F586" s="378"/>
      <c r="G586" s="378"/>
      <c r="H586" s="496"/>
      <c r="I586" s="502"/>
      <c r="J586" s="123"/>
      <c r="K586" s="123"/>
      <c r="L586" s="123"/>
      <c r="M586" s="123"/>
      <c r="N586" s="487"/>
    </row>
    <row r="587" spans="1:14" s="42" customFormat="1" ht="16.5">
      <c r="A587" s="729">
        <v>581</v>
      </c>
      <c r="B587" s="126"/>
      <c r="C587" s="121"/>
      <c r="D587" s="122" t="s">
        <v>1000</v>
      </c>
      <c r="E587" s="123"/>
      <c r="F587" s="378"/>
      <c r="G587" s="378"/>
      <c r="H587" s="496"/>
      <c r="I587" s="502">
        <f>SUM(J587:N587)</f>
        <v>6600</v>
      </c>
      <c r="J587" s="124"/>
      <c r="K587" s="124"/>
      <c r="L587" s="124">
        <v>6600</v>
      </c>
      <c r="M587" s="124"/>
      <c r="N587" s="323"/>
    </row>
    <row r="588" spans="1:14" s="321" customFormat="1" ht="17.25">
      <c r="A588" s="729">
        <v>582</v>
      </c>
      <c r="B588" s="128"/>
      <c r="C588" s="330"/>
      <c r="D588" s="324" t="s">
        <v>396</v>
      </c>
      <c r="E588" s="325"/>
      <c r="F588" s="380"/>
      <c r="G588" s="380"/>
      <c r="H588" s="497"/>
      <c r="I588" s="503">
        <f>SUM(J588:N588)</f>
        <v>0</v>
      </c>
      <c r="J588" s="326"/>
      <c r="K588" s="326"/>
      <c r="L588" s="326"/>
      <c r="M588" s="326"/>
      <c r="N588" s="327"/>
    </row>
    <row r="589" spans="1:14" s="1216" customFormat="1" ht="17.25">
      <c r="A589" s="729">
        <v>583</v>
      </c>
      <c r="B589" s="331"/>
      <c r="C589" s="332"/>
      <c r="D589" s="328" t="s">
        <v>1034</v>
      </c>
      <c r="E589" s="329"/>
      <c r="F589" s="379"/>
      <c r="G589" s="379"/>
      <c r="H589" s="498"/>
      <c r="I589" s="504">
        <f>SUM(J589:N589)</f>
        <v>6600</v>
      </c>
      <c r="J589" s="379">
        <f>SUM(J587:J588)</f>
        <v>0</v>
      </c>
      <c r="K589" s="379">
        <f>SUM(K587:K588)</f>
        <v>0</v>
      </c>
      <c r="L589" s="379">
        <f>SUM(L587:L588)</f>
        <v>6600</v>
      </c>
      <c r="M589" s="379">
        <f>SUM(M587:M588)</f>
        <v>0</v>
      </c>
      <c r="N589" s="486">
        <f>SUM(N587:N588)</f>
        <v>0</v>
      </c>
    </row>
    <row r="590" spans="1:14" s="42" customFormat="1" ht="25.5" customHeight="1">
      <c r="A590" s="729">
        <v>584</v>
      </c>
      <c r="B590" s="126"/>
      <c r="C590" s="121">
        <v>104</v>
      </c>
      <c r="D590" s="122" t="s">
        <v>869</v>
      </c>
      <c r="E590" s="123" t="s">
        <v>810</v>
      </c>
      <c r="F590" s="378">
        <f>SUM(F595:F615)</f>
        <v>3250</v>
      </c>
      <c r="G590" s="378">
        <f>SUM(G595:G615)</f>
        <v>3250</v>
      </c>
      <c r="H590" s="496">
        <f>SUM(H595:H615)</f>
        <v>3250</v>
      </c>
      <c r="I590" s="502"/>
      <c r="J590" s="123"/>
      <c r="K590" s="123"/>
      <c r="L590" s="123"/>
      <c r="M590" s="123"/>
      <c r="N590" s="487"/>
    </row>
    <row r="591" spans="1:14" s="714" customFormat="1" ht="16.5">
      <c r="A591" s="729">
        <v>585</v>
      </c>
      <c r="B591" s="715"/>
      <c r="C591" s="716"/>
      <c r="D591" s="717" t="s">
        <v>394</v>
      </c>
      <c r="E591" s="718"/>
      <c r="F591" s="709"/>
      <c r="G591" s="709"/>
      <c r="H591" s="710"/>
      <c r="I591" s="711">
        <f>SUM(J591:N591)</f>
        <v>3250</v>
      </c>
      <c r="J591" s="709">
        <f aca="true" t="shared" si="10" ref="J591:N593">SUM(J596,J601,J606,J611,J616)</f>
        <v>0</v>
      </c>
      <c r="K591" s="709">
        <f t="shared" si="10"/>
        <v>0</v>
      </c>
      <c r="L591" s="709">
        <f t="shared" si="10"/>
        <v>0</v>
      </c>
      <c r="M591" s="709">
        <f t="shared" si="10"/>
        <v>0</v>
      </c>
      <c r="N591" s="719">
        <f t="shared" si="10"/>
        <v>3250</v>
      </c>
    </row>
    <row r="592" spans="1:14" s="42" customFormat="1" ht="16.5">
      <c r="A592" s="729">
        <v>586</v>
      </c>
      <c r="B592" s="126"/>
      <c r="C592" s="121"/>
      <c r="D592" s="122" t="s">
        <v>1000</v>
      </c>
      <c r="E592" s="123"/>
      <c r="F592" s="378"/>
      <c r="G592" s="378"/>
      <c r="H592" s="496"/>
      <c r="I592" s="502">
        <f>SUM(J592:N592)</f>
        <v>3250</v>
      </c>
      <c r="J592" s="378">
        <f t="shared" si="10"/>
        <v>0</v>
      </c>
      <c r="K592" s="378">
        <f t="shared" si="10"/>
        <v>0</v>
      </c>
      <c r="L592" s="378">
        <f t="shared" si="10"/>
        <v>0</v>
      </c>
      <c r="M592" s="378">
        <f t="shared" si="10"/>
        <v>0</v>
      </c>
      <c r="N592" s="483">
        <f t="shared" si="10"/>
        <v>3250</v>
      </c>
    </row>
    <row r="593" spans="1:14" s="321" customFormat="1" ht="17.25">
      <c r="A593" s="729">
        <v>587</v>
      </c>
      <c r="B593" s="128"/>
      <c r="C593" s="330"/>
      <c r="D593" s="324" t="s">
        <v>396</v>
      </c>
      <c r="E593" s="325"/>
      <c r="F593" s="380"/>
      <c r="G593" s="380"/>
      <c r="H593" s="497"/>
      <c r="I593" s="503">
        <f>SUM(J593:N593)</f>
        <v>0</v>
      </c>
      <c r="J593" s="380">
        <f t="shared" si="10"/>
        <v>0</v>
      </c>
      <c r="K593" s="380">
        <f t="shared" si="10"/>
        <v>0</v>
      </c>
      <c r="L593" s="380">
        <f t="shared" si="10"/>
        <v>0</v>
      </c>
      <c r="M593" s="380">
        <f t="shared" si="10"/>
        <v>0</v>
      </c>
      <c r="N593" s="484">
        <f t="shared" si="10"/>
        <v>0</v>
      </c>
    </row>
    <row r="594" spans="1:14" s="1216" customFormat="1" ht="17.25">
      <c r="A594" s="729">
        <v>588</v>
      </c>
      <c r="B594" s="331"/>
      <c r="C594" s="332"/>
      <c r="D594" s="328" t="s">
        <v>1034</v>
      </c>
      <c r="E594" s="329"/>
      <c r="F594" s="379"/>
      <c r="G594" s="379"/>
      <c r="H594" s="498"/>
      <c r="I594" s="504">
        <f>SUM(J594:N594)</f>
        <v>3250</v>
      </c>
      <c r="J594" s="379">
        <f>SUM(J592:J593)</f>
        <v>0</v>
      </c>
      <c r="K594" s="379">
        <f>SUM(K592:K593)</f>
        <v>0</v>
      </c>
      <c r="L594" s="379">
        <f>SUM(L592:L593)</f>
        <v>0</v>
      </c>
      <c r="M594" s="379">
        <f>SUM(M592:M593)</f>
        <v>0</v>
      </c>
      <c r="N594" s="486">
        <f>SUM(N592:N593)</f>
        <v>3250</v>
      </c>
    </row>
    <row r="595" spans="1:14" s="42" customFormat="1" ht="17.25">
      <c r="A595" s="729">
        <v>589</v>
      </c>
      <c r="B595" s="128"/>
      <c r="C595" s="121"/>
      <c r="D595" s="844" t="s">
        <v>175</v>
      </c>
      <c r="E595" s="325"/>
      <c r="F595" s="380">
        <v>650</v>
      </c>
      <c r="G595" s="380">
        <v>650</v>
      </c>
      <c r="H595" s="497">
        <v>650</v>
      </c>
      <c r="I595" s="503"/>
      <c r="J595" s="326"/>
      <c r="K595" s="326"/>
      <c r="L595" s="326"/>
      <c r="M595" s="326"/>
      <c r="N595" s="327"/>
    </row>
    <row r="596" spans="1:14" s="714" customFormat="1" ht="17.25">
      <c r="A596" s="729">
        <v>590</v>
      </c>
      <c r="B596" s="715"/>
      <c r="C596" s="716"/>
      <c r="D596" s="845" t="s">
        <v>394</v>
      </c>
      <c r="E596" s="829"/>
      <c r="F596" s="830"/>
      <c r="G596" s="830"/>
      <c r="H596" s="831"/>
      <c r="I596" s="832">
        <f>SUM(J596:N596)</f>
        <v>650</v>
      </c>
      <c r="J596" s="833"/>
      <c r="K596" s="833"/>
      <c r="L596" s="833"/>
      <c r="M596" s="833"/>
      <c r="N596" s="834">
        <v>650</v>
      </c>
    </row>
    <row r="597" spans="1:14" s="42" customFormat="1" ht="17.25">
      <c r="A597" s="729">
        <v>591</v>
      </c>
      <c r="B597" s="126"/>
      <c r="C597" s="121"/>
      <c r="D597" s="846" t="s">
        <v>1000</v>
      </c>
      <c r="E597" s="325"/>
      <c r="F597" s="380"/>
      <c r="G597" s="380"/>
      <c r="H597" s="497"/>
      <c r="I597" s="503">
        <f>SUM(J597:N597)</f>
        <v>650</v>
      </c>
      <c r="J597" s="326"/>
      <c r="K597" s="326"/>
      <c r="L597" s="326"/>
      <c r="M597" s="326"/>
      <c r="N597" s="327">
        <v>650</v>
      </c>
    </row>
    <row r="598" spans="1:14" s="321" customFormat="1" ht="17.25">
      <c r="A598" s="729">
        <v>592</v>
      </c>
      <c r="B598" s="128"/>
      <c r="C598" s="330"/>
      <c r="D598" s="844" t="s">
        <v>396</v>
      </c>
      <c r="E598" s="325"/>
      <c r="F598" s="380"/>
      <c r="G598" s="380"/>
      <c r="H598" s="497"/>
      <c r="I598" s="503">
        <f>SUM(J598:N598)</f>
        <v>0</v>
      </c>
      <c r="J598" s="326"/>
      <c r="K598" s="326"/>
      <c r="L598" s="326"/>
      <c r="M598" s="326"/>
      <c r="N598" s="327"/>
    </row>
    <row r="599" spans="1:14" s="1216" customFormat="1" ht="17.25">
      <c r="A599" s="729">
        <v>593</v>
      </c>
      <c r="B599" s="331"/>
      <c r="C599" s="332"/>
      <c r="D599" s="847" t="s">
        <v>1034</v>
      </c>
      <c r="E599" s="838"/>
      <c r="F599" s="839"/>
      <c r="G599" s="839"/>
      <c r="H599" s="840"/>
      <c r="I599" s="841">
        <f>SUM(J599:N599)</f>
        <v>650</v>
      </c>
      <c r="J599" s="839">
        <f>SUM(J597:J598)</f>
        <v>0</v>
      </c>
      <c r="K599" s="839">
        <f>SUM(K597:K598)</f>
        <v>0</v>
      </c>
      <c r="L599" s="839">
        <f>SUM(L597:L598)</f>
        <v>0</v>
      </c>
      <c r="M599" s="839">
        <f>SUM(M597:M598)</f>
        <v>0</v>
      </c>
      <c r="N599" s="842">
        <f>SUM(N597:N598)</f>
        <v>650</v>
      </c>
    </row>
    <row r="600" spans="1:14" s="42" customFormat="1" ht="17.25">
      <c r="A600" s="729">
        <v>594</v>
      </c>
      <c r="B600" s="128"/>
      <c r="C600" s="121"/>
      <c r="D600" s="844" t="s">
        <v>870</v>
      </c>
      <c r="E600" s="325"/>
      <c r="F600" s="380">
        <v>650</v>
      </c>
      <c r="G600" s="380">
        <v>650</v>
      </c>
      <c r="H600" s="497">
        <v>650</v>
      </c>
      <c r="I600" s="503"/>
      <c r="J600" s="326"/>
      <c r="K600" s="326"/>
      <c r="L600" s="326"/>
      <c r="M600" s="326"/>
      <c r="N600" s="327"/>
    </row>
    <row r="601" spans="1:14" s="714" customFormat="1" ht="17.25">
      <c r="A601" s="729">
        <v>595</v>
      </c>
      <c r="B601" s="715"/>
      <c r="C601" s="716"/>
      <c r="D601" s="845" t="s">
        <v>394</v>
      </c>
      <c r="E601" s="829"/>
      <c r="F601" s="830"/>
      <c r="G601" s="830"/>
      <c r="H601" s="831"/>
      <c r="I601" s="832">
        <f>SUM(J601:N601)</f>
        <v>650</v>
      </c>
      <c r="J601" s="833"/>
      <c r="K601" s="833"/>
      <c r="L601" s="833"/>
      <c r="M601" s="833"/>
      <c r="N601" s="834">
        <v>650</v>
      </c>
    </row>
    <row r="602" spans="1:14" s="42" customFormat="1" ht="17.25">
      <c r="A602" s="729">
        <v>596</v>
      </c>
      <c r="B602" s="126"/>
      <c r="C602" s="121"/>
      <c r="D602" s="846" t="s">
        <v>1000</v>
      </c>
      <c r="E602" s="325"/>
      <c r="F602" s="380"/>
      <c r="G602" s="380"/>
      <c r="H602" s="497"/>
      <c r="I602" s="503">
        <f>SUM(J602:N602)</f>
        <v>650</v>
      </c>
      <c r="J602" s="326"/>
      <c r="K602" s="326"/>
      <c r="L602" s="326"/>
      <c r="M602" s="326"/>
      <c r="N602" s="327">
        <v>650</v>
      </c>
    </row>
    <row r="603" spans="1:14" s="321" customFormat="1" ht="17.25">
      <c r="A603" s="729">
        <v>597</v>
      </c>
      <c r="B603" s="128"/>
      <c r="C603" s="330"/>
      <c r="D603" s="844" t="s">
        <v>396</v>
      </c>
      <c r="E603" s="325"/>
      <c r="F603" s="380"/>
      <c r="G603" s="380"/>
      <c r="H603" s="497"/>
      <c r="I603" s="503">
        <f>SUM(J603:N603)</f>
        <v>0</v>
      </c>
      <c r="J603" s="326"/>
      <c r="K603" s="326"/>
      <c r="L603" s="326"/>
      <c r="M603" s="326"/>
      <c r="N603" s="327"/>
    </row>
    <row r="604" spans="1:14" s="1216" customFormat="1" ht="17.25">
      <c r="A604" s="729">
        <v>598</v>
      </c>
      <c r="B604" s="331"/>
      <c r="C604" s="332"/>
      <c r="D604" s="847" t="s">
        <v>1034</v>
      </c>
      <c r="E604" s="838"/>
      <c r="F604" s="839"/>
      <c r="G604" s="839"/>
      <c r="H604" s="840"/>
      <c r="I604" s="841">
        <f>SUM(J604:N604)</f>
        <v>650</v>
      </c>
      <c r="J604" s="839">
        <f>SUM(J602:J603)</f>
        <v>0</v>
      </c>
      <c r="K604" s="839">
        <f>SUM(K602:K603)</f>
        <v>0</v>
      </c>
      <c r="L604" s="839">
        <f>SUM(L602:L603)</f>
        <v>0</v>
      </c>
      <c r="M604" s="839">
        <f>SUM(M602:M603)</f>
        <v>0</v>
      </c>
      <c r="N604" s="842">
        <f>SUM(N602:N603)</f>
        <v>650</v>
      </c>
    </row>
    <row r="605" spans="1:14" s="42" customFormat="1" ht="17.25">
      <c r="A605" s="729">
        <v>599</v>
      </c>
      <c r="B605" s="128"/>
      <c r="C605" s="121"/>
      <c r="D605" s="844" t="s">
        <v>871</v>
      </c>
      <c r="E605" s="325"/>
      <c r="F605" s="380">
        <v>650</v>
      </c>
      <c r="G605" s="380">
        <v>650</v>
      </c>
      <c r="H605" s="497">
        <v>650</v>
      </c>
      <c r="I605" s="503"/>
      <c r="J605" s="326"/>
      <c r="K605" s="326"/>
      <c r="L605" s="326"/>
      <c r="M605" s="326"/>
      <c r="N605" s="327"/>
    </row>
    <row r="606" spans="1:14" s="714" customFormat="1" ht="17.25">
      <c r="A606" s="729">
        <v>600</v>
      </c>
      <c r="B606" s="715"/>
      <c r="C606" s="716"/>
      <c r="D606" s="845" t="s">
        <v>394</v>
      </c>
      <c r="E606" s="829"/>
      <c r="F606" s="830"/>
      <c r="G606" s="830"/>
      <c r="H606" s="831"/>
      <c r="I606" s="832">
        <f>SUM(J606:N606)</f>
        <v>650</v>
      </c>
      <c r="J606" s="833"/>
      <c r="K606" s="833"/>
      <c r="L606" s="833"/>
      <c r="M606" s="833"/>
      <c r="N606" s="834">
        <v>650</v>
      </c>
    </row>
    <row r="607" spans="1:14" s="42" customFormat="1" ht="17.25">
      <c r="A607" s="729">
        <v>601</v>
      </c>
      <c r="B607" s="126"/>
      <c r="C607" s="121"/>
      <c r="D607" s="846" t="s">
        <v>1000</v>
      </c>
      <c r="E607" s="325"/>
      <c r="F607" s="380"/>
      <c r="G607" s="380"/>
      <c r="H607" s="497"/>
      <c r="I607" s="503">
        <f>SUM(J607:N607)</f>
        <v>650</v>
      </c>
      <c r="J607" s="326"/>
      <c r="K607" s="326"/>
      <c r="L607" s="326"/>
      <c r="M607" s="326"/>
      <c r="N607" s="327">
        <v>650</v>
      </c>
    </row>
    <row r="608" spans="1:14" s="321" customFormat="1" ht="17.25">
      <c r="A608" s="729">
        <v>602</v>
      </c>
      <c r="B608" s="128"/>
      <c r="C608" s="330"/>
      <c r="D608" s="844" t="s">
        <v>396</v>
      </c>
      <c r="E608" s="325"/>
      <c r="F608" s="380"/>
      <c r="G608" s="380"/>
      <c r="H608" s="497"/>
      <c r="I608" s="503">
        <f>SUM(J608:N608)</f>
        <v>0</v>
      </c>
      <c r="J608" s="326"/>
      <c r="K608" s="326"/>
      <c r="L608" s="326"/>
      <c r="M608" s="326"/>
      <c r="N608" s="327"/>
    </row>
    <row r="609" spans="1:14" s="1216" customFormat="1" ht="17.25">
      <c r="A609" s="729">
        <v>603</v>
      </c>
      <c r="B609" s="331"/>
      <c r="C609" s="332"/>
      <c r="D609" s="847" t="s">
        <v>1034</v>
      </c>
      <c r="E609" s="838"/>
      <c r="F609" s="839"/>
      <c r="G609" s="839"/>
      <c r="H609" s="840"/>
      <c r="I609" s="841">
        <f>SUM(J609:N609)</f>
        <v>650</v>
      </c>
      <c r="J609" s="839">
        <f>SUM(J607:J608)</f>
        <v>0</v>
      </c>
      <c r="K609" s="839">
        <f>SUM(K607:K608)</f>
        <v>0</v>
      </c>
      <c r="L609" s="839">
        <f>SUM(L607:L608)</f>
        <v>0</v>
      </c>
      <c r="M609" s="839">
        <f>SUM(M607:M608)</f>
        <v>0</v>
      </c>
      <c r="N609" s="842">
        <f>SUM(N607:N608)</f>
        <v>650</v>
      </c>
    </row>
    <row r="610" spans="1:14" s="42" customFormat="1" ht="17.25">
      <c r="A610" s="729">
        <v>604</v>
      </c>
      <c r="B610" s="128"/>
      <c r="C610" s="121"/>
      <c r="D610" s="844" t="s">
        <v>872</v>
      </c>
      <c r="E610" s="325"/>
      <c r="F610" s="380">
        <v>650</v>
      </c>
      <c r="G610" s="380">
        <v>650</v>
      </c>
      <c r="H610" s="497">
        <v>650</v>
      </c>
      <c r="I610" s="503"/>
      <c r="J610" s="326"/>
      <c r="K610" s="326"/>
      <c r="L610" s="326"/>
      <c r="M610" s="326"/>
      <c r="N610" s="327"/>
    </row>
    <row r="611" spans="1:14" s="714" customFormat="1" ht="17.25">
      <c r="A611" s="729">
        <v>605</v>
      </c>
      <c r="B611" s="715"/>
      <c r="C611" s="716"/>
      <c r="D611" s="845" t="s">
        <v>394</v>
      </c>
      <c r="E611" s="829"/>
      <c r="F611" s="830"/>
      <c r="G611" s="830"/>
      <c r="H611" s="831"/>
      <c r="I611" s="832">
        <f>SUM(J611:N611)</f>
        <v>650</v>
      </c>
      <c r="J611" s="833"/>
      <c r="K611" s="833"/>
      <c r="L611" s="833"/>
      <c r="M611" s="833"/>
      <c r="N611" s="834">
        <v>650</v>
      </c>
    </row>
    <row r="612" spans="1:14" s="42" customFormat="1" ht="17.25">
      <c r="A612" s="729">
        <v>606</v>
      </c>
      <c r="B612" s="126"/>
      <c r="C612" s="121"/>
      <c r="D612" s="846" t="s">
        <v>1000</v>
      </c>
      <c r="E612" s="325"/>
      <c r="F612" s="380"/>
      <c r="G612" s="380"/>
      <c r="H612" s="497"/>
      <c r="I612" s="503">
        <f>SUM(J612:N612)</f>
        <v>650</v>
      </c>
      <c r="J612" s="326"/>
      <c r="K612" s="326"/>
      <c r="L612" s="326"/>
      <c r="M612" s="326"/>
      <c r="N612" s="327">
        <v>650</v>
      </c>
    </row>
    <row r="613" spans="1:14" s="321" customFormat="1" ht="17.25">
      <c r="A613" s="729">
        <v>607</v>
      </c>
      <c r="B613" s="128"/>
      <c r="C613" s="330"/>
      <c r="D613" s="844" t="s">
        <v>396</v>
      </c>
      <c r="E613" s="325"/>
      <c r="F613" s="380"/>
      <c r="G613" s="380"/>
      <c r="H613" s="497"/>
      <c r="I613" s="503">
        <f>SUM(J613:N613)</f>
        <v>0</v>
      </c>
      <c r="J613" s="326"/>
      <c r="K613" s="326"/>
      <c r="L613" s="326"/>
      <c r="M613" s="326"/>
      <c r="N613" s="327"/>
    </row>
    <row r="614" spans="1:14" s="1216" customFormat="1" ht="17.25">
      <c r="A614" s="729">
        <v>608</v>
      </c>
      <c r="B614" s="331"/>
      <c r="C614" s="332"/>
      <c r="D614" s="847" t="s">
        <v>1034</v>
      </c>
      <c r="E614" s="838"/>
      <c r="F614" s="839"/>
      <c r="G614" s="839"/>
      <c r="H614" s="840"/>
      <c r="I614" s="841">
        <f>SUM(J614:N614)</f>
        <v>650</v>
      </c>
      <c r="J614" s="839">
        <f>SUM(J612:J613)</f>
        <v>0</v>
      </c>
      <c r="K614" s="839">
        <f>SUM(K612:K613)</f>
        <v>0</v>
      </c>
      <c r="L614" s="839">
        <f>SUM(L612:L613)</f>
        <v>0</v>
      </c>
      <c r="M614" s="839">
        <f>SUM(M612:M613)</f>
        <v>0</v>
      </c>
      <c r="N614" s="842">
        <f>SUM(N612:N613)</f>
        <v>650</v>
      </c>
    </row>
    <row r="615" spans="1:14" s="42" customFormat="1" ht="17.25">
      <c r="A615" s="729">
        <v>609</v>
      </c>
      <c r="B615" s="128"/>
      <c r="C615" s="121"/>
      <c r="D615" s="844" t="s">
        <v>3</v>
      </c>
      <c r="E615" s="325"/>
      <c r="F615" s="380">
        <v>650</v>
      </c>
      <c r="G615" s="380">
        <v>650</v>
      </c>
      <c r="H615" s="497">
        <v>650</v>
      </c>
      <c r="I615" s="503"/>
      <c r="J615" s="326"/>
      <c r="K615" s="326"/>
      <c r="L615" s="326"/>
      <c r="M615" s="326"/>
      <c r="N615" s="327"/>
    </row>
    <row r="616" spans="1:14" s="714" customFormat="1" ht="17.25">
      <c r="A616" s="729">
        <v>610</v>
      </c>
      <c r="B616" s="715"/>
      <c r="C616" s="716"/>
      <c r="D616" s="845" t="s">
        <v>394</v>
      </c>
      <c r="E616" s="829"/>
      <c r="F616" s="830"/>
      <c r="G616" s="830"/>
      <c r="H616" s="831"/>
      <c r="I616" s="832">
        <f>SUM(J616:N616)</f>
        <v>650</v>
      </c>
      <c r="J616" s="833"/>
      <c r="K616" s="833"/>
      <c r="L616" s="833"/>
      <c r="M616" s="833"/>
      <c r="N616" s="834">
        <v>650</v>
      </c>
    </row>
    <row r="617" spans="1:14" s="42" customFormat="1" ht="17.25">
      <c r="A617" s="729">
        <v>611</v>
      </c>
      <c r="B617" s="126"/>
      <c r="C617" s="121"/>
      <c r="D617" s="846" t="s">
        <v>1000</v>
      </c>
      <c r="E617" s="325"/>
      <c r="F617" s="380"/>
      <c r="G617" s="380"/>
      <c r="H617" s="497"/>
      <c r="I617" s="503">
        <f>SUM(J617:N617)</f>
        <v>650</v>
      </c>
      <c r="J617" s="326"/>
      <c r="K617" s="326"/>
      <c r="L617" s="326"/>
      <c r="M617" s="326"/>
      <c r="N617" s="327">
        <v>650</v>
      </c>
    </row>
    <row r="618" spans="1:14" s="321" customFormat="1" ht="17.25">
      <c r="A618" s="729">
        <v>612</v>
      </c>
      <c r="B618" s="128"/>
      <c r="C618" s="330"/>
      <c r="D618" s="844" t="s">
        <v>396</v>
      </c>
      <c r="E618" s="325"/>
      <c r="F618" s="380"/>
      <c r="G618" s="380"/>
      <c r="H618" s="497"/>
      <c r="I618" s="503">
        <f>SUM(J618:N618)</f>
        <v>0</v>
      </c>
      <c r="J618" s="326"/>
      <c r="K618" s="326"/>
      <c r="L618" s="326"/>
      <c r="M618" s="326"/>
      <c r="N618" s="327"/>
    </row>
    <row r="619" spans="1:14" s="1216" customFormat="1" ht="17.25">
      <c r="A619" s="729">
        <v>613</v>
      </c>
      <c r="B619" s="331"/>
      <c r="C619" s="332"/>
      <c r="D619" s="847" t="s">
        <v>1034</v>
      </c>
      <c r="E619" s="838"/>
      <c r="F619" s="839"/>
      <c r="G619" s="839"/>
      <c r="H619" s="840"/>
      <c r="I619" s="841">
        <f>SUM(J619:N619)</f>
        <v>650</v>
      </c>
      <c r="J619" s="839">
        <f>SUM(J617:J618)</f>
        <v>0</v>
      </c>
      <c r="K619" s="839">
        <f>SUM(K617:K618)</f>
        <v>0</v>
      </c>
      <c r="L619" s="839">
        <f>SUM(L617:L618)</f>
        <v>0</v>
      </c>
      <c r="M619" s="839">
        <f>SUM(M617:M618)</f>
        <v>0</v>
      </c>
      <c r="N619" s="842">
        <f>SUM(N617:N618)</f>
        <v>650</v>
      </c>
    </row>
    <row r="620" spans="1:14" s="42" customFormat="1" ht="30" customHeight="1">
      <c r="A620" s="729">
        <v>614</v>
      </c>
      <c r="B620" s="126"/>
      <c r="C620" s="121">
        <v>105</v>
      </c>
      <c r="D620" s="122" t="s">
        <v>169</v>
      </c>
      <c r="E620" s="123" t="s">
        <v>752</v>
      </c>
      <c r="F620" s="378"/>
      <c r="G620" s="378">
        <v>4747</v>
      </c>
      <c r="H620" s="496"/>
      <c r="I620" s="502"/>
      <c r="J620" s="123"/>
      <c r="K620" s="123"/>
      <c r="L620" s="123"/>
      <c r="M620" s="123"/>
      <c r="N620" s="487"/>
    </row>
    <row r="621" spans="1:14" s="714" customFormat="1" ht="16.5">
      <c r="A621" s="729">
        <v>615</v>
      </c>
      <c r="B621" s="715"/>
      <c r="C621" s="716"/>
      <c r="D621" s="717" t="s">
        <v>394</v>
      </c>
      <c r="E621" s="718"/>
      <c r="F621" s="709"/>
      <c r="G621" s="709"/>
      <c r="H621" s="710"/>
      <c r="I621" s="711">
        <f>SUM(J621:N621)</f>
        <v>4747</v>
      </c>
      <c r="J621" s="712"/>
      <c r="K621" s="712"/>
      <c r="L621" s="712">
        <v>4747</v>
      </c>
      <c r="M621" s="712"/>
      <c r="N621" s="713"/>
    </row>
    <row r="622" spans="1:14" s="42" customFormat="1" ht="16.5">
      <c r="A622" s="729">
        <v>616</v>
      </c>
      <c r="B622" s="126"/>
      <c r="C622" s="121"/>
      <c r="D622" s="122" t="s">
        <v>1000</v>
      </c>
      <c r="E622" s="123"/>
      <c r="F622" s="378"/>
      <c r="G622" s="378"/>
      <c r="H622" s="496"/>
      <c r="I622" s="502">
        <f>SUM(J622:N622)</f>
        <v>0</v>
      </c>
      <c r="J622" s="124"/>
      <c r="K622" s="124"/>
      <c r="L622" s="124">
        <v>0</v>
      </c>
      <c r="M622" s="124"/>
      <c r="N622" s="323"/>
    </row>
    <row r="623" spans="1:14" s="321" customFormat="1" ht="17.25">
      <c r="A623" s="729">
        <v>617</v>
      </c>
      <c r="B623" s="128"/>
      <c r="C623" s="330"/>
      <c r="D623" s="324" t="s">
        <v>396</v>
      </c>
      <c r="E623" s="325"/>
      <c r="F623" s="380"/>
      <c r="G623" s="380"/>
      <c r="H623" s="497"/>
      <c r="I623" s="503">
        <f>SUM(J623:N623)</f>
        <v>0</v>
      </c>
      <c r="J623" s="326"/>
      <c r="K623" s="326"/>
      <c r="L623" s="326"/>
      <c r="M623" s="326"/>
      <c r="N623" s="327"/>
    </row>
    <row r="624" spans="1:14" s="1216" customFormat="1" ht="17.25">
      <c r="A624" s="729">
        <v>618</v>
      </c>
      <c r="B624" s="331"/>
      <c r="C624" s="332"/>
      <c r="D624" s="328" t="s">
        <v>1034</v>
      </c>
      <c r="E624" s="329"/>
      <c r="F624" s="379"/>
      <c r="G624" s="379"/>
      <c r="H624" s="498"/>
      <c r="I624" s="504">
        <f>SUM(J624:N624)</f>
        <v>0</v>
      </c>
      <c r="J624" s="379">
        <f>SUM(J622:J623)</f>
        <v>0</v>
      </c>
      <c r="K624" s="379">
        <f>SUM(K622:K623)</f>
        <v>0</v>
      </c>
      <c r="L624" s="379">
        <f>SUM(L622:L623)</f>
        <v>0</v>
      </c>
      <c r="M624" s="379">
        <f>SUM(M622:M623)</f>
        <v>0</v>
      </c>
      <c r="N624" s="486">
        <f>SUM(N622:N623)</f>
        <v>0</v>
      </c>
    </row>
    <row r="625" spans="1:14" s="42" customFormat="1" ht="42" customHeight="1">
      <c r="A625" s="730">
        <v>619</v>
      </c>
      <c r="B625" s="127"/>
      <c r="C625" s="481">
        <v>106</v>
      </c>
      <c r="D625" s="469" t="s">
        <v>170</v>
      </c>
      <c r="E625" s="123" t="s">
        <v>752</v>
      </c>
      <c r="F625" s="378"/>
      <c r="G625" s="378">
        <v>40680</v>
      </c>
      <c r="H625" s="496"/>
      <c r="I625" s="502"/>
      <c r="J625" s="123"/>
      <c r="K625" s="123"/>
      <c r="L625" s="123"/>
      <c r="M625" s="123"/>
      <c r="N625" s="487"/>
    </row>
    <row r="626" spans="1:14" s="714" customFormat="1" ht="16.5">
      <c r="A626" s="729">
        <v>620</v>
      </c>
      <c r="B626" s="715"/>
      <c r="C626" s="716"/>
      <c r="D626" s="717" t="s">
        <v>394</v>
      </c>
      <c r="E626" s="718"/>
      <c r="F626" s="709"/>
      <c r="G626" s="709"/>
      <c r="H626" s="710"/>
      <c r="I626" s="711">
        <f>SUM(J626:N626)</f>
        <v>16410</v>
      </c>
      <c r="J626" s="712"/>
      <c r="K626" s="712"/>
      <c r="L626" s="712">
        <v>16410</v>
      </c>
      <c r="M626" s="712"/>
      <c r="N626" s="713"/>
    </row>
    <row r="627" spans="1:14" s="42" customFormat="1" ht="16.5">
      <c r="A627" s="729">
        <v>621</v>
      </c>
      <c r="B627" s="126"/>
      <c r="C627" s="121"/>
      <c r="D627" s="122" t="s">
        <v>1000</v>
      </c>
      <c r="E627" s="123"/>
      <c r="F627" s="378"/>
      <c r="G627" s="378"/>
      <c r="H627" s="496"/>
      <c r="I627" s="502">
        <f>SUM(J627:N627)</f>
        <v>0</v>
      </c>
      <c r="J627" s="124"/>
      <c r="K627" s="124"/>
      <c r="L627" s="124"/>
      <c r="M627" s="124"/>
      <c r="N627" s="323"/>
    </row>
    <row r="628" spans="1:14" s="321" customFormat="1" ht="17.25">
      <c r="A628" s="729">
        <v>622</v>
      </c>
      <c r="B628" s="128"/>
      <c r="C628" s="330"/>
      <c r="D628" s="324" t="s">
        <v>396</v>
      </c>
      <c r="E628" s="325"/>
      <c r="F628" s="380"/>
      <c r="G628" s="380"/>
      <c r="H628" s="497"/>
      <c r="I628" s="503">
        <f>SUM(J628:N628)</f>
        <v>0</v>
      </c>
      <c r="J628" s="326"/>
      <c r="K628" s="326"/>
      <c r="L628" s="326"/>
      <c r="M628" s="326"/>
      <c r="N628" s="327"/>
    </row>
    <row r="629" spans="1:14" s="1216" customFormat="1" ht="17.25">
      <c r="A629" s="729">
        <v>623</v>
      </c>
      <c r="B629" s="331"/>
      <c r="C629" s="332"/>
      <c r="D629" s="328" t="s">
        <v>1034</v>
      </c>
      <c r="E629" s="329"/>
      <c r="F629" s="379"/>
      <c r="G629" s="379"/>
      <c r="H629" s="498"/>
      <c r="I629" s="504">
        <f>SUM(J629:N629)</f>
        <v>0</v>
      </c>
      <c r="J629" s="379">
        <f>SUM(J627:J628)</f>
        <v>0</v>
      </c>
      <c r="K629" s="379">
        <f>SUM(K627:K628)</f>
        <v>0</v>
      </c>
      <c r="L629" s="379">
        <f>SUM(L627:L628)</f>
        <v>0</v>
      </c>
      <c r="M629" s="379">
        <f>SUM(M627:M628)</f>
        <v>0</v>
      </c>
      <c r="N629" s="486">
        <f>SUM(N627:N628)</f>
        <v>0</v>
      </c>
    </row>
    <row r="630" spans="1:14" s="42" customFormat="1" ht="42" customHeight="1">
      <c r="A630" s="730">
        <v>624</v>
      </c>
      <c r="B630" s="127"/>
      <c r="C630" s="481">
        <v>107</v>
      </c>
      <c r="D630" s="469" t="s">
        <v>990</v>
      </c>
      <c r="E630" s="123" t="s">
        <v>752</v>
      </c>
      <c r="F630" s="378"/>
      <c r="G630" s="378">
        <v>155214</v>
      </c>
      <c r="H630" s="496">
        <v>6133</v>
      </c>
      <c r="I630" s="502"/>
      <c r="J630" s="123"/>
      <c r="K630" s="123"/>
      <c r="L630" s="123"/>
      <c r="M630" s="123"/>
      <c r="N630" s="487"/>
    </row>
    <row r="631" spans="1:14" s="714" customFormat="1" ht="16.5">
      <c r="A631" s="729">
        <v>625</v>
      </c>
      <c r="B631" s="715"/>
      <c r="C631" s="716"/>
      <c r="D631" s="717" t="s">
        <v>394</v>
      </c>
      <c r="E631" s="718"/>
      <c r="F631" s="709"/>
      <c r="G631" s="709"/>
      <c r="H631" s="710"/>
      <c r="I631" s="711">
        <f>SUM(J631:N631)</f>
        <v>56542</v>
      </c>
      <c r="J631" s="712"/>
      <c r="K631" s="712"/>
      <c r="L631" s="712">
        <v>56542</v>
      </c>
      <c r="M631" s="712"/>
      <c r="N631" s="713"/>
    </row>
    <row r="632" spans="1:14" s="42" customFormat="1" ht="16.5">
      <c r="A632" s="729">
        <v>626</v>
      </c>
      <c r="B632" s="126"/>
      <c r="C632" s="121"/>
      <c r="D632" s="122" t="s">
        <v>1000</v>
      </c>
      <c r="E632" s="123"/>
      <c r="F632" s="378"/>
      <c r="G632" s="378"/>
      <c r="H632" s="496"/>
      <c r="I632" s="502">
        <f>SUM(J632:N632)</f>
        <v>182192</v>
      </c>
      <c r="J632" s="124"/>
      <c r="K632" s="124"/>
      <c r="L632" s="124">
        <v>182192</v>
      </c>
      <c r="M632" s="124"/>
      <c r="N632" s="323"/>
    </row>
    <row r="633" spans="1:14" s="321" customFormat="1" ht="17.25">
      <c r="A633" s="729">
        <v>627</v>
      </c>
      <c r="B633" s="128"/>
      <c r="C633" s="330"/>
      <c r="D633" s="324" t="s">
        <v>1036</v>
      </c>
      <c r="E633" s="325"/>
      <c r="F633" s="380"/>
      <c r="G633" s="380"/>
      <c r="H633" s="497"/>
      <c r="I633" s="503">
        <f>SUM(J633:N633)</f>
        <v>-900</v>
      </c>
      <c r="J633" s="326"/>
      <c r="K633" s="326"/>
      <c r="L633" s="326">
        <v>-900</v>
      </c>
      <c r="M633" s="326"/>
      <c r="N633" s="327"/>
    </row>
    <row r="634" spans="1:14" s="1216" customFormat="1" ht="17.25">
      <c r="A634" s="729">
        <v>628</v>
      </c>
      <c r="B634" s="331"/>
      <c r="C634" s="332"/>
      <c r="D634" s="328" t="s">
        <v>1034</v>
      </c>
      <c r="E634" s="329"/>
      <c r="F634" s="379"/>
      <c r="G634" s="379"/>
      <c r="H634" s="498"/>
      <c r="I634" s="504">
        <f>SUM(J634:N634)</f>
        <v>181292</v>
      </c>
      <c r="J634" s="379">
        <f>SUM(J632:J633)</f>
        <v>0</v>
      </c>
      <c r="K634" s="379">
        <f>SUM(K632:K633)</f>
        <v>0</v>
      </c>
      <c r="L634" s="379">
        <f>SUM(L632:L633)</f>
        <v>181292</v>
      </c>
      <c r="M634" s="379">
        <f>SUM(M632:M633)</f>
        <v>0</v>
      </c>
      <c r="N634" s="486">
        <f>SUM(N632:N633)</f>
        <v>0</v>
      </c>
    </row>
    <row r="635" spans="1:14" s="42" customFormat="1" ht="42" customHeight="1">
      <c r="A635" s="730">
        <v>629</v>
      </c>
      <c r="B635" s="127"/>
      <c r="C635" s="481">
        <v>108</v>
      </c>
      <c r="D635" s="469" t="s">
        <v>173</v>
      </c>
      <c r="E635" s="123" t="s">
        <v>752</v>
      </c>
      <c r="F635" s="378"/>
      <c r="G635" s="378">
        <v>13881</v>
      </c>
      <c r="H635" s="496">
        <v>429</v>
      </c>
      <c r="I635" s="502"/>
      <c r="J635" s="123"/>
      <c r="K635" s="123"/>
      <c r="L635" s="123"/>
      <c r="M635" s="123"/>
      <c r="N635" s="487"/>
    </row>
    <row r="636" spans="1:14" s="714" customFormat="1" ht="16.5">
      <c r="A636" s="729">
        <v>630</v>
      </c>
      <c r="B636" s="715"/>
      <c r="C636" s="716"/>
      <c r="D636" s="717" t="s">
        <v>394</v>
      </c>
      <c r="E636" s="718"/>
      <c r="F636" s="709"/>
      <c r="G636" s="709"/>
      <c r="H636" s="710"/>
      <c r="I636" s="711">
        <f>SUM(J636:N636)</f>
        <v>4627</v>
      </c>
      <c r="J636" s="712"/>
      <c r="K636" s="712"/>
      <c r="L636" s="712">
        <v>4627</v>
      </c>
      <c r="M636" s="712"/>
      <c r="N636" s="713"/>
    </row>
    <row r="637" spans="1:14" s="42" customFormat="1" ht="16.5">
      <c r="A637" s="729">
        <v>631</v>
      </c>
      <c r="B637" s="126"/>
      <c r="C637" s="121"/>
      <c r="D637" s="122" t="s">
        <v>1000</v>
      </c>
      <c r="E637" s="123"/>
      <c r="F637" s="378"/>
      <c r="G637" s="378"/>
      <c r="H637" s="496"/>
      <c r="I637" s="502">
        <f>SUM(J637:N637)</f>
        <v>10152</v>
      </c>
      <c r="J637" s="124"/>
      <c r="K637" s="124"/>
      <c r="L637" s="124">
        <v>10152</v>
      </c>
      <c r="M637" s="124"/>
      <c r="N637" s="323"/>
    </row>
    <row r="638" spans="1:14" s="321" customFormat="1" ht="17.25">
      <c r="A638" s="729">
        <v>632</v>
      </c>
      <c r="B638" s="128"/>
      <c r="C638" s="330"/>
      <c r="D638" s="324" t="s">
        <v>1001</v>
      </c>
      <c r="E638" s="325"/>
      <c r="F638" s="380"/>
      <c r="G638" s="380"/>
      <c r="H638" s="497"/>
      <c r="I638" s="503">
        <f>SUM(J638:N638)</f>
        <v>0</v>
      </c>
      <c r="J638" s="326"/>
      <c r="K638" s="326"/>
      <c r="L638" s="326"/>
      <c r="M638" s="326"/>
      <c r="N638" s="327"/>
    </row>
    <row r="639" spans="1:14" s="1216" customFormat="1" ht="17.25">
      <c r="A639" s="729">
        <v>633</v>
      </c>
      <c r="B639" s="331"/>
      <c r="C639" s="332"/>
      <c r="D639" s="328" t="s">
        <v>1034</v>
      </c>
      <c r="E639" s="329"/>
      <c r="F639" s="379"/>
      <c r="G639" s="379"/>
      <c r="H639" s="498"/>
      <c r="I639" s="504">
        <f>SUM(J639:N639)</f>
        <v>10152</v>
      </c>
      <c r="J639" s="379">
        <f>SUM(J637:J638)</f>
        <v>0</v>
      </c>
      <c r="K639" s="379">
        <f>SUM(K637:K638)</f>
        <v>0</v>
      </c>
      <c r="L639" s="379">
        <f>SUM(L637:L638)</f>
        <v>10152</v>
      </c>
      <c r="M639" s="379">
        <f>SUM(M637:M638)</f>
        <v>0</v>
      </c>
      <c r="N639" s="486">
        <f>SUM(N637:N638)</f>
        <v>0</v>
      </c>
    </row>
    <row r="640" spans="1:14" s="42" customFormat="1" ht="30" customHeight="1">
      <c r="A640" s="729">
        <v>634</v>
      </c>
      <c r="B640" s="126"/>
      <c r="C640" s="121">
        <v>109</v>
      </c>
      <c r="D640" s="122" t="s">
        <v>233</v>
      </c>
      <c r="E640" s="123" t="s">
        <v>752</v>
      </c>
      <c r="F640" s="378"/>
      <c r="G640" s="378"/>
      <c r="H640" s="496"/>
      <c r="I640" s="502"/>
      <c r="J640" s="123"/>
      <c r="K640" s="123"/>
      <c r="L640" s="123"/>
      <c r="M640" s="123"/>
      <c r="N640" s="487"/>
    </row>
    <row r="641" spans="1:14" s="714" customFormat="1" ht="16.5">
      <c r="A641" s="729">
        <v>635</v>
      </c>
      <c r="B641" s="715"/>
      <c r="C641" s="716"/>
      <c r="D641" s="717" t="s">
        <v>394</v>
      </c>
      <c r="E641" s="718"/>
      <c r="F641" s="709"/>
      <c r="G641" s="709"/>
      <c r="H641" s="710"/>
      <c r="I641" s="711">
        <f>SUM(J641:N641)</f>
        <v>6949</v>
      </c>
      <c r="J641" s="712"/>
      <c r="K641" s="712"/>
      <c r="L641" s="712">
        <v>6949</v>
      </c>
      <c r="M641" s="712"/>
      <c r="N641" s="713"/>
    </row>
    <row r="642" spans="1:14" s="42" customFormat="1" ht="16.5">
      <c r="A642" s="729">
        <v>636</v>
      </c>
      <c r="B642" s="126"/>
      <c r="C642" s="121"/>
      <c r="D642" s="122" t="s">
        <v>1000</v>
      </c>
      <c r="E642" s="123"/>
      <c r="F642" s="378"/>
      <c r="G642" s="378"/>
      <c r="H642" s="496"/>
      <c r="I642" s="502">
        <f>SUM(J642:N642)</f>
        <v>9392</v>
      </c>
      <c r="J642" s="124">
        <v>7540</v>
      </c>
      <c r="K642" s="124">
        <v>1852</v>
      </c>
      <c r="L642" s="124">
        <v>0</v>
      </c>
      <c r="M642" s="124"/>
      <c r="N642" s="323"/>
    </row>
    <row r="643" spans="1:14" s="321" customFormat="1" ht="17.25">
      <c r="A643" s="729">
        <v>637</v>
      </c>
      <c r="B643" s="128"/>
      <c r="C643" s="330"/>
      <c r="D643" s="479" t="s">
        <v>396</v>
      </c>
      <c r="E643" s="325"/>
      <c r="F643" s="380"/>
      <c r="G643" s="380"/>
      <c r="H643" s="497"/>
      <c r="I643" s="503">
        <f>SUM(J643:N643)</f>
        <v>0</v>
      </c>
      <c r="J643" s="326"/>
      <c r="K643" s="326"/>
      <c r="L643" s="326"/>
      <c r="M643" s="326"/>
      <c r="N643" s="327"/>
    </row>
    <row r="644" spans="1:14" s="1216" customFormat="1" ht="17.25">
      <c r="A644" s="729">
        <v>638</v>
      </c>
      <c r="B644" s="331"/>
      <c r="C644" s="332"/>
      <c r="D644" s="328" t="s">
        <v>1034</v>
      </c>
      <c r="E644" s="329"/>
      <c r="F644" s="379"/>
      <c r="G644" s="379"/>
      <c r="H644" s="498"/>
      <c r="I644" s="504">
        <f>SUM(J644:N644)</f>
        <v>9392</v>
      </c>
      <c r="J644" s="379">
        <f>SUM(J642:J643)</f>
        <v>7540</v>
      </c>
      <c r="K644" s="379">
        <f>SUM(K642:K643)</f>
        <v>1852</v>
      </c>
      <c r="L644" s="379">
        <f>SUM(L642:L643)</f>
        <v>0</v>
      </c>
      <c r="M644" s="379">
        <f>SUM(M642:M643)</f>
        <v>0</v>
      </c>
      <c r="N644" s="486">
        <f>SUM(N642:N643)</f>
        <v>0</v>
      </c>
    </row>
    <row r="645" spans="1:14" s="42" customFormat="1" ht="30" customHeight="1">
      <c r="A645" s="729">
        <v>639</v>
      </c>
      <c r="B645" s="126"/>
      <c r="C645" s="121">
        <v>110</v>
      </c>
      <c r="D645" s="122" t="s">
        <v>732</v>
      </c>
      <c r="E645" s="123" t="s">
        <v>752</v>
      </c>
      <c r="F645" s="378"/>
      <c r="G645" s="378"/>
      <c r="H645" s="496"/>
      <c r="I645" s="502"/>
      <c r="J645" s="123"/>
      <c r="K645" s="123"/>
      <c r="L645" s="123"/>
      <c r="M645" s="123"/>
      <c r="N645" s="487"/>
    </row>
    <row r="646" spans="1:14" s="714" customFormat="1" ht="16.5">
      <c r="A646" s="729">
        <v>640</v>
      </c>
      <c r="B646" s="715"/>
      <c r="C646" s="716"/>
      <c r="D646" s="717" t="s">
        <v>394</v>
      </c>
      <c r="E646" s="718"/>
      <c r="F646" s="709"/>
      <c r="G646" s="709"/>
      <c r="H646" s="710"/>
      <c r="I646" s="711">
        <f>SUM(J646:N646)</f>
        <v>5262</v>
      </c>
      <c r="J646" s="712"/>
      <c r="K646" s="712"/>
      <c r="L646" s="712">
        <v>5262</v>
      </c>
      <c r="M646" s="712"/>
      <c r="N646" s="713"/>
    </row>
    <row r="647" spans="1:14" s="42" customFormat="1" ht="16.5">
      <c r="A647" s="729">
        <v>641</v>
      </c>
      <c r="B647" s="126"/>
      <c r="C647" s="121"/>
      <c r="D647" s="122" t="s">
        <v>1000</v>
      </c>
      <c r="E647" s="123"/>
      <c r="F647" s="378"/>
      <c r="G647" s="378"/>
      <c r="H647" s="496"/>
      <c r="I647" s="502">
        <f>SUM(J647:N647)</f>
        <v>0</v>
      </c>
      <c r="J647" s="124"/>
      <c r="K647" s="124"/>
      <c r="L647" s="124"/>
      <c r="M647" s="124"/>
      <c r="N647" s="323"/>
    </row>
    <row r="648" spans="1:14" s="321" customFormat="1" ht="17.25">
      <c r="A648" s="729">
        <v>642</v>
      </c>
      <c r="B648" s="128"/>
      <c r="C648" s="330"/>
      <c r="D648" s="324" t="s">
        <v>1195</v>
      </c>
      <c r="E648" s="325"/>
      <c r="F648" s="380"/>
      <c r="G648" s="380"/>
      <c r="H648" s="497"/>
      <c r="I648" s="503">
        <f>SUM(J648:N648)</f>
        <v>0</v>
      </c>
      <c r="J648" s="326"/>
      <c r="K648" s="326"/>
      <c r="L648" s="326"/>
      <c r="M648" s="326"/>
      <c r="N648" s="327"/>
    </row>
    <row r="649" spans="1:14" s="1216" customFormat="1" ht="17.25">
      <c r="A649" s="729">
        <v>643</v>
      </c>
      <c r="B649" s="331"/>
      <c r="C649" s="332"/>
      <c r="D649" s="328" t="s">
        <v>1034</v>
      </c>
      <c r="E649" s="329"/>
      <c r="F649" s="379"/>
      <c r="G649" s="379"/>
      <c r="H649" s="498"/>
      <c r="I649" s="504">
        <f>SUM(J649:N649)</f>
        <v>0</v>
      </c>
      <c r="J649" s="379">
        <f>SUM(J647:J648)</f>
        <v>0</v>
      </c>
      <c r="K649" s="379">
        <f>SUM(K647:K648)</f>
        <v>0</v>
      </c>
      <c r="L649" s="379">
        <f>SUM(L647:L648)</f>
        <v>0</v>
      </c>
      <c r="M649" s="379">
        <f>SUM(M647:M648)</f>
        <v>0</v>
      </c>
      <c r="N649" s="486">
        <f>SUM(N647:N648)</f>
        <v>0</v>
      </c>
    </row>
    <row r="650" spans="1:14" s="42" customFormat="1" ht="33" customHeight="1">
      <c r="A650" s="729">
        <v>644</v>
      </c>
      <c r="B650" s="126"/>
      <c r="C650" s="121">
        <v>111</v>
      </c>
      <c r="D650" s="122" t="s">
        <v>531</v>
      </c>
      <c r="E650" s="123" t="s">
        <v>752</v>
      </c>
      <c r="F650" s="378"/>
      <c r="G650" s="378"/>
      <c r="H650" s="496"/>
      <c r="I650" s="502"/>
      <c r="J650" s="123"/>
      <c r="K650" s="123"/>
      <c r="L650" s="123"/>
      <c r="M650" s="123"/>
      <c r="N650" s="487"/>
    </row>
    <row r="651" spans="1:14" s="321" customFormat="1" ht="17.25">
      <c r="A651" s="729">
        <v>645</v>
      </c>
      <c r="B651" s="128"/>
      <c r="C651" s="330"/>
      <c r="D651" s="324" t="s">
        <v>396</v>
      </c>
      <c r="E651" s="325"/>
      <c r="F651" s="380"/>
      <c r="G651" s="380"/>
      <c r="H651" s="497"/>
      <c r="I651" s="503">
        <f>SUM(J651:N651)</f>
        <v>32496</v>
      </c>
      <c r="J651" s="326"/>
      <c r="K651" s="326"/>
      <c r="L651" s="326">
        <v>32496</v>
      </c>
      <c r="M651" s="326"/>
      <c r="N651" s="327"/>
    </row>
    <row r="652" spans="1:14" s="1244" customFormat="1" ht="17.25">
      <c r="A652" s="729">
        <v>646</v>
      </c>
      <c r="B652" s="331"/>
      <c r="C652" s="332"/>
      <c r="D652" s="328" t="s">
        <v>1034</v>
      </c>
      <c r="E652" s="329"/>
      <c r="F652" s="379"/>
      <c r="G652" s="379"/>
      <c r="H652" s="498"/>
      <c r="I652" s="504">
        <f>SUM(J652:N652)</f>
        <v>32496</v>
      </c>
      <c r="J652" s="379">
        <f>SUM(J651)</f>
        <v>0</v>
      </c>
      <c r="K652" s="379">
        <f>SUM(K651)</f>
        <v>0</v>
      </c>
      <c r="L652" s="379">
        <f>SUM(L651)</f>
        <v>32496</v>
      </c>
      <c r="M652" s="379">
        <f>SUM(M651)</f>
        <v>0</v>
      </c>
      <c r="N652" s="486">
        <f>SUM(N651)</f>
        <v>0</v>
      </c>
    </row>
    <row r="653" spans="1:14" s="42" customFormat="1" ht="33" customHeight="1">
      <c r="A653" s="729">
        <v>647</v>
      </c>
      <c r="B653" s="126"/>
      <c r="C653" s="121">
        <v>112</v>
      </c>
      <c r="D653" s="122" t="s">
        <v>223</v>
      </c>
      <c r="E653" s="123"/>
      <c r="F653" s="378"/>
      <c r="G653" s="378"/>
      <c r="H653" s="496"/>
      <c r="I653" s="502"/>
      <c r="J653" s="123"/>
      <c r="K653" s="123"/>
      <c r="L653" s="123"/>
      <c r="M653" s="123"/>
      <c r="N653" s="487"/>
    </row>
    <row r="654" spans="1:14" s="42" customFormat="1" ht="16.5">
      <c r="A654" s="729">
        <v>648</v>
      </c>
      <c r="B654" s="126"/>
      <c r="C654" s="121"/>
      <c r="D654" s="122" t="s">
        <v>1000</v>
      </c>
      <c r="E654" s="123"/>
      <c r="F654" s="378"/>
      <c r="G654" s="378"/>
      <c r="H654" s="496"/>
      <c r="I654" s="502">
        <f>SUM(J654:N654)</f>
        <v>1150</v>
      </c>
      <c r="J654" s="124"/>
      <c r="K654" s="124"/>
      <c r="L654" s="124">
        <v>1150</v>
      </c>
      <c r="M654" s="124"/>
      <c r="N654" s="323"/>
    </row>
    <row r="655" spans="1:14" s="321" customFormat="1" ht="17.25">
      <c r="A655" s="729">
        <v>649</v>
      </c>
      <c r="B655" s="128"/>
      <c r="C655" s="330"/>
      <c r="D655" s="324" t="s">
        <v>396</v>
      </c>
      <c r="E655" s="325" t="s">
        <v>752</v>
      </c>
      <c r="F655" s="380"/>
      <c r="G655" s="380"/>
      <c r="H655" s="497"/>
      <c r="I655" s="503">
        <f>SUM(J655:N655)</f>
        <v>0</v>
      </c>
      <c r="J655" s="326"/>
      <c r="K655" s="326"/>
      <c r="L655" s="326"/>
      <c r="M655" s="326"/>
      <c r="N655" s="327"/>
    </row>
    <row r="656" spans="1:14" s="1216" customFormat="1" ht="17.25">
      <c r="A656" s="729">
        <v>650</v>
      </c>
      <c r="B656" s="331"/>
      <c r="C656" s="332"/>
      <c r="D656" s="328" t="s">
        <v>1034</v>
      </c>
      <c r="E656" s="329"/>
      <c r="F656" s="379"/>
      <c r="G656" s="379"/>
      <c r="H656" s="498"/>
      <c r="I656" s="504">
        <f>SUM(J656:N656)</f>
        <v>1150</v>
      </c>
      <c r="J656" s="379">
        <f>SUM(J654:J655)</f>
        <v>0</v>
      </c>
      <c r="K656" s="379">
        <f>SUM(K654:K655)</f>
        <v>0</v>
      </c>
      <c r="L656" s="379">
        <f>SUM(L654:L655)</f>
        <v>1150</v>
      </c>
      <c r="M656" s="379">
        <f>SUM(M654:M655)</f>
        <v>0</v>
      </c>
      <c r="N656" s="486">
        <f>SUM(N654:N655)</f>
        <v>0</v>
      </c>
    </row>
    <row r="657" spans="1:14" s="42" customFormat="1" ht="33" customHeight="1">
      <c r="A657" s="729">
        <v>651</v>
      </c>
      <c r="B657" s="126"/>
      <c r="C657" s="121">
        <v>113</v>
      </c>
      <c r="D657" s="122" t="s">
        <v>11</v>
      </c>
      <c r="E657" s="123" t="s">
        <v>752</v>
      </c>
      <c r="F657" s="378"/>
      <c r="G657" s="378"/>
      <c r="H657" s="496"/>
      <c r="I657" s="502"/>
      <c r="J657" s="123"/>
      <c r="K657" s="123"/>
      <c r="L657" s="123"/>
      <c r="M657" s="123"/>
      <c r="N657" s="487"/>
    </row>
    <row r="658" spans="1:14" s="42" customFormat="1" ht="16.5">
      <c r="A658" s="729">
        <v>652</v>
      </c>
      <c r="B658" s="126"/>
      <c r="C658" s="121"/>
      <c r="D658" s="122" t="s">
        <v>1000</v>
      </c>
      <c r="E658" s="123"/>
      <c r="F658" s="378"/>
      <c r="G658" s="378"/>
      <c r="H658" s="496"/>
      <c r="I658" s="502">
        <f>SUM(J658:N658)</f>
        <v>19629</v>
      </c>
      <c r="J658" s="124"/>
      <c r="K658" s="124"/>
      <c r="L658" s="124">
        <v>19629</v>
      </c>
      <c r="M658" s="124"/>
      <c r="N658" s="323"/>
    </row>
    <row r="659" spans="1:14" s="321" customFormat="1" ht="17.25">
      <c r="A659" s="729">
        <v>653</v>
      </c>
      <c r="B659" s="128"/>
      <c r="C659" s="330"/>
      <c r="D659" s="324" t="s">
        <v>396</v>
      </c>
      <c r="E659" s="325"/>
      <c r="F659" s="380"/>
      <c r="G659" s="380"/>
      <c r="H659" s="497"/>
      <c r="I659" s="503">
        <f>SUM(J659:N659)</f>
        <v>0</v>
      </c>
      <c r="J659" s="326"/>
      <c r="K659" s="326"/>
      <c r="L659" s="326"/>
      <c r="M659" s="326"/>
      <c r="N659" s="327"/>
    </row>
    <row r="660" spans="1:14" s="1216" customFormat="1" ht="17.25">
      <c r="A660" s="729">
        <v>654</v>
      </c>
      <c r="B660" s="331"/>
      <c r="C660" s="332"/>
      <c r="D660" s="328" t="s">
        <v>1034</v>
      </c>
      <c r="E660" s="329"/>
      <c r="F660" s="379"/>
      <c r="G660" s="379"/>
      <c r="H660" s="498"/>
      <c r="I660" s="504">
        <f>SUM(J660:N660)</f>
        <v>19629</v>
      </c>
      <c r="J660" s="379">
        <f>SUM(J658:J659)</f>
        <v>0</v>
      </c>
      <c r="K660" s="379">
        <f>SUM(K658:K659)</f>
        <v>0</v>
      </c>
      <c r="L660" s="379">
        <f>SUM(L658:L659)</f>
        <v>19629</v>
      </c>
      <c r="M660" s="379">
        <f>SUM(M658:M659)</f>
        <v>0</v>
      </c>
      <c r="N660" s="486">
        <f>SUM(N658:N659)</f>
        <v>0</v>
      </c>
    </row>
    <row r="661" spans="1:14" s="42" customFormat="1" ht="16.5">
      <c r="A661" s="729">
        <v>655</v>
      </c>
      <c r="B661" s="126"/>
      <c r="C661" s="121">
        <v>114</v>
      </c>
      <c r="D661" s="122" t="s">
        <v>246</v>
      </c>
      <c r="E661" s="123" t="s">
        <v>752</v>
      </c>
      <c r="F661" s="378">
        <v>3370</v>
      </c>
      <c r="G661" s="378"/>
      <c r="H661" s="496"/>
      <c r="I661" s="502"/>
      <c r="J661" s="123"/>
      <c r="K661" s="123"/>
      <c r="L661" s="123"/>
      <c r="M661" s="123"/>
      <c r="N661" s="487"/>
    </row>
    <row r="662" spans="1:14" s="42" customFormat="1" ht="16.5">
      <c r="A662" s="729">
        <v>656</v>
      </c>
      <c r="B662" s="126"/>
      <c r="C662" s="121"/>
      <c r="D662" s="122" t="s">
        <v>1000</v>
      </c>
      <c r="E662" s="123"/>
      <c r="F662" s="378"/>
      <c r="G662" s="378"/>
      <c r="H662" s="496"/>
      <c r="I662" s="502">
        <f>SUM(J662:N662)</f>
        <v>11573</v>
      </c>
      <c r="J662" s="124"/>
      <c r="K662" s="124"/>
      <c r="L662" s="124"/>
      <c r="M662" s="124"/>
      <c r="N662" s="323">
        <v>11573</v>
      </c>
    </row>
    <row r="663" spans="1:14" s="321" customFormat="1" ht="17.25">
      <c r="A663" s="729">
        <v>657</v>
      </c>
      <c r="B663" s="128"/>
      <c r="C663" s="330"/>
      <c r="D663" s="479" t="s">
        <v>396</v>
      </c>
      <c r="E663" s="325"/>
      <c r="F663" s="380"/>
      <c r="G663" s="380"/>
      <c r="H663" s="497"/>
      <c r="I663" s="503">
        <f>SUM(J663:N663)</f>
        <v>0</v>
      </c>
      <c r="J663" s="326"/>
      <c r="K663" s="326"/>
      <c r="L663" s="326"/>
      <c r="M663" s="326"/>
      <c r="N663" s="327"/>
    </row>
    <row r="664" spans="1:14" s="1216" customFormat="1" ht="17.25">
      <c r="A664" s="729">
        <v>658</v>
      </c>
      <c r="B664" s="331"/>
      <c r="C664" s="332"/>
      <c r="D664" s="328" t="s">
        <v>1034</v>
      </c>
      <c r="E664" s="329"/>
      <c r="F664" s="379"/>
      <c r="G664" s="379"/>
      <c r="H664" s="498"/>
      <c r="I664" s="504">
        <f>SUM(J664:N664)</f>
        <v>11573</v>
      </c>
      <c r="J664" s="379">
        <f>SUM(J662:J663)</f>
        <v>0</v>
      </c>
      <c r="K664" s="379">
        <f>SUM(K662:K663)</f>
        <v>0</v>
      </c>
      <c r="L664" s="379">
        <f>SUM(L662:L663)</f>
        <v>0</v>
      </c>
      <c r="M664" s="379">
        <f>SUM(M662:M663)</f>
        <v>0</v>
      </c>
      <c r="N664" s="486">
        <f>SUM(N662:N663)</f>
        <v>11573</v>
      </c>
    </row>
    <row r="665" spans="1:14" s="42" customFormat="1" ht="21.75" customHeight="1">
      <c r="A665" s="729">
        <v>659</v>
      </c>
      <c r="B665" s="126"/>
      <c r="C665" s="121">
        <v>115</v>
      </c>
      <c r="D665" s="122" t="s">
        <v>261</v>
      </c>
      <c r="E665" s="123" t="s">
        <v>752</v>
      </c>
      <c r="F665" s="378">
        <v>60</v>
      </c>
      <c r="G665" s="378"/>
      <c r="H665" s="496">
        <v>30</v>
      </c>
      <c r="I665" s="502"/>
      <c r="J665" s="123"/>
      <c r="K665" s="123"/>
      <c r="L665" s="123"/>
      <c r="M665" s="123"/>
      <c r="N665" s="487"/>
    </row>
    <row r="666" spans="1:14" s="42" customFormat="1" ht="16.5">
      <c r="A666" s="729">
        <v>660</v>
      </c>
      <c r="B666" s="126"/>
      <c r="C666" s="121"/>
      <c r="D666" s="122" t="s">
        <v>1000</v>
      </c>
      <c r="E666" s="123"/>
      <c r="F666" s="378"/>
      <c r="G666" s="378"/>
      <c r="H666" s="496"/>
      <c r="I666" s="502">
        <f>SUM(J666:N666)</f>
        <v>81</v>
      </c>
      <c r="J666" s="124">
        <v>60</v>
      </c>
      <c r="K666" s="124">
        <v>21</v>
      </c>
      <c r="L666" s="124">
        <v>0</v>
      </c>
      <c r="M666" s="124"/>
      <c r="N666" s="323"/>
    </row>
    <row r="667" spans="1:14" s="321" customFormat="1" ht="17.25">
      <c r="A667" s="729">
        <v>661</v>
      </c>
      <c r="B667" s="128"/>
      <c r="C667" s="330"/>
      <c r="D667" s="479" t="s">
        <v>396</v>
      </c>
      <c r="E667" s="325"/>
      <c r="F667" s="380"/>
      <c r="G667" s="380"/>
      <c r="H667" s="497"/>
      <c r="I667" s="503">
        <f>SUM(J667:N667)</f>
        <v>0</v>
      </c>
      <c r="J667" s="326"/>
      <c r="K667" s="326"/>
      <c r="L667" s="326"/>
      <c r="M667" s="326"/>
      <c r="N667" s="327"/>
    </row>
    <row r="668" spans="1:14" s="1216" customFormat="1" ht="17.25">
      <c r="A668" s="729">
        <v>662</v>
      </c>
      <c r="B668" s="331"/>
      <c r="C668" s="332"/>
      <c r="D668" s="328" t="s">
        <v>1034</v>
      </c>
      <c r="E668" s="329"/>
      <c r="F668" s="379"/>
      <c r="G668" s="379"/>
      <c r="H668" s="498"/>
      <c r="I668" s="504">
        <f>SUM(J668:N668)</f>
        <v>81</v>
      </c>
      <c r="J668" s="379">
        <f>SUM(J666:J667)</f>
        <v>60</v>
      </c>
      <c r="K668" s="379">
        <f>SUM(K666:K667)</f>
        <v>21</v>
      </c>
      <c r="L668" s="379">
        <f>SUM(L666:L667)</f>
        <v>0</v>
      </c>
      <c r="M668" s="379">
        <f>SUM(M666:M667)</f>
        <v>0</v>
      </c>
      <c r="N668" s="486">
        <f>SUM(N666:N667)</f>
        <v>0</v>
      </c>
    </row>
    <row r="669" spans="1:14" s="42" customFormat="1" ht="21.75" customHeight="1">
      <c r="A669" s="729">
        <v>663</v>
      </c>
      <c r="B669" s="126"/>
      <c r="C669" s="121">
        <v>116</v>
      </c>
      <c r="D669" s="122" t="s">
        <v>285</v>
      </c>
      <c r="E669" s="123"/>
      <c r="F669" s="378"/>
      <c r="G669" s="378"/>
      <c r="H669" s="496"/>
      <c r="I669" s="502"/>
      <c r="J669" s="123"/>
      <c r="K669" s="123"/>
      <c r="L669" s="123"/>
      <c r="M669" s="123"/>
      <c r="N669" s="487"/>
    </row>
    <row r="670" spans="1:14" s="42" customFormat="1" ht="16.5">
      <c r="A670" s="729">
        <v>664</v>
      </c>
      <c r="B670" s="126"/>
      <c r="C670" s="121"/>
      <c r="D670" s="122" t="s">
        <v>1000</v>
      </c>
      <c r="E670" s="123"/>
      <c r="F670" s="378"/>
      <c r="G670" s="378"/>
      <c r="H670" s="496"/>
      <c r="I670" s="502">
        <f>SUM(J670:N670)</f>
        <v>40000</v>
      </c>
      <c r="J670" s="124"/>
      <c r="K670" s="124"/>
      <c r="L670" s="124">
        <v>40000</v>
      </c>
      <c r="M670" s="124"/>
      <c r="N670" s="323"/>
    </row>
    <row r="671" spans="1:14" s="321" customFormat="1" ht="17.25">
      <c r="A671" s="729">
        <v>665</v>
      </c>
      <c r="B671" s="561"/>
      <c r="C671" s="330"/>
      <c r="D671" s="596" t="s">
        <v>396</v>
      </c>
      <c r="E671" s="597" t="s">
        <v>752</v>
      </c>
      <c r="F671" s="598"/>
      <c r="G671" s="598"/>
      <c r="H671" s="599"/>
      <c r="I671" s="503">
        <f>SUM(J671:N671)</f>
        <v>0</v>
      </c>
      <c r="J671" s="600"/>
      <c r="K671" s="600"/>
      <c r="L671" s="600"/>
      <c r="M671" s="600"/>
      <c r="N671" s="601"/>
    </row>
    <row r="672" spans="1:14" s="1216" customFormat="1" ht="17.25">
      <c r="A672" s="729">
        <v>666</v>
      </c>
      <c r="B672" s="562"/>
      <c r="C672" s="332"/>
      <c r="D672" s="328" t="s">
        <v>1034</v>
      </c>
      <c r="E672" s="603"/>
      <c r="F672" s="604"/>
      <c r="G672" s="604"/>
      <c r="H672" s="605"/>
      <c r="I672" s="504">
        <f>SUM(J672:N672)</f>
        <v>40000</v>
      </c>
      <c r="J672" s="606">
        <f>SUM(J670:J671)</f>
        <v>0</v>
      </c>
      <c r="K672" s="606">
        <f>SUM(K670:K671)</f>
        <v>0</v>
      </c>
      <c r="L672" s="606">
        <f>SUM(L670:L671)</f>
        <v>40000</v>
      </c>
      <c r="M672" s="606">
        <f>SUM(M670:M671)</f>
        <v>0</v>
      </c>
      <c r="N672" s="650">
        <f>SUM(N670:N671)</f>
        <v>0</v>
      </c>
    </row>
    <row r="673" spans="1:14" s="42" customFormat="1" ht="21.75" customHeight="1">
      <c r="A673" s="729">
        <v>667</v>
      </c>
      <c r="B673" s="126"/>
      <c r="C673" s="121">
        <v>117</v>
      </c>
      <c r="D673" s="122" t="s">
        <v>286</v>
      </c>
      <c r="E673" s="123"/>
      <c r="F673" s="378"/>
      <c r="G673" s="378"/>
      <c r="H673" s="496"/>
      <c r="I673" s="502"/>
      <c r="J673" s="123"/>
      <c r="K673" s="123"/>
      <c r="L673" s="123"/>
      <c r="M673" s="123"/>
      <c r="N673" s="487"/>
    </row>
    <row r="674" spans="1:14" s="42" customFormat="1" ht="16.5">
      <c r="A674" s="729">
        <v>668</v>
      </c>
      <c r="B674" s="126"/>
      <c r="C674" s="121"/>
      <c r="D674" s="122" t="s">
        <v>1000</v>
      </c>
      <c r="E674" s="123"/>
      <c r="F674" s="378"/>
      <c r="G674" s="378"/>
      <c r="H674" s="496"/>
      <c r="I674" s="502">
        <f>SUM(J674:N674)</f>
        <v>10000</v>
      </c>
      <c r="J674" s="124"/>
      <c r="K674" s="124"/>
      <c r="L674" s="124">
        <v>10000</v>
      </c>
      <c r="M674" s="124"/>
      <c r="N674" s="323"/>
    </row>
    <row r="675" spans="1:14" s="321" customFormat="1" ht="17.25">
      <c r="A675" s="729">
        <v>669</v>
      </c>
      <c r="B675" s="561"/>
      <c r="C675" s="330"/>
      <c r="D675" s="596" t="s">
        <v>1144</v>
      </c>
      <c r="E675" s="597" t="s">
        <v>752</v>
      </c>
      <c r="F675" s="598"/>
      <c r="G675" s="598"/>
      <c r="H675" s="599"/>
      <c r="I675" s="503">
        <f>SUM(J675:N675)</f>
        <v>-658</v>
      </c>
      <c r="J675" s="600"/>
      <c r="K675" s="600"/>
      <c r="L675" s="600">
        <v>-658</v>
      </c>
      <c r="M675" s="600"/>
      <c r="N675" s="601"/>
    </row>
    <row r="676" spans="1:14" s="1216" customFormat="1" ht="17.25">
      <c r="A676" s="729">
        <v>670</v>
      </c>
      <c r="B676" s="562"/>
      <c r="C676" s="332"/>
      <c r="D676" s="328" t="s">
        <v>1034</v>
      </c>
      <c r="E676" s="603"/>
      <c r="F676" s="604"/>
      <c r="G676" s="604"/>
      <c r="H676" s="605"/>
      <c r="I676" s="504">
        <f>SUM(J676:N676)</f>
        <v>9342</v>
      </c>
      <c r="J676" s="606">
        <f>SUM(J674:J675)</f>
        <v>0</v>
      </c>
      <c r="K676" s="606">
        <f>SUM(K674:K675)</f>
        <v>0</v>
      </c>
      <c r="L676" s="606">
        <f>SUM(L674:L675)</f>
        <v>9342</v>
      </c>
      <c r="M676" s="606">
        <f>SUM(M674:M675)</f>
        <v>0</v>
      </c>
      <c r="N676" s="650">
        <f>SUM(N674:N675)</f>
        <v>0</v>
      </c>
    </row>
    <row r="677" spans="1:14" s="42" customFormat="1" ht="21.75" customHeight="1">
      <c r="A677" s="729">
        <v>671</v>
      </c>
      <c r="B677" s="126"/>
      <c r="C677" s="121">
        <v>118</v>
      </c>
      <c r="D677" s="122" t="s">
        <v>239</v>
      </c>
      <c r="E677" s="123" t="s">
        <v>810</v>
      </c>
      <c r="F677" s="378">
        <v>19783</v>
      </c>
      <c r="G677" s="378">
        <v>16000</v>
      </c>
      <c r="H677" s="496">
        <v>5445</v>
      </c>
      <c r="I677" s="502"/>
      <c r="J677" s="123"/>
      <c r="K677" s="123"/>
      <c r="L677" s="123"/>
      <c r="M677" s="123"/>
      <c r="N677" s="487"/>
    </row>
    <row r="678" spans="1:14" s="42" customFormat="1" ht="16.5">
      <c r="A678" s="729">
        <v>672</v>
      </c>
      <c r="B678" s="126"/>
      <c r="C678" s="121"/>
      <c r="D678" s="122" t="s">
        <v>1000</v>
      </c>
      <c r="E678" s="123"/>
      <c r="F678" s="378"/>
      <c r="G678" s="378"/>
      <c r="H678" s="496"/>
      <c r="I678" s="502">
        <f>SUM(J678:N678)</f>
        <v>16000</v>
      </c>
      <c r="J678" s="124"/>
      <c r="K678" s="124"/>
      <c r="L678" s="124">
        <v>16000</v>
      </c>
      <c r="M678" s="124"/>
      <c r="N678" s="323"/>
    </row>
    <row r="679" spans="1:14" s="321" customFormat="1" ht="17.25">
      <c r="A679" s="729">
        <v>673</v>
      </c>
      <c r="B679" s="561"/>
      <c r="C679" s="330"/>
      <c r="D679" s="324" t="s">
        <v>396</v>
      </c>
      <c r="E679" s="597"/>
      <c r="F679" s="598"/>
      <c r="G679" s="598"/>
      <c r="H679" s="599"/>
      <c r="I679" s="503">
        <f>SUM(J679:N679)</f>
        <v>0</v>
      </c>
      <c r="J679" s="600"/>
      <c r="K679" s="600"/>
      <c r="L679" s="600"/>
      <c r="M679" s="600"/>
      <c r="N679" s="601"/>
    </row>
    <row r="680" spans="1:14" s="1216" customFormat="1" ht="17.25">
      <c r="A680" s="729">
        <v>674</v>
      </c>
      <c r="B680" s="562"/>
      <c r="C680" s="332"/>
      <c r="D680" s="328" t="s">
        <v>1034</v>
      </c>
      <c r="E680" s="603"/>
      <c r="F680" s="604">
        <f>SUM(F679)</f>
        <v>0</v>
      </c>
      <c r="G680" s="604">
        <f>SUM(G679)</f>
        <v>0</v>
      </c>
      <c r="H680" s="605">
        <f>SUM(H679)</f>
        <v>0</v>
      </c>
      <c r="I680" s="504">
        <f>SUM(J680:N680)</f>
        <v>16000</v>
      </c>
      <c r="J680" s="606">
        <f>SUM(J678:J679)</f>
        <v>0</v>
      </c>
      <c r="K680" s="606">
        <f>SUM(K678:K679)</f>
        <v>0</v>
      </c>
      <c r="L680" s="606">
        <f>SUM(L678:L679)</f>
        <v>16000</v>
      </c>
      <c r="M680" s="606">
        <f>SUM(M678:M679)</f>
        <v>0</v>
      </c>
      <c r="N680" s="650">
        <f>SUM(N678:N679)</f>
        <v>0</v>
      </c>
    </row>
    <row r="681" spans="1:14" s="42" customFormat="1" ht="21.75" customHeight="1">
      <c r="A681" s="729">
        <v>675</v>
      </c>
      <c r="B681" s="126"/>
      <c r="C681" s="121">
        <v>119</v>
      </c>
      <c r="D681" s="122" t="s">
        <v>39</v>
      </c>
      <c r="E681" s="123" t="s">
        <v>752</v>
      </c>
      <c r="F681" s="378"/>
      <c r="G681" s="378"/>
      <c r="H681" s="496"/>
      <c r="I681" s="502"/>
      <c r="J681" s="123"/>
      <c r="K681" s="123"/>
      <c r="L681" s="123"/>
      <c r="M681" s="123"/>
      <c r="N681" s="487"/>
    </row>
    <row r="682" spans="1:14" s="42" customFormat="1" ht="16.5">
      <c r="A682" s="729">
        <v>676</v>
      </c>
      <c r="B682" s="126"/>
      <c r="C682" s="121"/>
      <c r="D682" s="122" t="s">
        <v>1000</v>
      </c>
      <c r="E682" s="123"/>
      <c r="F682" s="378"/>
      <c r="G682" s="378"/>
      <c r="H682" s="496"/>
      <c r="I682" s="502">
        <f>SUM(J682:N682)</f>
        <v>0</v>
      </c>
      <c r="J682" s="124"/>
      <c r="K682" s="124"/>
      <c r="L682" s="124"/>
      <c r="M682" s="124"/>
      <c r="N682" s="323">
        <v>0</v>
      </c>
    </row>
    <row r="683" spans="1:14" s="321" customFormat="1" ht="17.25">
      <c r="A683" s="729">
        <v>677</v>
      </c>
      <c r="B683" s="561"/>
      <c r="C683" s="330"/>
      <c r="D683" s="324" t="s">
        <v>396</v>
      </c>
      <c r="E683" s="597"/>
      <c r="F683" s="598"/>
      <c r="G683" s="598"/>
      <c r="H683" s="599"/>
      <c r="I683" s="503">
        <f>SUM(J683:N683)</f>
        <v>0</v>
      </c>
      <c r="J683" s="600"/>
      <c r="K683" s="600"/>
      <c r="L683" s="600"/>
      <c r="M683" s="600"/>
      <c r="N683" s="601"/>
    </row>
    <row r="684" spans="1:14" s="1216" customFormat="1" ht="17.25">
      <c r="A684" s="729">
        <v>678</v>
      </c>
      <c r="B684" s="562"/>
      <c r="C684" s="332"/>
      <c r="D684" s="328" t="s">
        <v>1034</v>
      </c>
      <c r="E684" s="603"/>
      <c r="F684" s="604"/>
      <c r="G684" s="604"/>
      <c r="H684" s="605"/>
      <c r="I684" s="504">
        <f>SUM(J684:N684)</f>
        <v>0</v>
      </c>
      <c r="J684" s="606">
        <f>SUM(J682:J683)</f>
        <v>0</v>
      </c>
      <c r="K684" s="606">
        <f>SUM(K682:K683)</f>
        <v>0</v>
      </c>
      <c r="L684" s="606">
        <f>SUM(L682:L683)</f>
        <v>0</v>
      </c>
      <c r="M684" s="606">
        <f>SUM(M682:M683)</f>
        <v>0</v>
      </c>
      <c r="N684" s="650">
        <f>SUM(N682:N683)</f>
        <v>0</v>
      </c>
    </row>
    <row r="685" spans="1:14" s="42" customFormat="1" ht="21.75" customHeight="1">
      <c r="A685" s="729">
        <v>679</v>
      </c>
      <c r="B685" s="126"/>
      <c r="C685" s="121">
        <v>120</v>
      </c>
      <c r="D685" s="122" t="s">
        <v>247</v>
      </c>
      <c r="E685" s="123" t="s">
        <v>810</v>
      </c>
      <c r="F685" s="378">
        <v>65</v>
      </c>
      <c r="G685" s="378"/>
      <c r="H685" s="496">
        <v>21</v>
      </c>
      <c r="I685" s="502"/>
      <c r="J685" s="123"/>
      <c r="K685" s="123"/>
      <c r="L685" s="123"/>
      <c r="M685" s="123"/>
      <c r="N685" s="487"/>
    </row>
    <row r="686" spans="1:14" s="42" customFormat="1" ht="16.5">
      <c r="A686" s="729">
        <v>680</v>
      </c>
      <c r="B686" s="126"/>
      <c r="C686" s="121"/>
      <c r="D686" s="122" t="s">
        <v>1000</v>
      </c>
      <c r="E686" s="123"/>
      <c r="F686" s="378"/>
      <c r="G686" s="378"/>
      <c r="H686" s="496"/>
      <c r="I686" s="502">
        <f>SUM(J686:N686)</f>
        <v>24347</v>
      </c>
      <c r="J686" s="124"/>
      <c r="K686" s="124"/>
      <c r="L686" s="124">
        <v>0</v>
      </c>
      <c r="M686" s="124"/>
      <c r="N686" s="323">
        <v>24347</v>
      </c>
    </row>
    <row r="687" spans="1:14" s="321" customFormat="1" ht="17.25">
      <c r="A687" s="729">
        <v>681</v>
      </c>
      <c r="B687" s="561"/>
      <c r="C687" s="330"/>
      <c r="D687" s="479" t="s">
        <v>1127</v>
      </c>
      <c r="E687" s="597"/>
      <c r="F687" s="598"/>
      <c r="G687" s="598"/>
      <c r="H687" s="599"/>
      <c r="I687" s="503">
        <f>SUM(J687:N687)</f>
        <v>253</v>
      </c>
      <c r="J687" s="600"/>
      <c r="K687" s="600"/>
      <c r="L687" s="600"/>
      <c r="M687" s="600"/>
      <c r="N687" s="601">
        <v>253</v>
      </c>
    </row>
    <row r="688" spans="1:14" s="1216" customFormat="1" ht="17.25">
      <c r="A688" s="729">
        <v>682</v>
      </c>
      <c r="B688" s="562"/>
      <c r="C688" s="332"/>
      <c r="D688" s="328" t="s">
        <v>1034</v>
      </c>
      <c r="E688" s="603"/>
      <c r="F688" s="604"/>
      <c r="G688" s="604"/>
      <c r="H688" s="605"/>
      <c r="I688" s="504">
        <f aca="true" t="shared" si="11" ref="I688:N688">SUM(I686:I687)</f>
        <v>24600</v>
      </c>
      <c r="J688" s="379">
        <f t="shared" si="11"/>
        <v>0</v>
      </c>
      <c r="K688" s="379">
        <f t="shared" si="11"/>
        <v>0</v>
      </c>
      <c r="L688" s="379">
        <f t="shared" si="11"/>
        <v>0</v>
      </c>
      <c r="M688" s="379">
        <f t="shared" si="11"/>
        <v>0</v>
      </c>
      <c r="N688" s="486">
        <f t="shared" si="11"/>
        <v>24600</v>
      </c>
    </row>
    <row r="689" spans="1:14" s="42" customFormat="1" ht="21.75" customHeight="1">
      <c r="A689" s="729">
        <v>683</v>
      </c>
      <c r="B689" s="126"/>
      <c r="C689" s="121">
        <v>121</v>
      </c>
      <c r="D689" s="122" t="s">
        <v>283</v>
      </c>
      <c r="E689" s="123" t="s">
        <v>752</v>
      </c>
      <c r="F689" s="378"/>
      <c r="G689" s="378"/>
      <c r="H689" s="496">
        <v>3461</v>
      </c>
      <c r="I689" s="502"/>
      <c r="J689" s="123"/>
      <c r="K689" s="123"/>
      <c r="L689" s="123"/>
      <c r="M689" s="123"/>
      <c r="N689" s="487"/>
    </row>
    <row r="690" spans="1:14" s="42" customFormat="1" ht="16.5">
      <c r="A690" s="729">
        <v>684</v>
      </c>
      <c r="B690" s="126"/>
      <c r="C690" s="121"/>
      <c r="D690" s="122" t="s">
        <v>1000</v>
      </c>
      <c r="E690" s="123"/>
      <c r="F690" s="378"/>
      <c r="G690" s="378"/>
      <c r="H690" s="496"/>
      <c r="I690" s="502">
        <f>SUM(J690:N690)</f>
        <v>36052</v>
      </c>
      <c r="J690" s="124">
        <v>5710</v>
      </c>
      <c r="K690" s="124">
        <v>1448</v>
      </c>
      <c r="L690" s="124">
        <v>28894</v>
      </c>
      <c r="M690" s="124"/>
      <c r="N690" s="323"/>
    </row>
    <row r="691" spans="1:14" s="321" customFormat="1" ht="17.25">
      <c r="A691" s="729">
        <v>685</v>
      </c>
      <c r="B691" s="561"/>
      <c r="C691" s="330"/>
      <c r="D691" s="596" t="s">
        <v>1132</v>
      </c>
      <c r="E691" s="597"/>
      <c r="F691" s="598"/>
      <c r="G691" s="598"/>
      <c r="H691" s="599"/>
      <c r="I691" s="503">
        <f>SUM(J691:N691)</f>
        <v>-453</v>
      </c>
      <c r="J691" s="600">
        <v>606</v>
      </c>
      <c r="K691" s="600">
        <v>-34</v>
      </c>
      <c r="L691" s="600">
        <v>-1025</v>
      </c>
      <c r="M691" s="600"/>
      <c r="N691" s="601"/>
    </row>
    <row r="692" spans="1:14" s="1216" customFormat="1" ht="17.25">
      <c r="A692" s="729">
        <v>686</v>
      </c>
      <c r="B692" s="562"/>
      <c r="C692" s="332"/>
      <c r="D692" s="602" t="s">
        <v>1034</v>
      </c>
      <c r="E692" s="603"/>
      <c r="F692" s="604"/>
      <c r="G692" s="604"/>
      <c r="H692" s="605"/>
      <c r="I692" s="504">
        <f>SUM(J692:N692)</f>
        <v>35599</v>
      </c>
      <c r="J692" s="606">
        <f>SUM(J690:J691)</f>
        <v>6316</v>
      </c>
      <c r="K692" s="606">
        <f>SUM(K690:K691)</f>
        <v>1414</v>
      </c>
      <c r="L692" s="606">
        <f>SUM(L690:L691)</f>
        <v>27869</v>
      </c>
      <c r="M692" s="606">
        <f>SUM(M690:M691)</f>
        <v>0</v>
      </c>
      <c r="N692" s="650">
        <f>SUM(N690:N691)</f>
        <v>0</v>
      </c>
    </row>
    <row r="693" spans="1:14" s="42" customFormat="1" ht="21.75" customHeight="1">
      <c r="A693" s="729">
        <v>687</v>
      </c>
      <c r="B693" s="126"/>
      <c r="C693" s="121">
        <v>122</v>
      </c>
      <c r="D693" s="122" t="s">
        <v>284</v>
      </c>
      <c r="E693" s="123" t="s">
        <v>752</v>
      </c>
      <c r="F693" s="378"/>
      <c r="G693" s="378">
        <v>24000</v>
      </c>
      <c r="H693" s="496">
        <v>112</v>
      </c>
      <c r="I693" s="502"/>
      <c r="J693" s="123"/>
      <c r="K693" s="123"/>
      <c r="L693" s="123"/>
      <c r="M693" s="123"/>
      <c r="N693" s="487"/>
    </row>
    <row r="694" spans="1:14" s="42" customFormat="1" ht="16.5">
      <c r="A694" s="729">
        <v>688</v>
      </c>
      <c r="B694" s="126"/>
      <c r="C694" s="121"/>
      <c r="D694" s="122" t="s">
        <v>1000</v>
      </c>
      <c r="E694" s="123"/>
      <c r="F694" s="378"/>
      <c r="G694" s="378"/>
      <c r="H694" s="496"/>
      <c r="I694" s="502">
        <f>SUM(J694:N694)</f>
        <v>16662</v>
      </c>
      <c r="J694" s="124"/>
      <c r="K694" s="124"/>
      <c r="L694" s="124">
        <v>16662</v>
      </c>
      <c r="M694" s="124"/>
      <c r="N694" s="323"/>
    </row>
    <row r="695" spans="1:14" s="321" customFormat="1" ht="17.25">
      <c r="A695" s="729">
        <v>689</v>
      </c>
      <c r="B695" s="561"/>
      <c r="C695" s="330"/>
      <c r="D695" s="324" t="s">
        <v>396</v>
      </c>
      <c r="E695" s="597"/>
      <c r="F695" s="598"/>
      <c r="G695" s="598"/>
      <c r="H695" s="599"/>
      <c r="I695" s="503">
        <f>SUM(J695:N695)</f>
        <v>0</v>
      </c>
      <c r="J695" s="600"/>
      <c r="K695" s="600"/>
      <c r="L695" s="600"/>
      <c r="M695" s="600"/>
      <c r="N695" s="601"/>
    </row>
    <row r="696" spans="1:14" s="1216" customFormat="1" ht="17.25">
      <c r="A696" s="729">
        <v>690</v>
      </c>
      <c r="B696" s="562"/>
      <c r="C696" s="332"/>
      <c r="D696" s="328" t="s">
        <v>1034</v>
      </c>
      <c r="E696" s="603"/>
      <c r="F696" s="604"/>
      <c r="G696" s="604"/>
      <c r="H696" s="605"/>
      <c r="I696" s="504">
        <f>SUM(J696:N696)</f>
        <v>16662</v>
      </c>
      <c r="J696" s="606">
        <f>SUM(J694:J695)</f>
        <v>0</v>
      </c>
      <c r="K696" s="606">
        <f>SUM(K694:K695)</f>
        <v>0</v>
      </c>
      <c r="L696" s="606">
        <f>SUM(L694:L695)</f>
        <v>16662</v>
      </c>
      <c r="M696" s="606">
        <f>SUM(M694:M695)</f>
        <v>0</v>
      </c>
      <c r="N696" s="650">
        <f>SUM(N694:N695)</f>
        <v>0</v>
      </c>
    </row>
    <row r="697" spans="1:14" s="42" customFormat="1" ht="21.75" customHeight="1">
      <c r="A697" s="729">
        <v>691</v>
      </c>
      <c r="B697" s="126"/>
      <c r="C697" s="121">
        <v>123</v>
      </c>
      <c r="D697" s="122" t="s">
        <v>609</v>
      </c>
      <c r="E697" s="123" t="s">
        <v>752</v>
      </c>
      <c r="F697" s="378"/>
      <c r="G697" s="378"/>
      <c r="H697" s="496"/>
      <c r="I697" s="502"/>
      <c r="J697" s="123"/>
      <c r="K697" s="123"/>
      <c r="L697" s="123"/>
      <c r="M697" s="123"/>
      <c r="N697" s="487"/>
    </row>
    <row r="698" spans="1:14" s="42" customFormat="1" ht="16.5">
      <c r="A698" s="729">
        <v>692</v>
      </c>
      <c r="B698" s="126"/>
      <c r="C698" s="121"/>
      <c r="D698" s="122" t="s">
        <v>1000</v>
      </c>
      <c r="E698" s="123"/>
      <c r="F698" s="378"/>
      <c r="G698" s="378"/>
      <c r="H698" s="496"/>
      <c r="I698" s="502">
        <f>SUM(J698:N698)</f>
        <v>1500</v>
      </c>
      <c r="J698" s="124"/>
      <c r="K698" s="124"/>
      <c r="L698" s="124">
        <v>1500</v>
      </c>
      <c r="M698" s="124"/>
      <c r="N698" s="323"/>
    </row>
    <row r="699" spans="1:14" s="321" customFormat="1" ht="17.25">
      <c r="A699" s="729">
        <v>693</v>
      </c>
      <c r="B699" s="561"/>
      <c r="C699" s="330"/>
      <c r="D699" s="324" t="s">
        <v>72</v>
      </c>
      <c r="E699" s="597"/>
      <c r="F699" s="598"/>
      <c r="G699" s="598"/>
      <c r="H699" s="599"/>
      <c r="I699" s="503">
        <f>SUM(J699:N699)</f>
        <v>0</v>
      </c>
      <c r="J699" s="600"/>
      <c r="K699" s="600"/>
      <c r="L699" s="600"/>
      <c r="M699" s="600"/>
      <c r="N699" s="601"/>
    </row>
    <row r="700" spans="1:14" s="1216" customFormat="1" ht="17.25">
      <c r="A700" s="729">
        <v>694</v>
      </c>
      <c r="B700" s="562"/>
      <c r="C700" s="332"/>
      <c r="D700" s="328" t="s">
        <v>1034</v>
      </c>
      <c r="E700" s="603"/>
      <c r="F700" s="604"/>
      <c r="G700" s="604"/>
      <c r="H700" s="605"/>
      <c r="I700" s="504">
        <f>SUM(J700:N700)</f>
        <v>1500</v>
      </c>
      <c r="J700" s="606">
        <f>SUM(J698:J699)</f>
        <v>0</v>
      </c>
      <c r="K700" s="606">
        <f>SUM(K698:K699)</f>
        <v>0</v>
      </c>
      <c r="L700" s="606">
        <f>SUM(L698:L699)</f>
        <v>1500</v>
      </c>
      <c r="M700" s="606">
        <f>SUM(M698:M699)</f>
        <v>0</v>
      </c>
      <c r="N700" s="650">
        <f>SUM(N698:N699)</f>
        <v>0</v>
      </c>
    </row>
    <row r="701" spans="1:14" s="42" customFormat="1" ht="21.75" customHeight="1">
      <c r="A701" s="729">
        <v>695</v>
      </c>
      <c r="B701" s="126"/>
      <c r="C701" s="121">
        <v>124</v>
      </c>
      <c r="D701" s="122" t="s">
        <v>228</v>
      </c>
      <c r="E701" s="123" t="s">
        <v>752</v>
      </c>
      <c r="F701" s="378"/>
      <c r="G701" s="378"/>
      <c r="H701" s="496"/>
      <c r="I701" s="502"/>
      <c r="J701" s="123"/>
      <c r="K701" s="123"/>
      <c r="L701" s="123"/>
      <c r="M701" s="123"/>
      <c r="N701" s="487"/>
    </row>
    <row r="702" spans="1:14" s="42" customFormat="1" ht="16.5">
      <c r="A702" s="729">
        <v>696</v>
      </c>
      <c r="B702" s="126"/>
      <c r="C702" s="121"/>
      <c r="D702" s="122" t="s">
        <v>1000</v>
      </c>
      <c r="E702" s="123"/>
      <c r="F702" s="378"/>
      <c r="G702" s="378"/>
      <c r="H702" s="496"/>
      <c r="I702" s="502">
        <f>SUM(J702:N702)</f>
        <v>1935</v>
      </c>
      <c r="J702" s="124"/>
      <c r="K702" s="124"/>
      <c r="L702" s="124"/>
      <c r="M702" s="124"/>
      <c r="N702" s="323">
        <v>1935</v>
      </c>
    </row>
    <row r="703" spans="1:14" s="321" customFormat="1" ht="17.25">
      <c r="A703" s="729">
        <v>697</v>
      </c>
      <c r="B703" s="561"/>
      <c r="C703" s="330"/>
      <c r="D703" s="324" t="s">
        <v>396</v>
      </c>
      <c r="E703" s="597"/>
      <c r="F703" s="598"/>
      <c r="G703" s="598"/>
      <c r="H703" s="599"/>
      <c r="I703" s="503">
        <f>SUM(J703:N703)</f>
        <v>0</v>
      </c>
      <c r="J703" s="600"/>
      <c r="K703" s="600"/>
      <c r="L703" s="600"/>
      <c r="M703" s="600"/>
      <c r="N703" s="601"/>
    </row>
    <row r="704" spans="1:14" s="1216" customFormat="1" ht="17.25">
      <c r="A704" s="729">
        <v>698</v>
      </c>
      <c r="B704" s="562"/>
      <c r="C704" s="332"/>
      <c r="D704" s="328" t="s">
        <v>1034</v>
      </c>
      <c r="E704" s="603"/>
      <c r="F704" s="604"/>
      <c r="G704" s="604"/>
      <c r="H704" s="605"/>
      <c r="I704" s="504">
        <f>SUM(J704:N704)</f>
        <v>1935</v>
      </c>
      <c r="J704" s="606">
        <f>SUM(J702:J703)</f>
        <v>0</v>
      </c>
      <c r="K704" s="606">
        <f>SUM(K702:K703)</f>
        <v>0</v>
      </c>
      <c r="L704" s="606">
        <f>SUM(L702:L703)</f>
        <v>0</v>
      </c>
      <c r="M704" s="606">
        <f>SUM(M702:M703)</f>
        <v>0</v>
      </c>
      <c r="N704" s="650">
        <f>SUM(N702:N703)</f>
        <v>1935</v>
      </c>
    </row>
    <row r="705" spans="1:14" s="42" customFormat="1" ht="21.75" customHeight="1">
      <c r="A705" s="729">
        <v>699</v>
      </c>
      <c r="B705" s="126"/>
      <c r="C705" s="121">
        <v>125</v>
      </c>
      <c r="D705" s="122" t="s">
        <v>229</v>
      </c>
      <c r="E705" s="123" t="s">
        <v>752</v>
      </c>
      <c r="F705" s="378"/>
      <c r="G705" s="378"/>
      <c r="H705" s="496"/>
      <c r="I705" s="502"/>
      <c r="J705" s="123"/>
      <c r="K705" s="123"/>
      <c r="L705" s="123"/>
      <c r="M705" s="123"/>
      <c r="N705" s="487"/>
    </row>
    <row r="706" spans="1:14" s="42" customFormat="1" ht="16.5">
      <c r="A706" s="729">
        <v>700</v>
      </c>
      <c r="B706" s="126"/>
      <c r="C706" s="121"/>
      <c r="D706" s="122" t="s">
        <v>1000</v>
      </c>
      <c r="E706" s="123"/>
      <c r="F706" s="378"/>
      <c r="G706" s="378"/>
      <c r="H706" s="496"/>
      <c r="I706" s="502">
        <f>SUM(J706:N706)</f>
        <v>150</v>
      </c>
      <c r="J706" s="124"/>
      <c r="K706" s="124"/>
      <c r="L706" s="124"/>
      <c r="M706" s="124"/>
      <c r="N706" s="323">
        <v>150</v>
      </c>
    </row>
    <row r="707" spans="1:14" s="321" customFormat="1" ht="17.25">
      <c r="A707" s="729">
        <v>701</v>
      </c>
      <c r="B707" s="561"/>
      <c r="C707" s="330"/>
      <c r="D707" s="324" t="s">
        <v>396</v>
      </c>
      <c r="E707" s="597"/>
      <c r="F707" s="598"/>
      <c r="G707" s="598"/>
      <c r="H707" s="599"/>
      <c r="I707" s="503">
        <f>SUM(J707:N707)</f>
        <v>0</v>
      </c>
      <c r="J707" s="600"/>
      <c r="K707" s="600"/>
      <c r="L707" s="600"/>
      <c r="M707" s="600"/>
      <c r="N707" s="601"/>
    </row>
    <row r="708" spans="1:14" s="1216" customFormat="1" ht="17.25">
      <c r="A708" s="729">
        <v>702</v>
      </c>
      <c r="B708" s="562"/>
      <c r="C708" s="332"/>
      <c r="D708" s="328" t="s">
        <v>1034</v>
      </c>
      <c r="E708" s="603"/>
      <c r="F708" s="604"/>
      <c r="G708" s="604"/>
      <c r="H708" s="605"/>
      <c r="I708" s="504">
        <f>SUM(J708:N708)</f>
        <v>150</v>
      </c>
      <c r="J708" s="606">
        <f>SUM(J706:J707)</f>
        <v>0</v>
      </c>
      <c r="K708" s="606">
        <f>SUM(K706:K707)</f>
        <v>0</v>
      </c>
      <c r="L708" s="606">
        <f>SUM(L706:L707)</f>
        <v>0</v>
      </c>
      <c r="M708" s="606">
        <f>SUM(M706:M707)</f>
        <v>0</v>
      </c>
      <c r="N708" s="650">
        <f>SUM(N706:N707)</f>
        <v>150</v>
      </c>
    </row>
    <row r="709" spans="1:14" s="42" customFormat="1" ht="21.75" customHeight="1">
      <c r="A709" s="729">
        <v>703</v>
      </c>
      <c r="B709" s="126"/>
      <c r="C709" s="121">
        <v>126</v>
      </c>
      <c r="D709" s="122" t="s">
        <v>227</v>
      </c>
      <c r="E709" s="123" t="s">
        <v>752</v>
      </c>
      <c r="F709" s="378"/>
      <c r="G709" s="378"/>
      <c r="H709" s="496"/>
      <c r="I709" s="502"/>
      <c r="J709" s="123"/>
      <c r="K709" s="123"/>
      <c r="L709" s="123"/>
      <c r="M709" s="123"/>
      <c r="N709" s="487"/>
    </row>
    <row r="710" spans="1:14" s="42" customFormat="1" ht="16.5">
      <c r="A710" s="729">
        <v>704</v>
      </c>
      <c r="B710" s="126"/>
      <c r="C710" s="121"/>
      <c r="D710" s="122" t="s">
        <v>1000</v>
      </c>
      <c r="E710" s="123"/>
      <c r="F710" s="378"/>
      <c r="G710" s="378"/>
      <c r="H710" s="496"/>
      <c r="I710" s="502">
        <f aca="true" t="shared" si="12" ref="I710:I716">SUM(J710:N710)</f>
        <v>900</v>
      </c>
      <c r="J710" s="124"/>
      <c r="K710" s="124"/>
      <c r="L710" s="124"/>
      <c r="M710" s="124"/>
      <c r="N710" s="323">
        <v>900</v>
      </c>
    </row>
    <row r="711" spans="1:14" s="321" customFormat="1" ht="17.25">
      <c r="A711" s="729">
        <v>705</v>
      </c>
      <c r="B711" s="561"/>
      <c r="C711" s="330"/>
      <c r="D711" s="324" t="s">
        <v>72</v>
      </c>
      <c r="E711" s="597"/>
      <c r="F711" s="598"/>
      <c r="G711" s="598"/>
      <c r="H711" s="599"/>
      <c r="I711" s="503">
        <f t="shared" si="12"/>
        <v>0</v>
      </c>
      <c r="J711" s="600"/>
      <c r="K711" s="600"/>
      <c r="L711" s="600"/>
      <c r="M711" s="600"/>
      <c r="N711" s="601"/>
    </row>
    <row r="712" spans="1:14" s="1216" customFormat="1" ht="17.25">
      <c r="A712" s="729">
        <v>706</v>
      </c>
      <c r="B712" s="562"/>
      <c r="C712" s="332"/>
      <c r="D712" s="328" t="s">
        <v>1034</v>
      </c>
      <c r="E712" s="603"/>
      <c r="F712" s="604"/>
      <c r="G712" s="604"/>
      <c r="H712" s="605"/>
      <c r="I712" s="504">
        <f t="shared" si="12"/>
        <v>900</v>
      </c>
      <c r="J712" s="606">
        <f>SUM(J710:J711)</f>
        <v>0</v>
      </c>
      <c r="K712" s="606">
        <f>SUM(K710:K711)</f>
        <v>0</v>
      </c>
      <c r="L712" s="606">
        <f>SUM(L710:L711)</f>
        <v>0</v>
      </c>
      <c r="M712" s="606">
        <f>SUM(M710:M711)</f>
        <v>0</v>
      </c>
      <c r="N712" s="650">
        <f>SUM(N710:N711)</f>
        <v>900</v>
      </c>
    </row>
    <row r="713" spans="1:14" s="42" customFormat="1" ht="39.75" customHeight="1">
      <c r="A713" s="730">
        <v>707</v>
      </c>
      <c r="B713" s="127"/>
      <c r="C713" s="481">
        <v>127</v>
      </c>
      <c r="D713" s="469" t="s">
        <v>234</v>
      </c>
      <c r="E713" s="123" t="s">
        <v>752</v>
      </c>
      <c r="F713" s="378"/>
      <c r="G713" s="378"/>
      <c r="H713" s="496">
        <v>336</v>
      </c>
      <c r="I713" s="502">
        <f t="shared" si="12"/>
        <v>0</v>
      </c>
      <c r="J713" s="123"/>
      <c r="K713" s="123"/>
      <c r="L713" s="123"/>
      <c r="M713" s="123"/>
      <c r="N713" s="487"/>
    </row>
    <row r="714" spans="1:14" s="1216" customFormat="1" ht="17.25">
      <c r="A714" s="729">
        <v>708</v>
      </c>
      <c r="B714" s="562"/>
      <c r="C714" s="332"/>
      <c r="D714" s="122" t="s">
        <v>1000</v>
      </c>
      <c r="E714" s="603"/>
      <c r="F714" s="604"/>
      <c r="G714" s="604"/>
      <c r="H714" s="605"/>
      <c r="I714" s="502">
        <f t="shared" si="12"/>
        <v>7269</v>
      </c>
      <c r="J714" s="473">
        <v>5848</v>
      </c>
      <c r="K714" s="473">
        <v>1421</v>
      </c>
      <c r="L714" s="473"/>
      <c r="M714" s="473"/>
      <c r="N714" s="474"/>
    </row>
    <row r="715" spans="1:14" s="1216" customFormat="1" ht="17.25">
      <c r="A715" s="729">
        <v>709</v>
      </c>
      <c r="B715" s="562"/>
      <c r="C715" s="332"/>
      <c r="D715" s="324" t="s">
        <v>396</v>
      </c>
      <c r="E715" s="603"/>
      <c r="F715" s="604"/>
      <c r="G715" s="604"/>
      <c r="H715" s="605"/>
      <c r="I715" s="503">
        <f t="shared" si="12"/>
        <v>0</v>
      </c>
      <c r="J715" s="600"/>
      <c r="K715" s="600"/>
      <c r="L715" s="600"/>
      <c r="M715" s="600"/>
      <c r="N715" s="601"/>
    </row>
    <row r="716" spans="1:14" s="1216" customFormat="1" ht="17.25">
      <c r="A716" s="729">
        <v>710</v>
      </c>
      <c r="B716" s="562"/>
      <c r="C716" s="332"/>
      <c r="D716" s="328" t="s">
        <v>1034</v>
      </c>
      <c r="E716" s="603"/>
      <c r="F716" s="604"/>
      <c r="G716" s="604"/>
      <c r="H716" s="605"/>
      <c r="I716" s="504">
        <f t="shared" si="12"/>
        <v>7269</v>
      </c>
      <c r="J716" s="606">
        <f>SUM(J714:J715)</f>
        <v>5848</v>
      </c>
      <c r="K716" s="606">
        <f>SUM(K714:K715)</f>
        <v>1421</v>
      </c>
      <c r="L716" s="606">
        <f>SUM(L714:L715)</f>
        <v>0</v>
      </c>
      <c r="M716" s="606">
        <f>SUM(M714:M715)</f>
        <v>0</v>
      </c>
      <c r="N716" s="650">
        <f>SUM(N714:N715)</f>
        <v>0</v>
      </c>
    </row>
    <row r="717" spans="1:14" s="42" customFormat="1" ht="24" customHeight="1">
      <c r="A717" s="729">
        <v>711</v>
      </c>
      <c r="B717" s="126"/>
      <c r="C717" s="121">
        <v>128</v>
      </c>
      <c r="D717" s="122" t="s">
        <v>549</v>
      </c>
      <c r="E717" s="123" t="s">
        <v>752</v>
      </c>
      <c r="F717" s="378"/>
      <c r="G717" s="378"/>
      <c r="H717" s="496"/>
      <c r="I717" s="502"/>
      <c r="J717" s="123"/>
      <c r="K717" s="123"/>
      <c r="L717" s="123"/>
      <c r="M717" s="123"/>
      <c r="N717" s="487"/>
    </row>
    <row r="718" spans="1:14" s="1216" customFormat="1" ht="17.25">
      <c r="A718" s="729">
        <v>712</v>
      </c>
      <c r="B718" s="562"/>
      <c r="C718" s="332"/>
      <c r="D718" s="122" t="s">
        <v>1000</v>
      </c>
      <c r="E718" s="603"/>
      <c r="F718" s="604"/>
      <c r="G718" s="604"/>
      <c r="H718" s="605"/>
      <c r="I718" s="502">
        <f>SUM(J718:N718)</f>
        <v>1000</v>
      </c>
      <c r="J718" s="473"/>
      <c r="K718" s="473"/>
      <c r="L718" s="473"/>
      <c r="M718" s="473"/>
      <c r="N718" s="474">
        <v>1000</v>
      </c>
    </row>
    <row r="719" spans="1:14" s="1216" customFormat="1" ht="17.25">
      <c r="A719" s="729">
        <v>713</v>
      </c>
      <c r="B719" s="562"/>
      <c r="C719" s="332"/>
      <c r="D719" s="324" t="s">
        <v>396</v>
      </c>
      <c r="E719" s="603"/>
      <c r="F719" s="604"/>
      <c r="G719" s="604"/>
      <c r="H719" s="605"/>
      <c r="I719" s="503">
        <f>SUM(J719:N719)</f>
        <v>0</v>
      </c>
      <c r="J719" s="600"/>
      <c r="K719" s="600"/>
      <c r="L719" s="600"/>
      <c r="M719" s="600"/>
      <c r="N719" s="601"/>
    </row>
    <row r="720" spans="1:14" s="1216" customFormat="1" ht="17.25">
      <c r="A720" s="729">
        <v>714</v>
      </c>
      <c r="B720" s="562"/>
      <c r="C720" s="332"/>
      <c r="D720" s="328" t="s">
        <v>1034</v>
      </c>
      <c r="E720" s="603"/>
      <c r="F720" s="604"/>
      <c r="G720" s="604"/>
      <c r="H720" s="605"/>
      <c r="I720" s="504">
        <f>SUM(I719)</f>
        <v>0</v>
      </c>
      <c r="J720" s="606">
        <f>SUM(J718:J719)</f>
        <v>0</v>
      </c>
      <c r="K720" s="606">
        <f>SUM(K718:K719)</f>
        <v>0</v>
      </c>
      <c r="L720" s="606">
        <f>SUM(L718:L719)</f>
        <v>0</v>
      </c>
      <c r="M720" s="606">
        <f>SUM(M718:M719)</f>
        <v>0</v>
      </c>
      <c r="N720" s="650">
        <f>SUM(N718:N719)</f>
        <v>1000</v>
      </c>
    </row>
    <row r="721" spans="1:14" s="42" customFormat="1" ht="24" customHeight="1">
      <c r="A721" s="729">
        <v>715</v>
      </c>
      <c r="B721" s="126"/>
      <c r="C721" s="121">
        <v>129</v>
      </c>
      <c r="D721" s="122" t="s">
        <v>548</v>
      </c>
      <c r="E721" s="123" t="s">
        <v>752</v>
      </c>
      <c r="F721" s="378"/>
      <c r="G721" s="378"/>
      <c r="H721" s="496"/>
      <c r="I721" s="502"/>
      <c r="J721" s="123"/>
      <c r="K721" s="123"/>
      <c r="L721" s="123"/>
      <c r="M721" s="123"/>
      <c r="N721" s="487"/>
    </row>
    <row r="722" spans="1:14" s="1216" customFormat="1" ht="17.25">
      <c r="A722" s="729">
        <v>716</v>
      </c>
      <c r="B722" s="562"/>
      <c r="C722" s="332"/>
      <c r="D722" s="122" t="s">
        <v>1000</v>
      </c>
      <c r="E722" s="603"/>
      <c r="F722" s="604"/>
      <c r="G722" s="604"/>
      <c r="H722" s="605"/>
      <c r="I722" s="502">
        <f>SUM(J722:N722)</f>
        <v>502</v>
      </c>
      <c r="J722" s="473"/>
      <c r="K722" s="473"/>
      <c r="L722" s="473"/>
      <c r="M722" s="473"/>
      <c r="N722" s="474">
        <v>502</v>
      </c>
    </row>
    <row r="723" spans="1:14" s="1216" customFormat="1" ht="17.25">
      <c r="A723" s="729">
        <v>717</v>
      </c>
      <c r="B723" s="562"/>
      <c r="C723" s="332"/>
      <c r="D723" s="324" t="s">
        <v>396</v>
      </c>
      <c r="E723" s="603"/>
      <c r="F723" s="604"/>
      <c r="G723" s="604"/>
      <c r="H723" s="605"/>
      <c r="I723" s="503">
        <f>SUM(J723:N723)</f>
        <v>0</v>
      </c>
      <c r="J723" s="600"/>
      <c r="K723" s="600"/>
      <c r="L723" s="600"/>
      <c r="M723" s="600"/>
      <c r="N723" s="601"/>
    </row>
    <row r="724" spans="1:14" s="1216" customFormat="1" ht="17.25">
      <c r="A724" s="729">
        <v>718</v>
      </c>
      <c r="B724" s="562"/>
      <c r="C724" s="332"/>
      <c r="D724" s="328" t="s">
        <v>1034</v>
      </c>
      <c r="E724" s="603"/>
      <c r="F724" s="604"/>
      <c r="G724" s="604"/>
      <c r="H724" s="605"/>
      <c r="I724" s="504">
        <f>SUM(J724:N724)</f>
        <v>502</v>
      </c>
      <c r="J724" s="606">
        <f>SUM(J722:J723)</f>
        <v>0</v>
      </c>
      <c r="K724" s="606">
        <f>SUM(K722:K723)</f>
        <v>0</v>
      </c>
      <c r="L724" s="606">
        <f>SUM(L722:L723)</f>
        <v>0</v>
      </c>
      <c r="M724" s="606">
        <f>SUM(M722:M723)</f>
        <v>0</v>
      </c>
      <c r="N724" s="650">
        <f>SUM(N722:N723)</f>
        <v>502</v>
      </c>
    </row>
    <row r="725" spans="1:14" s="42" customFormat="1" ht="24" customHeight="1">
      <c r="A725" s="729">
        <v>719</v>
      </c>
      <c r="B725" s="126"/>
      <c r="C725" s="121">
        <v>130</v>
      </c>
      <c r="D725" s="122" t="s">
        <v>555</v>
      </c>
      <c r="E725" s="123" t="s">
        <v>752</v>
      </c>
      <c r="F725" s="378"/>
      <c r="G725" s="378"/>
      <c r="H725" s="496"/>
      <c r="I725" s="502"/>
      <c r="J725" s="123"/>
      <c r="K725" s="123"/>
      <c r="L725" s="123"/>
      <c r="M725" s="123"/>
      <c r="N725" s="487"/>
    </row>
    <row r="726" spans="1:14" s="1216" customFormat="1" ht="17.25">
      <c r="A726" s="729">
        <v>720</v>
      </c>
      <c r="B726" s="562"/>
      <c r="C726" s="332"/>
      <c r="D726" s="122" t="s">
        <v>1000</v>
      </c>
      <c r="E726" s="603"/>
      <c r="F726" s="604"/>
      <c r="G726" s="604"/>
      <c r="H726" s="605"/>
      <c r="I726" s="502">
        <f>SUM(J726:N726)</f>
        <v>600</v>
      </c>
      <c r="J726" s="473"/>
      <c r="K726" s="473"/>
      <c r="L726" s="473">
        <v>600</v>
      </c>
      <c r="M726" s="473"/>
      <c r="N726" s="474"/>
    </row>
    <row r="727" spans="1:14" s="1216" customFormat="1" ht="17.25">
      <c r="A727" s="729">
        <v>721</v>
      </c>
      <c r="B727" s="562"/>
      <c r="C727" s="332"/>
      <c r="D727" s="324" t="s">
        <v>396</v>
      </c>
      <c r="E727" s="603"/>
      <c r="F727" s="604"/>
      <c r="G727" s="604"/>
      <c r="H727" s="605"/>
      <c r="I727" s="503">
        <f>SUM(J727:N727)</f>
        <v>0</v>
      </c>
      <c r="J727" s="600"/>
      <c r="K727" s="600"/>
      <c r="L727" s="600"/>
      <c r="M727" s="600"/>
      <c r="N727" s="601"/>
    </row>
    <row r="728" spans="1:14" s="1216" customFormat="1" ht="17.25">
      <c r="A728" s="729">
        <v>722</v>
      </c>
      <c r="B728" s="562"/>
      <c r="C728" s="332"/>
      <c r="D728" s="328" t="s">
        <v>1034</v>
      </c>
      <c r="E728" s="603"/>
      <c r="F728" s="604"/>
      <c r="G728" s="604"/>
      <c r="H728" s="605"/>
      <c r="I728" s="504">
        <f>SUM(J728:N728)</f>
        <v>600</v>
      </c>
      <c r="J728" s="606">
        <f>SUM(J726:J727)</f>
        <v>0</v>
      </c>
      <c r="K728" s="606">
        <f>SUM(K726:K727)</f>
        <v>0</v>
      </c>
      <c r="L728" s="606">
        <f>SUM(L726:L727)</f>
        <v>600</v>
      </c>
      <c r="M728" s="606">
        <f>SUM(M726:M727)</f>
        <v>0</v>
      </c>
      <c r="N728" s="650">
        <f>SUM(N726:N727)</f>
        <v>0</v>
      </c>
    </row>
    <row r="729" spans="1:14" s="42" customFormat="1" ht="24" customHeight="1">
      <c r="A729" s="729">
        <v>723</v>
      </c>
      <c r="B729" s="126"/>
      <c r="C729" s="121">
        <v>131</v>
      </c>
      <c r="D729" s="122" t="s">
        <v>253</v>
      </c>
      <c r="E729" s="123" t="s">
        <v>752</v>
      </c>
      <c r="F729" s="378"/>
      <c r="G729" s="378"/>
      <c r="H729" s="496"/>
      <c r="I729" s="502"/>
      <c r="J729" s="123"/>
      <c r="K729" s="123"/>
      <c r="L729" s="123"/>
      <c r="M729" s="123"/>
      <c r="N729" s="487"/>
    </row>
    <row r="730" spans="1:14" s="1216" customFormat="1" ht="17.25">
      <c r="A730" s="729">
        <v>724</v>
      </c>
      <c r="B730" s="562"/>
      <c r="C730" s="332"/>
      <c r="D730" s="122" t="s">
        <v>1000</v>
      </c>
      <c r="E730" s="603"/>
      <c r="F730" s="604"/>
      <c r="G730" s="604"/>
      <c r="H730" s="605"/>
      <c r="I730" s="502">
        <f>SUM(J730:N730)</f>
        <v>75</v>
      </c>
      <c r="J730" s="473"/>
      <c r="K730" s="473"/>
      <c r="L730" s="473">
        <v>75</v>
      </c>
      <c r="M730" s="473"/>
      <c r="N730" s="474"/>
    </row>
    <row r="731" spans="1:14" s="1216" customFormat="1" ht="17.25">
      <c r="A731" s="729">
        <v>725</v>
      </c>
      <c r="B731" s="562"/>
      <c r="C731" s="332"/>
      <c r="D731" s="324" t="s">
        <v>396</v>
      </c>
      <c r="E731" s="603"/>
      <c r="F731" s="604"/>
      <c r="G731" s="604"/>
      <c r="H731" s="605"/>
      <c r="I731" s="503">
        <f>SUM(J731:N731)</f>
        <v>0</v>
      </c>
      <c r="J731" s="600"/>
      <c r="K731" s="600"/>
      <c r="L731" s="600"/>
      <c r="M731" s="600"/>
      <c r="N731" s="601"/>
    </row>
    <row r="732" spans="1:14" s="1216" customFormat="1" ht="17.25">
      <c r="A732" s="729">
        <v>726</v>
      </c>
      <c r="B732" s="562"/>
      <c r="C732" s="332"/>
      <c r="D732" s="328" t="s">
        <v>1034</v>
      </c>
      <c r="E732" s="603"/>
      <c r="F732" s="604"/>
      <c r="G732" s="604"/>
      <c r="H732" s="605"/>
      <c r="I732" s="504">
        <f>SUM(J732:N732)</f>
        <v>75</v>
      </c>
      <c r="J732" s="606">
        <f>SUM(J730:J731)</f>
        <v>0</v>
      </c>
      <c r="K732" s="606">
        <f>SUM(K730:K731)</f>
        <v>0</v>
      </c>
      <c r="L732" s="606">
        <f>SUM(L730:L731)</f>
        <v>75</v>
      </c>
      <c r="M732" s="606">
        <f>SUM(M730:M731)</f>
        <v>0</v>
      </c>
      <c r="N732" s="650">
        <f>SUM(N730:N731)</f>
        <v>0</v>
      </c>
    </row>
    <row r="733" spans="1:14" s="42" customFormat="1" ht="21.75" customHeight="1">
      <c r="A733" s="729">
        <v>727</v>
      </c>
      <c r="B733" s="126"/>
      <c r="C733" s="121">
        <v>132</v>
      </c>
      <c r="D733" s="607" t="s">
        <v>238</v>
      </c>
      <c r="E733" s="123" t="s">
        <v>810</v>
      </c>
      <c r="F733" s="378">
        <v>1091</v>
      </c>
      <c r="G733" s="378"/>
      <c r="H733" s="496"/>
      <c r="I733" s="502">
        <f aca="true" t="shared" si="13" ref="I733:I739">SUM(J733:N733)</f>
        <v>0</v>
      </c>
      <c r="J733" s="124"/>
      <c r="K733" s="124"/>
      <c r="L733" s="124"/>
      <c r="M733" s="124"/>
      <c r="N733" s="323"/>
    </row>
    <row r="734" spans="1:14" s="42" customFormat="1" ht="16.5">
      <c r="A734" s="729">
        <v>728</v>
      </c>
      <c r="B734" s="126"/>
      <c r="C734" s="125">
        <v>133</v>
      </c>
      <c r="D734" s="607" t="s">
        <v>240</v>
      </c>
      <c r="E734" s="123" t="s">
        <v>810</v>
      </c>
      <c r="F734" s="378">
        <v>3718</v>
      </c>
      <c r="G734" s="378"/>
      <c r="H734" s="496"/>
      <c r="I734" s="502">
        <f t="shared" si="13"/>
        <v>0</v>
      </c>
      <c r="J734" s="124"/>
      <c r="K734" s="124"/>
      <c r="L734" s="124"/>
      <c r="M734" s="124"/>
      <c r="N734" s="323"/>
    </row>
    <row r="735" spans="1:14" s="42" customFormat="1" ht="16.5">
      <c r="A735" s="729">
        <v>729</v>
      </c>
      <c r="B735" s="126"/>
      <c r="C735" s="125">
        <v>134</v>
      </c>
      <c r="D735" s="607" t="s">
        <v>241</v>
      </c>
      <c r="E735" s="123" t="s">
        <v>810</v>
      </c>
      <c r="F735" s="378"/>
      <c r="G735" s="378">
        <v>114584</v>
      </c>
      <c r="H735" s="496"/>
      <c r="I735" s="502">
        <f t="shared" si="13"/>
        <v>0</v>
      </c>
      <c r="J735" s="124"/>
      <c r="K735" s="124"/>
      <c r="L735" s="124"/>
      <c r="M735" s="124"/>
      <c r="N735" s="323"/>
    </row>
    <row r="736" spans="1:14" s="42" customFormat="1" ht="16.5">
      <c r="A736" s="729">
        <v>730</v>
      </c>
      <c r="B736" s="126"/>
      <c r="C736" s="121">
        <v>135</v>
      </c>
      <c r="D736" s="607" t="s">
        <v>242</v>
      </c>
      <c r="E736" s="123" t="s">
        <v>752</v>
      </c>
      <c r="F736" s="378">
        <v>389</v>
      </c>
      <c r="G736" s="378"/>
      <c r="H736" s="496"/>
      <c r="I736" s="502">
        <f t="shared" si="13"/>
        <v>0</v>
      </c>
      <c r="J736" s="124"/>
      <c r="K736" s="124"/>
      <c r="L736" s="124"/>
      <c r="M736" s="124"/>
      <c r="N736" s="323"/>
    </row>
    <row r="737" spans="1:14" s="42" customFormat="1" ht="16.5">
      <c r="A737" s="729">
        <v>731</v>
      </c>
      <c r="B737" s="126"/>
      <c r="C737" s="125">
        <v>136</v>
      </c>
      <c r="D737" s="607" t="s">
        <v>243</v>
      </c>
      <c r="E737" s="123" t="s">
        <v>752</v>
      </c>
      <c r="F737" s="378">
        <v>406</v>
      </c>
      <c r="G737" s="378"/>
      <c r="H737" s="496"/>
      <c r="I737" s="502">
        <f t="shared" si="13"/>
        <v>0</v>
      </c>
      <c r="J737" s="124"/>
      <c r="K737" s="124"/>
      <c r="L737" s="124"/>
      <c r="M737" s="124"/>
      <c r="N737" s="323"/>
    </row>
    <row r="738" spans="1:14" s="42" customFormat="1" ht="16.5">
      <c r="A738" s="729">
        <v>732</v>
      </c>
      <c r="B738" s="126"/>
      <c r="C738" s="125">
        <v>137</v>
      </c>
      <c r="D738" s="607" t="s">
        <v>244</v>
      </c>
      <c r="E738" s="123" t="s">
        <v>752</v>
      </c>
      <c r="F738" s="378">
        <v>221</v>
      </c>
      <c r="G738" s="378"/>
      <c r="H738" s="496"/>
      <c r="I738" s="502">
        <f t="shared" si="13"/>
        <v>0</v>
      </c>
      <c r="J738" s="124"/>
      <c r="K738" s="124"/>
      <c r="L738" s="124"/>
      <c r="M738" s="124"/>
      <c r="N738" s="323"/>
    </row>
    <row r="739" spans="1:14" s="42" customFormat="1" ht="16.5">
      <c r="A739" s="729">
        <v>733</v>
      </c>
      <c r="B739" s="126"/>
      <c r="C739" s="121">
        <v>138</v>
      </c>
      <c r="D739" s="607" t="s">
        <v>245</v>
      </c>
      <c r="E739" s="123" t="s">
        <v>752</v>
      </c>
      <c r="F739" s="378">
        <v>640</v>
      </c>
      <c r="G739" s="378"/>
      <c r="H739" s="496"/>
      <c r="I739" s="502">
        <f t="shared" si="13"/>
        <v>0</v>
      </c>
      <c r="J739" s="124"/>
      <c r="K739" s="124"/>
      <c r="L739" s="124"/>
      <c r="M739" s="124"/>
      <c r="N739" s="323"/>
    </row>
    <row r="740" spans="1:14" s="42" customFormat="1" ht="16.5">
      <c r="A740" s="729">
        <v>734</v>
      </c>
      <c r="B740" s="126"/>
      <c r="C740" s="125">
        <v>139</v>
      </c>
      <c r="D740" s="607" t="s">
        <v>248</v>
      </c>
      <c r="E740" s="123" t="s">
        <v>752</v>
      </c>
      <c r="F740" s="378">
        <v>308</v>
      </c>
      <c r="G740" s="378"/>
      <c r="H740" s="496"/>
      <c r="I740" s="502">
        <f aca="true" t="shared" si="14" ref="I740:I776">SUM(J740:N740)</f>
        <v>0</v>
      </c>
      <c r="J740" s="124"/>
      <c r="K740" s="124"/>
      <c r="L740" s="124"/>
      <c r="M740" s="124"/>
      <c r="N740" s="323"/>
    </row>
    <row r="741" spans="1:14" s="42" customFormat="1" ht="31.5">
      <c r="A741" s="1111">
        <v>735</v>
      </c>
      <c r="B741" s="126"/>
      <c r="C741" s="125">
        <v>140</v>
      </c>
      <c r="D741" s="608" t="s">
        <v>249</v>
      </c>
      <c r="E741" s="123" t="s">
        <v>752</v>
      </c>
      <c r="F741" s="122"/>
      <c r="G741" s="122">
        <v>500</v>
      </c>
      <c r="H741" s="485"/>
      <c r="I741" s="502">
        <f t="shared" si="14"/>
        <v>0</v>
      </c>
      <c r="J741" s="124"/>
      <c r="K741" s="124"/>
      <c r="L741" s="124"/>
      <c r="M741" s="124"/>
      <c r="N741" s="323"/>
    </row>
    <row r="742" spans="1:14" s="42" customFormat="1" ht="16.5">
      <c r="A742" s="729">
        <v>736</v>
      </c>
      <c r="B742" s="126"/>
      <c r="C742" s="121">
        <v>141</v>
      </c>
      <c r="D742" s="607" t="s">
        <v>250</v>
      </c>
      <c r="E742" s="123" t="s">
        <v>752</v>
      </c>
      <c r="F742" s="378">
        <v>119037</v>
      </c>
      <c r="G742" s="378"/>
      <c r="H742" s="496"/>
      <c r="I742" s="502">
        <f t="shared" si="14"/>
        <v>0</v>
      </c>
      <c r="J742" s="124"/>
      <c r="K742" s="124"/>
      <c r="L742" s="124"/>
      <c r="M742" s="124"/>
      <c r="N742" s="323"/>
    </row>
    <row r="743" spans="1:14" s="42" customFormat="1" ht="16.5">
      <c r="A743" s="729">
        <v>737</v>
      </c>
      <c r="B743" s="126"/>
      <c r="C743" s="125">
        <v>142</v>
      </c>
      <c r="D743" s="607" t="s">
        <v>251</v>
      </c>
      <c r="E743" s="123" t="s">
        <v>752</v>
      </c>
      <c r="F743" s="378">
        <v>5</v>
      </c>
      <c r="G743" s="378"/>
      <c r="H743" s="496"/>
      <c r="I743" s="502">
        <f t="shared" si="14"/>
        <v>0</v>
      </c>
      <c r="J743" s="124"/>
      <c r="K743" s="124"/>
      <c r="L743" s="124"/>
      <c r="M743" s="124"/>
      <c r="N743" s="323"/>
    </row>
    <row r="744" spans="1:14" s="42" customFormat="1" ht="16.5">
      <c r="A744" s="729">
        <v>738</v>
      </c>
      <c r="B744" s="126"/>
      <c r="C744" s="125">
        <v>143</v>
      </c>
      <c r="D744" s="607" t="s">
        <v>252</v>
      </c>
      <c r="E744" s="123" t="s">
        <v>752</v>
      </c>
      <c r="F744" s="378">
        <v>5640</v>
      </c>
      <c r="G744" s="378"/>
      <c r="H744" s="496"/>
      <c r="I744" s="502">
        <f t="shared" si="14"/>
        <v>0</v>
      </c>
      <c r="J744" s="124"/>
      <c r="K744" s="124"/>
      <c r="L744" s="124"/>
      <c r="M744" s="124"/>
      <c r="N744" s="323"/>
    </row>
    <row r="745" spans="1:14" s="42" customFormat="1" ht="16.5">
      <c r="A745" s="729">
        <v>739</v>
      </c>
      <c r="B745" s="126"/>
      <c r="C745" s="121">
        <v>144</v>
      </c>
      <c r="D745" s="607" t="s">
        <v>253</v>
      </c>
      <c r="E745" s="123" t="s">
        <v>752</v>
      </c>
      <c r="F745" s="378">
        <v>55850</v>
      </c>
      <c r="G745" s="378">
        <v>24129</v>
      </c>
      <c r="H745" s="496">
        <v>24396</v>
      </c>
      <c r="I745" s="502">
        <f t="shared" si="14"/>
        <v>0</v>
      </c>
      <c r="J745" s="124"/>
      <c r="K745" s="124"/>
      <c r="L745" s="124"/>
      <c r="M745" s="124"/>
      <c r="N745" s="323"/>
    </row>
    <row r="746" spans="1:14" s="42" customFormat="1" ht="16.5">
      <c r="A746" s="729">
        <v>740</v>
      </c>
      <c r="B746" s="126"/>
      <c r="C746" s="125">
        <v>145</v>
      </c>
      <c r="D746" s="607" t="s">
        <v>254</v>
      </c>
      <c r="E746" s="123" t="s">
        <v>752</v>
      </c>
      <c r="F746" s="378"/>
      <c r="G746" s="378"/>
      <c r="H746" s="496">
        <f>4091-2532</f>
        <v>1559</v>
      </c>
      <c r="I746" s="502">
        <f t="shared" si="14"/>
        <v>0</v>
      </c>
      <c r="J746" s="124"/>
      <c r="K746" s="124"/>
      <c r="L746" s="124"/>
      <c r="M746" s="124"/>
      <c r="N746" s="323"/>
    </row>
    <row r="747" spans="1:14" s="42" customFormat="1" ht="16.5">
      <c r="A747" s="729">
        <v>741</v>
      </c>
      <c r="B747" s="126"/>
      <c r="C747" s="125">
        <v>146</v>
      </c>
      <c r="D747" s="607" t="s">
        <v>255</v>
      </c>
      <c r="E747" s="123" t="s">
        <v>752</v>
      </c>
      <c r="F747" s="378">
        <v>100</v>
      </c>
      <c r="G747" s="378"/>
      <c r="H747" s="496"/>
      <c r="I747" s="502">
        <f t="shared" si="14"/>
        <v>0</v>
      </c>
      <c r="J747" s="124"/>
      <c r="K747" s="124"/>
      <c r="L747" s="124"/>
      <c r="M747" s="124"/>
      <c r="N747" s="323"/>
    </row>
    <row r="748" spans="1:14" s="42" customFormat="1" ht="16.5">
      <c r="A748" s="729">
        <v>742</v>
      </c>
      <c r="B748" s="126"/>
      <c r="C748" s="121">
        <v>147</v>
      </c>
      <c r="D748" s="607" t="s">
        <v>256</v>
      </c>
      <c r="E748" s="123" t="s">
        <v>752</v>
      </c>
      <c r="F748" s="378">
        <v>100</v>
      </c>
      <c r="G748" s="378"/>
      <c r="H748" s="496"/>
      <c r="I748" s="502">
        <f t="shared" si="14"/>
        <v>0</v>
      </c>
      <c r="J748" s="124"/>
      <c r="K748" s="124"/>
      <c r="L748" s="124"/>
      <c r="M748" s="124"/>
      <c r="N748" s="323"/>
    </row>
    <row r="749" spans="1:14" s="42" customFormat="1" ht="16.5">
      <c r="A749" s="729">
        <v>743</v>
      </c>
      <c r="B749" s="126"/>
      <c r="C749" s="125">
        <v>148</v>
      </c>
      <c r="D749" s="607" t="s">
        <v>991</v>
      </c>
      <c r="E749" s="123" t="s">
        <v>752</v>
      </c>
      <c r="F749" s="378">
        <v>100</v>
      </c>
      <c r="G749" s="378"/>
      <c r="H749" s="496"/>
      <c r="I749" s="502">
        <f t="shared" si="14"/>
        <v>0</v>
      </c>
      <c r="J749" s="124"/>
      <c r="K749" s="124"/>
      <c r="L749" s="124"/>
      <c r="M749" s="124"/>
      <c r="N749" s="323"/>
    </row>
    <row r="750" spans="1:14" s="42" customFormat="1" ht="16.5">
      <c r="A750" s="729">
        <v>744</v>
      </c>
      <c r="B750" s="126"/>
      <c r="C750" s="125">
        <v>149</v>
      </c>
      <c r="D750" s="607" t="s">
        <v>992</v>
      </c>
      <c r="E750" s="123" t="s">
        <v>752</v>
      </c>
      <c r="F750" s="378">
        <v>100</v>
      </c>
      <c r="G750" s="378"/>
      <c r="H750" s="496"/>
      <c r="I750" s="502">
        <f t="shared" si="14"/>
        <v>0</v>
      </c>
      <c r="J750" s="124"/>
      <c r="K750" s="124"/>
      <c r="L750" s="124"/>
      <c r="M750" s="124"/>
      <c r="N750" s="323"/>
    </row>
    <row r="751" spans="1:14" s="42" customFormat="1" ht="16.5">
      <c r="A751" s="729">
        <v>745</v>
      </c>
      <c r="B751" s="126"/>
      <c r="C751" s="121">
        <v>150</v>
      </c>
      <c r="D751" s="607" t="s">
        <v>257</v>
      </c>
      <c r="E751" s="123" t="s">
        <v>752</v>
      </c>
      <c r="F751" s="378">
        <v>100</v>
      </c>
      <c r="G751" s="378"/>
      <c r="H751" s="496"/>
      <c r="I751" s="502">
        <f t="shared" si="14"/>
        <v>0</v>
      </c>
      <c r="J751" s="124"/>
      <c r="K751" s="124"/>
      <c r="L751" s="124"/>
      <c r="M751" s="124"/>
      <c r="N751" s="323"/>
    </row>
    <row r="752" spans="1:14" s="42" customFormat="1" ht="16.5">
      <c r="A752" s="729">
        <v>746</v>
      </c>
      <c r="B752" s="126"/>
      <c r="C752" s="125">
        <v>151</v>
      </c>
      <c r="D752" s="607" t="s">
        <v>258</v>
      </c>
      <c r="E752" s="123" t="s">
        <v>752</v>
      </c>
      <c r="F752" s="378">
        <v>100</v>
      </c>
      <c r="G752" s="378"/>
      <c r="H752" s="496"/>
      <c r="I752" s="502">
        <f t="shared" si="14"/>
        <v>0</v>
      </c>
      <c r="J752" s="124"/>
      <c r="K752" s="124"/>
      <c r="L752" s="124"/>
      <c r="M752" s="124"/>
      <c r="N752" s="323"/>
    </row>
    <row r="753" spans="1:14" s="42" customFormat="1" ht="16.5">
      <c r="A753" s="729">
        <v>747</v>
      </c>
      <c r="B753" s="126"/>
      <c r="C753" s="125">
        <v>152</v>
      </c>
      <c r="D753" s="607" t="s">
        <v>259</v>
      </c>
      <c r="E753" s="123" t="s">
        <v>752</v>
      </c>
      <c r="F753" s="378">
        <v>3482</v>
      </c>
      <c r="G753" s="378"/>
      <c r="H753" s="496"/>
      <c r="I753" s="502">
        <f t="shared" si="14"/>
        <v>0</v>
      </c>
      <c r="J753" s="124"/>
      <c r="K753" s="124"/>
      <c r="L753" s="124"/>
      <c r="M753" s="124"/>
      <c r="N753" s="323"/>
    </row>
    <row r="754" spans="1:14" s="42" customFormat="1" ht="16.5">
      <c r="A754" s="729">
        <v>748</v>
      </c>
      <c r="B754" s="126"/>
      <c r="C754" s="121">
        <v>153</v>
      </c>
      <c r="D754" s="607" t="s">
        <v>260</v>
      </c>
      <c r="E754" s="123" t="s">
        <v>752</v>
      </c>
      <c r="F754" s="378">
        <v>3160</v>
      </c>
      <c r="G754" s="378"/>
      <c r="H754" s="496"/>
      <c r="I754" s="502">
        <f t="shared" si="14"/>
        <v>0</v>
      </c>
      <c r="J754" s="124"/>
      <c r="K754" s="124"/>
      <c r="L754" s="124"/>
      <c r="M754" s="124"/>
      <c r="N754" s="323"/>
    </row>
    <row r="755" spans="1:14" s="42" customFormat="1" ht="16.5">
      <c r="A755" s="729">
        <v>749</v>
      </c>
      <c r="B755" s="126"/>
      <c r="C755" s="125">
        <v>154</v>
      </c>
      <c r="D755" s="607" t="s">
        <v>262</v>
      </c>
      <c r="E755" s="123" t="s">
        <v>752</v>
      </c>
      <c r="F755" s="378">
        <v>333</v>
      </c>
      <c r="G755" s="378"/>
      <c r="H755" s="496"/>
      <c r="I755" s="502">
        <f t="shared" si="14"/>
        <v>0</v>
      </c>
      <c r="J755" s="124"/>
      <c r="K755" s="124"/>
      <c r="L755" s="124"/>
      <c r="M755" s="124"/>
      <c r="N755" s="323"/>
    </row>
    <row r="756" spans="1:14" s="42" customFormat="1" ht="16.5">
      <c r="A756" s="729">
        <v>750</v>
      </c>
      <c r="B756" s="126"/>
      <c r="C756" s="125">
        <v>155</v>
      </c>
      <c r="D756" s="607" t="s">
        <v>263</v>
      </c>
      <c r="E756" s="123" t="s">
        <v>752</v>
      </c>
      <c r="F756" s="378">
        <v>201</v>
      </c>
      <c r="G756" s="378"/>
      <c r="H756" s="496"/>
      <c r="I756" s="502">
        <f t="shared" si="14"/>
        <v>0</v>
      </c>
      <c r="J756" s="124"/>
      <c r="K756" s="124"/>
      <c r="L756" s="124"/>
      <c r="M756" s="124"/>
      <c r="N756" s="323"/>
    </row>
    <row r="757" spans="1:14" s="42" customFormat="1" ht="16.5">
      <c r="A757" s="729">
        <v>751</v>
      </c>
      <c r="B757" s="126"/>
      <c r="C757" s="121">
        <v>156</v>
      </c>
      <c r="D757" s="607" t="s">
        <v>264</v>
      </c>
      <c r="E757" s="123" t="s">
        <v>752</v>
      </c>
      <c r="F757" s="378">
        <v>56</v>
      </c>
      <c r="G757" s="378"/>
      <c r="H757" s="496"/>
      <c r="I757" s="502">
        <f t="shared" si="14"/>
        <v>0</v>
      </c>
      <c r="J757" s="124"/>
      <c r="K757" s="124"/>
      <c r="L757" s="124"/>
      <c r="M757" s="124"/>
      <c r="N757" s="323"/>
    </row>
    <row r="758" spans="1:14" s="42" customFormat="1" ht="31.5">
      <c r="A758" s="1111">
        <v>752</v>
      </c>
      <c r="B758" s="126"/>
      <c r="C758" s="125">
        <v>157</v>
      </c>
      <c r="D758" s="608" t="s">
        <v>265</v>
      </c>
      <c r="E758" s="123" t="s">
        <v>752</v>
      </c>
      <c r="F758" s="378"/>
      <c r="G758" s="378">
        <v>63701</v>
      </c>
      <c r="H758" s="496"/>
      <c r="I758" s="502">
        <f t="shared" si="14"/>
        <v>0</v>
      </c>
      <c r="J758" s="124"/>
      <c r="K758" s="124"/>
      <c r="L758" s="124"/>
      <c r="M758" s="124"/>
      <c r="N758" s="323"/>
    </row>
    <row r="759" spans="1:14" s="42" customFormat="1" ht="16.5">
      <c r="A759" s="729">
        <v>753</v>
      </c>
      <c r="B759" s="126"/>
      <c r="C759" s="125">
        <v>158</v>
      </c>
      <c r="D759" s="607" t="s">
        <v>266</v>
      </c>
      <c r="E759" s="123" t="s">
        <v>752</v>
      </c>
      <c r="F759" s="378"/>
      <c r="G759" s="378">
        <v>1500</v>
      </c>
      <c r="H759" s="496"/>
      <c r="I759" s="502">
        <f t="shared" si="14"/>
        <v>0</v>
      </c>
      <c r="J759" s="124"/>
      <c r="K759" s="124"/>
      <c r="L759" s="124"/>
      <c r="M759" s="124"/>
      <c r="N759" s="323"/>
    </row>
    <row r="760" spans="1:14" s="42" customFormat="1" ht="16.5">
      <c r="A760" s="729">
        <v>754</v>
      </c>
      <c r="B760" s="126"/>
      <c r="C760" s="121">
        <v>159</v>
      </c>
      <c r="D760" s="607" t="s">
        <v>267</v>
      </c>
      <c r="E760" s="123" t="s">
        <v>752</v>
      </c>
      <c r="F760" s="378"/>
      <c r="G760" s="378">
        <v>7000</v>
      </c>
      <c r="H760" s="496"/>
      <c r="I760" s="502">
        <f t="shared" si="14"/>
        <v>0</v>
      </c>
      <c r="J760" s="124"/>
      <c r="K760" s="124"/>
      <c r="L760" s="124"/>
      <c r="M760" s="124"/>
      <c r="N760" s="323"/>
    </row>
    <row r="761" spans="1:14" s="42" customFormat="1" ht="16.5">
      <c r="A761" s="729">
        <v>755</v>
      </c>
      <c r="B761" s="126"/>
      <c r="C761" s="125">
        <v>160</v>
      </c>
      <c r="D761" s="607" t="s">
        <v>268</v>
      </c>
      <c r="E761" s="123" t="s">
        <v>752</v>
      </c>
      <c r="F761" s="378">
        <v>2308</v>
      </c>
      <c r="G761" s="378"/>
      <c r="H761" s="496"/>
      <c r="I761" s="502">
        <f t="shared" si="14"/>
        <v>0</v>
      </c>
      <c r="J761" s="124"/>
      <c r="K761" s="124"/>
      <c r="L761" s="124"/>
      <c r="M761" s="124"/>
      <c r="N761" s="323"/>
    </row>
    <row r="762" spans="1:14" s="42" customFormat="1" ht="16.5">
      <c r="A762" s="729">
        <v>756</v>
      </c>
      <c r="B762" s="126"/>
      <c r="C762" s="125">
        <v>161</v>
      </c>
      <c r="D762" s="607" t="s">
        <v>269</v>
      </c>
      <c r="E762" s="123" t="s">
        <v>752</v>
      </c>
      <c r="F762" s="378">
        <v>749</v>
      </c>
      <c r="G762" s="378"/>
      <c r="H762" s="496"/>
      <c r="I762" s="502">
        <f t="shared" si="14"/>
        <v>0</v>
      </c>
      <c r="J762" s="124"/>
      <c r="K762" s="124"/>
      <c r="L762" s="124"/>
      <c r="M762" s="124"/>
      <c r="N762" s="323"/>
    </row>
    <row r="763" spans="1:14" s="42" customFormat="1" ht="16.5">
      <c r="A763" s="729">
        <v>757</v>
      </c>
      <c r="B763" s="126"/>
      <c r="C763" s="121">
        <v>162</v>
      </c>
      <c r="D763" s="607" t="s">
        <v>270</v>
      </c>
      <c r="E763" s="123" t="s">
        <v>752</v>
      </c>
      <c r="F763" s="378">
        <v>1635</v>
      </c>
      <c r="G763" s="378">
        <v>25</v>
      </c>
      <c r="H763" s="496">
        <v>25</v>
      </c>
      <c r="I763" s="502">
        <f t="shared" si="14"/>
        <v>0</v>
      </c>
      <c r="J763" s="124"/>
      <c r="K763" s="124"/>
      <c r="L763" s="124"/>
      <c r="M763" s="124"/>
      <c r="N763" s="323"/>
    </row>
    <row r="764" spans="1:14" s="42" customFormat="1" ht="16.5">
      <c r="A764" s="729">
        <v>758</v>
      </c>
      <c r="B764" s="126"/>
      <c r="C764" s="125">
        <v>163</v>
      </c>
      <c r="D764" s="607" t="s">
        <v>271</v>
      </c>
      <c r="E764" s="123" t="s">
        <v>752</v>
      </c>
      <c r="F764" s="378">
        <v>2970</v>
      </c>
      <c r="G764" s="378"/>
      <c r="H764" s="496"/>
      <c r="I764" s="502">
        <f t="shared" si="14"/>
        <v>0</v>
      </c>
      <c r="J764" s="124"/>
      <c r="K764" s="124"/>
      <c r="L764" s="124"/>
      <c r="M764" s="124"/>
      <c r="N764" s="323"/>
    </row>
    <row r="765" spans="1:14" s="42" customFormat="1" ht="16.5">
      <c r="A765" s="729">
        <v>759</v>
      </c>
      <c r="B765" s="126"/>
      <c r="C765" s="125">
        <v>164</v>
      </c>
      <c r="D765" s="607" t="s">
        <v>274</v>
      </c>
      <c r="E765" s="123" t="s">
        <v>724</v>
      </c>
      <c r="F765" s="378">
        <v>1832</v>
      </c>
      <c r="G765" s="378">
        <v>165</v>
      </c>
      <c r="H765" s="496">
        <v>165</v>
      </c>
      <c r="I765" s="502">
        <f t="shared" si="14"/>
        <v>0</v>
      </c>
      <c r="J765" s="124"/>
      <c r="K765" s="124"/>
      <c r="L765" s="124"/>
      <c r="M765" s="124"/>
      <c r="N765" s="323"/>
    </row>
    <row r="766" spans="1:14" s="42" customFormat="1" ht="16.5">
      <c r="A766" s="729">
        <v>760</v>
      </c>
      <c r="B766" s="126"/>
      <c r="C766" s="121">
        <v>165</v>
      </c>
      <c r="D766" s="607" t="s">
        <v>275</v>
      </c>
      <c r="E766" s="123" t="s">
        <v>724</v>
      </c>
      <c r="F766" s="378">
        <v>36426</v>
      </c>
      <c r="G766" s="378"/>
      <c r="H766" s="496">
        <v>4801</v>
      </c>
      <c r="I766" s="502">
        <f t="shared" si="14"/>
        <v>0</v>
      </c>
      <c r="J766" s="124"/>
      <c r="K766" s="124"/>
      <c r="L766" s="124"/>
      <c r="M766" s="124"/>
      <c r="N766" s="323"/>
    </row>
    <row r="767" spans="1:14" s="42" customFormat="1" ht="16.5">
      <c r="A767" s="729">
        <v>761</v>
      </c>
      <c r="B767" s="126"/>
      <c r="C767" s="125">
        <v>166</v>
      </c>
      <c r="D767" s="607" t="s">
        <v>276</v>
      </c>
      <c r="E767" s="123" t="s">
        <v>724</v>
      </c>
      <c r="F767" s="378">
        <v>13155</v>
      </c>
      <c r="G767" s="378"/>
      <c r="H767" s="496">
        <v>369</v>
      </c>
      <c r="I767" s="502">
        <f t="shared" si="14"/>
        <v>0</v>
      </c>
      <c r="J767" s="124"/>
      <c r="K767" s="124"/>
      <c r="L767" s="124"/>
      <c r="M767" s="124"/>
      <c r="N767" s="323"/>
    </row>
    <row r="768" spans="1:14" s="42" customFormat="1" ht="16.5">
      <c r="A768" s="729">
        <v>762</v>
      </c>
      <c r="B768" s="126"/>
      <c r="C768" s="125">
        <v>167</v>
      </c>
      <c r="D768" s="607" t="s">
        <v>277</v>
      </c>
      <c r="E768" s="123" t="s">
        <v>724</v>
      </c>
      <c r="F768" s="378">
        <v>21193</v>
      </c>
      <c r="G768" s="378"/>
      <c r="H768" s="496"/>
      <c r="I768" s="502">
        <f t="shared" si="14"/>
        <v>0</v>
      </c>
      <c r="J768" s="124"/>
      <c r="K768" s="124"/>
      <c r="L768" s="124"/>
      <c r="M768" s="124"/>
      <c r="N768" s="323"/>
    </row>
    <row r="769" spans="1:14" s="42" customFormat="1" ht="16.5">
      <c r="A769" s="729">
        <v>763</v>
      </c>
      <c r="B769" s="126"/>
      <c r="C769" s="121">
        <v>168</v>
      </c>
      <c r="D769" s="607" t="s">
        <v>278</v>
      </c>
      <c r="E769" s="123" t="s">
        <v>724</v>
      </c>
      <c r="F769" s="378">
        <v>35129</v>
      </c>
      <c r="G769" s="378"/>
      <c r="H769" s="496"/>
      <c r="I769" s="502">
        <f t="shared" si="14"/>
        <v>0</v>
      </c>
      <c r="J769" s="124"/>
      <c r="K769" s="124"/>
      <c r="L769" s="124"/>
      <c r="M769" s="124"/>
      <c r="N769" s="323"/>
    </row>
    <row r="770" spans="1:14" s="42" customFormat="1" ht="16.5">
      <c r="A770" s="729">
        <v>764</v>
      </c>
      <c r="B770" s="126"/>
      <c r="C770" s="125">
        <v>169</v>
      </c>
      <c r="D770" s="607" t="s">
        <v>279</v>
      </c>
      <c r="E770" s="123" t="s">
        <v>724</v>
      </c>
      <c r="F770" s="378">
        <v>1523</v>
      </c>
      <c r="G770" s="378"/>
      <c r="H770" s="496"/>
      <c r="I770" s="502">
        <f t="shared" si="14"/>
        <v>0</v>
      </c>
      <c r="J770" s="124"/>
      <c r="K770" s="124"/>
      <c r="L770" s="124"/>
      <c r="M770" s="124"/>
      <c r="N770" s="323"/>
    </row>
    <row r="771" spans="1:14" s="42" customFormat="1" ht="16.5">
      <c r="A771" s="729">
        <v>765</v>
      </c>
      <c r="B771" s="470"/>
      <c r="C771" s="125">
        <v>170</v>
      </c>
      <c r="D771" s="607" t="s">
        <v>280</v>
      </c>
      <c r="E771" s="471" t="s">
        <v>810</v>
      </c>
      <c r="F771" s="472"/>
      <c r="G771" s="472"/>
      <c r="H771" s="499">
        <v>63</v>
      </c>
      <c r="I771" s="502">
        <f t="shared" si="14"/>
        <v>0</v>
      </c>
      <c r="J771" s="124"/>
      <c r="K771" s="124"/>
      <c r="L771" s="124"/>
      <c r="M771" s="124"/>
      <c r="N771" s="323"/>
    </row>
    <row r="772" spans="1:14" s="42" customFormat="1" ht="16.5">
      <c r="A772" s="729">
        <v>766</v>
      </c>
      <c r="B772" s="470"/>
      <c r="C772" s="121">
        <v>171</v>
      </c>
      <c r="D772" s="607" t="s">
        <v>281</v>
      </c>
      <c r="E772" s="471" t="s">
        <v>810</v>
      </c>
      <c r="F772" s="472"/>
      <c r="G772" s="472"/>
      <c r="H772" s="499">
        <v>59</v>
      </c>
      <c r="I772" s="502">
        <f t="shared" si="14"/>
        <v>0</v>
      </c>
      <c r="J772" s="473"/>
      <c r="K772" s="473"/>
      <c r="L772" s="473"/>
      <c r="M772" s="473"/>
      <c r="N772" s="474"/>
    </row>
    <row r="773" spans="1:14" s="42" customFormat="1" ht="16.5">
      <c r="A773" s="729">
        <v>767</v>
      </c>
      <c r="B773" s="470"/>
      <c r="C773" s="125">
        <v>172</v>
      </c>
      <c r="D773" s="607" t="s">
        <v>282</v>
      </c>
      <c r="E773" s="471" t="s">
        <v>810</v>
      </c>
      <c r="F773" s="472"/>
      <c r="G773" s="472"/>
      <c r="H773" s="499"/>
      <c r="I773" s="502">
        <f t="shared" si="14"/>
        <v>0</v>
      </c>
      <c r="J773" s="473"/>
      <c r="K773" s="473"/>
      <c r="L773" s="473"/>
      <c r="M773" s="473"/>
      <c r="N773" s="474"/>
    </row>
    <row r="774" spans="1:14" s="42" customFormat="1" ht="16.5">
      <c r="A774" s="729">
        <v>768</v>
      </c>
      <c r="B774" s="470"/>
      <c r="C774" s="125">
        <v>173</v>
      </c>
      <c r="D774" s="607" t="s">
        <v>993</v>
      </c>
      <c r="E774" s="471" t="s">
        <v>810</v>
      </c>
      <c r="F774" s="472"/>
      <c r="G774" s="472"/>
      <c r="H774" s="499">
        <v>17515</v>
      </c>
      <c r="I774" s="502">
        <f t="shared" si="14"/>
        <v>0</v>
      </c>
      <c r="J774" s="473"/>
      <c r="K774" s="473"/>
      <c r="L774" s="473"/>
      <c r="M774" s="473"/>
      <c r="N774" s="474"/>
    </row>
    <row r="775" spans="1:14" s="42" customFormat="1" ht="16.5">
      <c r="A775" s="729">
        <v>769</v>
      </c>
      <c r="B775" s="470"/>
      <c r="C775" s="121">
        <v>174</v>
      </c>
      <c r="D775" s="608" t="s">
        <v>287</v>
      </c>
      <c r="E775" s="471" t="s">
        <v>752</v>
      </c>
      <c r="F775" s="472"/>
      <c r="G775" s="472"/>
      <c r="H775" s="499">
        <v>7723</v>
      </c>
      <c r="I775" s="502">
        <f t="shared" si="14"/>
        <v>0</v>
      </c>
      <c r="J775" s="473"/>
      <c r="K775" s="473"/>
      <c r="L775" s="473"/>
      <c r="M775" s="473"/>
      <c r="N775" s="474"/>
    </row>
    <row r="776" spans="1:14" s="42" customFormat="1" ht="32.25" thickBot="1">
      <c r="A776" s="1111">
        <v>770</v>
      </c>
      <c r="B776" s="470"/>
      <c r="C776" s="125">
        <v>175</v>
      </c>
      <c r="D776" s="609" t="s">
        <v>288</v>
      </c>
      <c r="E776" s="471" t="s">
        <v>810</v>
      </c>
      <c r="F776" s="472"/>
      <c r="G776" s="472"/>
      <c r="H776" s="499">
        <v>4064</v>
      </c>
      <c r="I776" s="505">
        <f t="shared" si="14"/>
        <v>0</v>
      </c>
      <c r="J776" s="473"/>
      <c r="K776" s="473"/>
      <c r="L776" s="473"/>
      <c r="M776" s="473"/>
      <c r="N776" s="474"/>
    </row>
    <row r="777" spans="1:14" s="118" customFormat="1" ht="17.25">
      <c r="A777" s="729">
        <v>771</v>
      </c>
      <c r="B777" s="488"/>
      <c r="C777" s="489"/>
      <c r="D777" s="490" t="s">
        <v>422</v>
      </c>
      <c r="E777" s="491"/>
      <c r="F777" s="492">
        <f>SUM(F7:F43,F73:F113,F138:F183,F213:F590,F620:F770)</f>
        <v>3102371</v>
      </c>
      <c r="G777" s="492">
        <f>SUM(G7:G43,G73:G113,G138:G183,G213:G590,G620:G774)</f>
        <v>3968229</v>
      </c>
      <c r="H777" s="500">
        <f>SUM(H7:H43,H73:H113,H138:H183,H213:H590,H620:H776)</f>
        <v>3823797</v>
      </c>
      <c r="I777" s="506"/>
      <c r="J777" s="493"/>
      <c r="K777" s="493"/>
      <c r="L777" s="493"/>
      <c r="M777" s="493"/>
      <c r="N777" s="494"/>
    </row>
    <row r="778" spans="1:14" s="728" customFormat="1" ht="16.5">
      <c r="A778" s="729">
        <v>772</v>
      </c>
      <c r="B778" s="720"/>
      <c r="C778" s="721"/>
      <c r="D778" s="722" t="s">
        <v>394</v>
      </c>
      <c r="E778" s="723"/>
      <c r="F778" s="724"/>
      <c r="G778" s="724"/>
      <c r="H778" s="725"/>
      <c r="I778" s="726">
        <f aca="true" t="shared" si="15" ref="I778:N778">SUM(I646+I641+I636+I631+I626+I621+I591+I582+I577+I572+I567+I562+I557+I552+I547+I542+I537+I532+I527+I522+I517+I512+I507+I498+I493+I488+I483+I478+I473+I468+I463+I455+I450+I445+I440+I435+I430+I425+I420+I415+I410+I405+I400+I395+I390+I385+I380+I375+I370+I365+I360+I355+I350+I345+I340+I335+I330+I325+I320+I315+I310+I305+I300+I295+I290+I285+I280+I275+I270+I265+I259+I254+I249+I244+I239+I234+I229+I224+I219+I214+I184+I179+I174+I169+I164+I159+I154+I149+I144+I139+I114+I109+I104+I99+I94+I89+I84+I79+I74+I44+I39+I33+I28+I23+I18+I13+I8)</f>
        <v>4181144</v>
      </c>
      <c r="J778" s="724">
        <f t="shared" si="15"/>
        <v>53432</v>
      </c>
      <c r="K778" s="724">
        <f t="shared" si="15"/>
        <v>10236</v>
      </c>
      <c r="L778" s="724">
        <f t="shared" si="15"/>
        <v>3025107</v>
      </c>
      <c r="M778" s="724">
        <f t="shared" si="15"/>
        <v>276400</v>
      </c>
      <c r="N778" s="727">
        <f t="shared" si="15"/>
        <v>815969</v>
      </c>
    </row>
    <row r="779" spans="1:14" s="118" customFormat="1" ht="17.25">
      <c r="A779" s="729">
        <v>773</v>
      </c>
      <c r="B779" s="127"/>
      <c r="C779" s="481"/>
      <c r="D779" s="848" t="s">
        <v>1000</v>
      </c>
      <c r="E779" s="849"/>
      <c r="F779" s="850"/>
      <c r="G779" s="850"/>
      <c r="H779" s="797"/>
      <c r="I779" s="1027">
        <f>SUM(J779+K779+L779+M779+N779)</f>
        <v>4815555</v>
      </c>
      <c r="J779" s="851">
        <f>SUM(J694+J690+J686+J682+J678+J674+J670+J666+J662+J658+J654+J647+J642+J637+J632+J627+J622+J592+J583+J578+J573+J568+J563+J558+J553+J548+J543+J538+J533+J528+J523+J518+J513+J508+J503+J499+J494+J489+J484+J479+J474+J469+J464+J456+J451+J446+J441+J436+J431+J426+J421+J416+J411+J406+J401+J396+J391+J386+J381+J376+J371+J366+J361+J356+J351+J346+J341+J336+J331+J326+J321+J316+J311+J306+J301+J296+J291+J286+J281+J276+J271+J266+J260+J255+J250+J245+J240+J235+J230+J225+J220+J215+J185+J180+J175+J170+J165+J160+J155+J150+J145+J140+J115+J110+J105+J100+J95+J90+J85+J80+J75+J45+J40+J34+J29+J24+J19+J14+J9)+J710+J706+J702+J698+J714+J587+J718+J722+J726+J730</f>
        <v>86835</v>
      </c>
      <c r="K779" s="851">
        <f>SUM(K694+K690+K686+K682+K678+K674+K670+K666+K662+K658+K654+K647+K642+K637+K632+K627+K622+K592+K583+K578+K573+K568+K563+K558+K553+K548+K543+K538+K533+K528+K523+K518+K513+K508+K503+K499+K494+K489+K484+K479+K474+K469+K464+K456+K451+K446+K441+K436+K431+K426+K421+K416+K411+K406+K401+K396+K391+K386+K381+K376+K371+K366+K361+K356+K351+K346+K341+K336+K331+K326+K321+K316+K311+K306+K301+K296+K291+K286+K281+K276+K271+K266+K260+K255+K250+K245+K240+K235+K230+K225+K220+K215+K185+K180+K175+K170+K165+K160+K155+K150+K145+K140+K115+K110+K105+K100+K95+K90+K85+K80+K75+K45+K40+K34+K29+K24+K19+K14+K9)+K710+K706+K702+K698+K714+K587+K718+K722+K726+K730</f>
        <v>17497</v>
      </c>
      <c r="L779" s="851">
        <f>SUM(L694+L690+L686+L682+L678+L674+L670+L666+L662+L658+L654+L647+L642+L637+L632+L627+L622+L592+L583+L578+L573+L568+L563+L558+L553+L548+L543+L538+L533+L528+L523+L518+L513+L508+L503+L499+L494+L489+L484+L479+L474+L469+L464+L456+L451+L446+L441+L436+L431+L426+L421+L416+L411+L406+L401+L396+L391+L386+L381+L376+L371+L366+L361+L356+L351+L346+L341+L336+L331+L326+L321+L316+L311+L306+L301+L296+L291+L286+L281+L276+L271+L266+L260+L255+L250+L245+L240+L235+L230+L225+L220+L215+L185+L180+L175+L170+L165+L160+L155+L150+L145+L140+L115+L110+L105+L100+L95+L90+L85+L80+L75+L45+L40+L34+L29+L24+L19+L14+L9)+L710+L706+L702+L698+L714+L587+L718+L722+L726+L730</f>
        <v>3116494</v>
      </c>
      <c r="M779" s="851">
        <f>SUM(M694+M690+M686+M682+M678+M674+M670+M666+M662+M658+M654+M647+M642+M637+M632+M627+M622+M592+M583+M578+M573+M568+M563+M558+M553+M548+M543+M538+M533+M528+M523+M518+M513+M508+M503+M499+M494+M489+M484+M479+M474+M469+M464+M456+M451+M446+M441+M436+M431+M426+M421+M416+M411+M406+M401+M396+M391+M386+M381+M376+M371+M366+M361+M356+M351+M346+M341+M336+M331+M326+M321+M316+M311+M306+M301+M296+M291+M286+M281+M276+M271+M266+M260+M255+M250+M245+M240+M235+M230+M225+M220+M215+M185+M180+M175+M170+M165+M160+M155+M150+M145+M140+M115+M110+M105+M100+M95+M90+M85+M80+M75+M45+M40+M34+M29+M24+M19+M14+M9)+M710+M706+M702+M698+M714+M587+M718+M722+M726+M730</f>
        <v>203035</v>
      </c>
      <c r="N779" s="1056">
        <f>SUM(N694+N690+N686+N682+N678+N674+N670+N666+N662+N658+N654+N647+N642+N637+N632+N627+N622+N592+N583+N578+N573+N568+N563+N558+N553+N548+N543+N538+N533+N528+N523+N518+N513+N508+N503+N499+N494+N489+N484+N479+N474+N469+N464+N456+N451+N446+N441+N436+N431+N426+N421+N416+N411+N406+N401+N396+N391+N386+N381+N376+N371+N366+N361+N356+N351+N346+N341+N336+N331+N326+N321+N316+N311+N306+N301+N296+N291+N286+N281+N276+N271+N266+N260+N255+N250+N245+N240+N235+N230+N225+N220+N215+N185+N180+N175+N170+N165+N160+N155+N150+N145+N140+N115+N110+N105+N100+N95+N90+N85+N80+N75+N45+N40+N34+N29+N24+N19+N14+N9)+N710+N706+N702+N698+N714+N587+N718+N722+N726+N730</f>
        <v>1391694</v>
      </c>
    </row>
    <row r="780" spans="1:14" s="857" customFormat="1" ht="17.25">
      <c r="A780" s="729">
        <v>774</v>
      </c>
      <c r="B780" s="852"/>
      <c r="C780" s="853"/>
      <c r="D780" s="854" t="s">
        <v>396</v>
      </c>
      <c r="E780" s="855"/>
      <c r="F780" s="856"/>
      <c r="G780" s="856"/>
      <c r="H780" s="1059"/>
      <c r="I780" s="1106">
        <f>SUM(J780+K780+L780+M780+N780)</f>
        <v>49220</v>
      </c>
      <c r="J780" s="1055">
        <f>SUM(J679+J675+J671+J667+J663+J659+J655+J648+J643+J638+J633+J628+J623+J618+J613+J608+J603+J598+J584+J579+J574+J569+J564+J559+J554+J549+J544+J539+J534+J529+J524+J519+J514+J509+J504+J500+J495+J490+J485+J480+J475+J470+J465+J457+J452+J447+J442+J437+J432+J427+J422+J417+J412+J407+J402+J397+J392+J387+J382+J377+J372+J367+J362+J357+J352+J347+J342+J337+J332+J327+J322+J317+J312+J307+J302+J297+J292+J287+J282+J277+J272+J267+J261+J256+J251+J246+J241+J236+J231+J226+J221+J216+J211+J206+J201+J196+J191+J181+J176+J171+J166+J161+J156+J151+J146+J141+J136+J131+J126+J121+J111+J106+J101+J96+J91+J86+J81+J76+J71+J66+J61+J56+J51+J41+J35+J30+J25+J20+J15+J10)+J683+J687+J695+J691+J699+J711+J707+J703+J715+J588+J719+J723+J727+J731+J262+J36+J651+J460</f>
        <v>-444</v>
      </c>
      <c r="K780" s="1055">
        <f>SUM(K679+K675+K671+K667+K663+K659+K655+K648+K643+K638+K633+K628+K623+K618+K613+K608+K603+K598+K584+K579+K574+K569+K564+K559+K554+K549+K544+K539+K534+K529+K524+K519+K514+K509+K504+K500+K495+K490+K485+K480+K475+K470+K465+K457+K452+K447+K442+K437+K432+K427+K422+K417+K412+K407+K402+K397+K392+K387+K382+K377+K372+K367+K362+K357+K352+K347+K342+K337+K332+K327+K322+K317+K312+K307+K302+K297+K292+K287+K282+K277+K272+K267+K261+K256+K251+K246+K241+K236+K231+K226+K221+K216+K211+K206+K201+K196+K191+K181+K176+K171+K166+K161+K156+K151+K146+K141+K136+K131+K126+K121+K111+K106+K101+K96+K91+K86+K81+K76+K71+K66+K61+K56+K51+K41+K35+K30+K25+K20+K15+K10)+K683+K687+K695+K691+K699+K711+K707+K703+K715+K588+K719+K723+K727+K731+K262+K36+K651+K460</f>
        <v>511</v>
      </c>
      <c r="L780" s="1055">
        <f>SUM(L679+L675+L671+L667+L663+L659+L655+L648+L643+L638+L633+L628+L623+L618+L613+L608+L603+L598+L584+L579+L574+L569+L564+L559+L554+L549+L544+L539+L534+L529+L524+L519+L514+L509+L504+L500+L495+L490+L485+L480+L475+L470+L465+L457+L452+L447+L442+L437+L432+L427+L422+L417+L412+L407+L402+L397+L392+L387+L382+L377+L372+L367+L362+L357+L352+L347+L342+L337+L332+L327+L322+L317+L312+L307+L302+L297+L292+L287+L282+L277+L272+L267+L261+L256+L251+L246+L241+L236+L231+L226+L221+L216+L211+L206+L201+L196+L191+L181+L176+L171+L166+L161+L156+L151+L146+L141+L136+L131+L126+L121+L111+L106+L101+L96+L91+L86+L81+L76+L71+L66+L61+L56+L51+L41+L35+L30+L25+L20+L15+L10)+L683+L687+L695+L691+L699+L711+L707+L703+L715+L588+L719+L723+L727+L731+L262+L36+L651+L460</f>
        <v>53967</v>
      </c>
      <c r="M780" s="1055">
        <f>SUM(M679+M675+M671+M667+M663+M659+M655+M648+M643+M638+M633+M628+M623+M618+M613+M608+M603+M598+M584+M579+M574+M569+M564+M559+M554+M549+M544+M539+M534+M529+M524+M519+M514+M509+M504+M500+M495+M490+M485+M480+M475+M470+M465+M457+M452+M447+M442+M437+M432+M427+M422+M417+M412+M407+M402+M397+M392+M387+M382+M377+M372+M367+M362+M357+M352+M347+M342+M337+M332+M327+M322+M317+M312+M307+M302+M297+M292+M287+M282+M277+M272+M267+M261+M256+M251+M246+M241+M236+M231+M226+M221+M216+M211+M206+M201+M196+M191+M181+M176+M171+M166+M161+M156+M151+M146+M141+M136+M131+M126+M121+M111+M106+M101+M96+M91+M86+M81+M76+M71+M66+M61+M56+M51+M41+M35+M30+M25+M20+M15+M10)+M683+M687+M695+M691+M699+M711+M707+M703+M715+M588+M719+M723+M727+M731+M262+M36+M651+M460</f>
        <v>0</v>
      </c>
      <c r="N780" s="1055">
        <f>SUM(N679+N675+N671+N667+N663+N659+N655+N648+N643+N638+N633+N628+N623+N618+N613+N608+N603+N598+N584+N579+N574+N569+N564+N559+N554+N549+N544+N539+N534+N529+N524+N519+N514+N509+N504+N500+N495+N490+N485+N480+N475+N470+N465+N457+N452+N447+N442+N437+N432+N427+N422+N417+N412+N407+N402+N397+N392+N387+N382+N377+N372+N367+N362+N357+N352+N347+N342+N337+N332+N327+N322+N317+N312+N307+N302+N297+N292+N287+N282+N277+N272+N267+N261+N256+N251+N246+N241+N236+N231+N226+N221+N216+N211+N206+N201+N196+N191+N181+N176+N171+N166+N161+N156+N151+N146+N141+N136+N131+N126+N121+N111+N106+N101+N96+N91+N86+N81+N76+N71+N66+N61+N56+N51+N41+N35+N30+N25+N20+N15+N10)+N683+N687+N695+N691+N699+N711+N707+N703+N715+N588+N719+N723+N727+N731+N262+N36+N651+N460</f>
        <v>-4814</v>
      </c>
    </row>
    <row r="781" spans="1:14" s="118" customFormat="1" ht="18" thickBot="1">
      <c r="A781" s="729">
        <v>775</v>
      </c>
      <c r="B781" s="858"/>
      <c r="C781" s="859"/>
      <c r="D781" s="860" t="s">
        <v>1034</v>
      </c>
      <c r="E781" s="861"/>
      <c r="F781" s="862"/>
      <c r="G781" s="862"/>
      <c r="H781" s="863"/>
      <c r="I781" s="1107">
        <f aca="true" t="shared" si="16" ref="I781:I791">SUM(J781+K781+L781+M781+N781)</f>
        <v>4864775</v>
      </c>
      <c r="J781" s="862">
        <f>SUM(J779:J780)</f>
        <v>86391</v>
      </c>
      <c r="K781" s="862">
        <f>SUM(K779:K780)</f>
        <v>18008</v>
      </c>
      <c r="L781" s="862">
        <f>SUM(L779:L780)</f>
        <v>3170461</v>
      </c>
      <c r="M781" s="862">
        <f>SUM(M779:M780)</f>
        <v>203035</v>
      </c>
      <c r="N781" s="864">
        <f>SUM(N779:N780)</f>
        <v>1386880</v>
      </c>
    </row>
    <row r="782" spans="1:14" s="790" customFormat="1" ht="15">
      <c r="A782" s="729">
        <v>776</v>
      </c>
      <c r="B782" s="786"/>
      <c r="C782" s="787"/>
      <c r="D782" s="788" t="s">
        <v>733</v>
      </c>
      <c r="E782" s="787"/>
      <c r="F782" s="789">
        <f>SUM(F7:F17,F158:F168,F243:F294,F319,F359:F389,F467:F521,F531:F566,F590,F733:F735,)+F776+F771+F772+F773+F774+F685+F677</f>
        <v>1200795</v>
      </c>
      <c r="G782" s="789">
        <f>SUM(G7:G17,G158:G168,G243:G294,G319,G359:G389,G467:G521,G531:G566,G590,G733:G735,)+G776+G771+G772+G773+G774+G685+G677</f>
        <v>2358173</v>
      </c>
      <c r="H782" s="789">
        <f>SUM(H7:H17,H158:H168,H243:H294,H319,H359:H389,H467:H521,H531:H566,H590,H733:H735,)+H776+H771+H772+H773+H774+H685+H677</f>
        <v>2576045</v>
      </c>
      <c r="I782" s="1110">
        <f t="shared" si="16"/>
        <v>0</v>
      </c>
      <c r="J782" s="1108"/>
      <c r="K782" s="1108"/>
      <c r="L782" s="1108"/>
      <c r="M782" s="1108"/>
      <c r="N782" s="1109"/>
    </row>
    <row r="783" spans="1:14" s="826" customFormat="1" ht="15">
      <c r="A783" s="729">
        <v>777</v>
      </c>
      <c r="B783" s="820"/>
      <c r="C783" s="821"/>
      <c r="D783" s="822" t="s">
        <v>394</v>
      </c>
      <c r="E783" s="821"/>
      <c r="F783" s="823"/>
      <c r="G783" s="823"/>
      <c r="H783" s="827"/>
      <c r="I783" s="824">
        <f t="shared" si="16"/>
        <v>2872399</v>
      </c>
      <c r="J783" s="823">
        <f>SUM(J591+J567+J562+J557+J552+J547+J542+J537+J532+J522+J517+J512+J507+J498+J493+J488+J483+J478+J473+J468+J390+J385+J380+J375+J370+J365+J360+J320+J295+J290+J285+J280+J275+J270+J265+J259+J254+J249+J244+J169+J164+J159+J18+J13+J8)</f>
        <v>39844</v>
      </c>
      <c r="K783" s="823">
        <f>SUM(K591+K567+K562+K557+K552+K547+K542+K537+K532+K522+K517+K512+K507+K498+K493+K488+K483+K478+K473+K468+K390+K385+K380+K375+K370+K365+K360+K320+K295+K290+K285+K280+K275+K270+K265+K259+K254+K249+K244+K169+K164+K159+K18+K13+K8)</f>
        <v>5604</v>
      </c>
      <c r="L783" s="823">
        <f>SUM(L591+L567+L562+L557+L552+L547+L542+L537+L532+L522+L517+L512+L507+L498+L493+L488+L483+L478+L473+L468+L390+L385+L380+L375+L370+L365+L360+L320+L295+L290+L285+L280+L275+L270+L265+L259+L254+L249+L244+L169+L164+L159+L18+L13+L8)</f>
        <v>2242682</v>
      </c>
      <c r="M783" s="823">
        <f>SUM(M591+M567+M562+M557+M552+M547+M542+M537+M532+M522+M517+M512+M507+M498+M493+M488+M483+M478+M473+M468+M390+M385+M380+M375+M370+M365+M360+M320+M295+M290+M285+M280+M275+M270+M265+M259+M254+M249+M244+M169+M164+M159+M18+M13+M8)</f>
        <v>32000</v>
      </c>
      <c r="N783" s="825">
        <f>SUM(N591+N567+N562+N557+N552+N547+N542+N537+N532+N522+N517+N512+N507+N498+N493+N488+N483+N478+N473+N468+N390+N385+N380+N375+N370+N365+N360+N320+N295+N290+N285+N280+N275+N270+N265+N259+N254+N249+N244+N169+N164+N159+N18+N13+N8)</f>
        <v>552269</v>
      </c>
    </row>
    <row r="784" spans="1:14" s="790" customFormat="1" ht="15">
      <c r="A784" s="729">
        <v>778</v>
      </c>
      <c r="B784" s="791"/>
      <c r="C784" s="792"/>
      <c r="D784" s="793" t="s">
        <v>1000</v>
      </c>
      <c r="E784" s="792"/>
      <c r="F784" s="794"/>
      <c r="G784" s="794"/>
      <c r="H784" s="797"/>
      <c r="I784" s="795">
        <f t="shared" si="16"/>
        <v>3310487</v>
      </c>
      <c r="J784" s="794">
        <f>SUM(J735+J734+J733+J686+J678+J592+J568+J563+J558+J553+J548+J543+J538+J533+J523+J518+J513+J508+J499+J494+J489+J484+J479+J474+J469+J391+J386+J381+J376+J371+J366+J361+J321+J296+J291+J286+J281+J276+J271+J266+J260+J255+J250+J245+J170+J165+J160+J19+J14+J9)+J587</f>
        <v>52332</v>
      </c>
      <c r="K784" s="794">
        <f>SUM(K735+K734+K733+K686+K678+K592+K568+K563+K558+K553+K548+K543+K538+K533+K523+K518+K513+K508+K499+K494+K489+K484+K479+K474+K469+K391+K386+K381+K376+K371+K366+K361+K321+K296+K291+K286+K281+K276+K271+K266+K260+K255+K250+K245+K170+K165+K160+K19+K14+K9)+K587</f>
        <v>7069</v>
      </c>
      <c r="L784" s="794">
        <f>SUM(L735+L734+L733+L686+L678+L592+L568+L563+L558+L553+L548+L543+L538+L533+L523+L518+L513+L508+L499+L494+L489+L484+L479+L474+L469+L391+L386+L381+L376+L371+L366+L361+L321+L296+L291+L286+L281+L276+L271+L266+L260+L255+L250+L245+L170+L165+L160+L19+L14+L9)+L587</f>
        <v>2279485</v>
      </c>
      <c r="M784" s="794">
        <f>SUM(M735+M734+M733+M686+M678+M592+M568+M563+M558+M553+M548+M543+M538+M533+M523+M518+M513+M508+M499+M494+M489+M484+M479+M474+M469+M391+M386+M381+M376+M371+M366+M361+M321+M296+M291+M286+M281+M276+M271+M266+M260+M255+M250+M245+M170+M165+M160+M19+M14+M9)+M587</f>
        <v>23635</v>
      </c>
      <c r="N784" s="796">
        <f>SUM(N735+N734+N733+N686+N678+N592+N568+N563+N558+N553+N548+N543+N538+N533+N523+N518+N513+N508+N499+N494+N489+N484+N479+N474+N469+N391+N386+N381+N376+N371+N366+N361+N321+N296+N291+N286+N281+N276+N271+N266+N260+N255+N250+N245+N170+N165+N160+N19+N14+N9)+N587</f>
        <v>947966</v>
      </c>
    </row>
    <row r="785" spans="1:14" s="790" customFormat="1" ht="15">
      <c r="A785" s="729">
        <v>779</v>
      </c>
      <c r="B785" s="791"/>
      <c r="C785" s="792"/>
      <c r="D785" s="793" t="s">
        <v>396</v>
      </c>
      <c r="E785" s="792"/>
      <c r="F785" s="794"/>
      <c r="G785" s="794"/>
      <c r="H785" s="797"/>
      <c r="I785" s="817">
        <f t="shared" si="16"/>
        <v>18140</v>
      </c>
      <c r="J785" s="818">
        <f>SUM(J687+J679+J593+J569+J564+J559+J554+J549+J544+J534+J539+J524+J519+J514+J509+J500+J495+J490+J485+J480+J475+J470+J392+J387+J382+J377+J372+J367+J362+J322+J297+J292+J287+J282+J277+J272+J267+J261+J256+J251+J246+J171+J166+J161+J20+J15+J10)+J588+J262</f>
        <v>-510</v>
      </c>
      <c r="K785" s="818">
        <f>SUM(K687+K679+K593+K569+K564+K559+K554+K549+K544+K534+K539+K524+K519+K514+K509+K500+K495+K490+K485+K480+K475+K470+K392+K387+K382+K377+K372+K367+K362+K322+K297+K292+K287+K282+K277+K272+K267+K261+K256+K251+K246+K171+K166+K161+K20+K15+K10)+K588+K262</f>
        <v>835</v>
      </c>
      <c r="L785" s="818">
        <f>SUM(L687+L679+L593+L569+L564+L559+L554+L549+L544+L534+L539+L524+L519+L514+L509+L500+L495+L490+L485+L480+L475+L470+L392+L387+L382+L377+L372+L367+L362+L322+L297+L292+L287+L282+L277+L272+L267+L261+L256+L251+L246+L171+L166+L161+L20+L15+L10)+L588+L262</f>
        <v>17699</v>
      </c>
      <c r="M785" s="818">
        <f>SUM(M687+M679+M593+M569+M564+M559+M554+M549+M544+M534+M539+M524+M519+M514+M509+M500+M495+M490+M485+M480+M475+M470+M392+M387+M382+M377+M372+M367+M362+M322+M297+M292+M287+M282+M277+M272+M267+M261+M256+M251+M246+M171+M166+M161+M20+M15+M10)+M588+M262</f>
        <v>0</v>
      </c>
      <c r="N785" s="819">
        <f>SUM(N687+N679+N593+N569+N564+N559+N554+N549+N544+N534+N539+N524+N519+N514+N509+N500+N495+N490+N485+N480+N475+N470+N392+N387+N382+N377+N372+N367+N362+N322+N297+N292+N287+N282+N277+N272+N267+N261+N256+N251+N246+N171+N166+N161+N20+N15+N10)+N588+N262</f>
        <v>116</v>
      </c>
    </row>
    <row r="786" spans="1:14" s="805" customFormat="1" ht="15">
      <c r="A786" s="729">
        <v>780</v>
      </c>
      <c r="B786" s="798"/>
      <c r="C786" s="799"/>
      <c r="D786" s="800" t="s">
        <v>1034</v>
      </c>
      <c r="E786" s="799"/>
      <c r="F786" s="801"/>
      <c r="G786" s="801"/>
      <c r="H786" s="802"/>
      <c r="I786" s="803">
        <f t="shared" si="16"/>
        <v>3328627</v>
      </c>
      <c r="J786" s="801">
        <f>SUM(J784:J785)</f>
        <v>51822</v>
      </c>
      <c r="K786" s="801">
        <f>SUM(K784:K785)</f>
        <v>7904</v>
      </c>
      <c r="L786" s="801">
        <f>SUM(L784:L785)</f>
        <v>2297184</v>
      </c>
      <c r="M786" s="801">
        <f>SUM(M784:M785)</f>
        <v>23635</v>
      </c>
      <c r="N786" s="804">
        <f>SUM(N784:N785)</f>
        <v>948082</v>
      </c>
    </row>
    <row r="787" spans="1:14" s="790" customFormat="1" ht="15">
      <c r="A787" s="729">
        <v>781</v>
      </c>
      <c r="B787" s="791"/>
      <c r="C787" s="792"/>
      <c r="D787" s="806" t="s">
        <v>734</v>
      </c>
      <c r="E787" s="792"/>
      <c r="F787" s="797">
        <f>SUM(F22:F43,F73:F113,F138:F153,F173:F183,F299:F314,F324:F354,F394:F462,F526,F571:F581,F620:F645,F736:F764)+F693+F775+F675+F671+F713+F689+F681+F665+F661+F657+F655</f>
        <v>1522398</v>
      </c>
      <c r="G787" s="797">
        <f>SUM(G22:G43,G73:G113,G138:G153,G173:G183,G299:G314,G324:G354,G394:G462,G526,G571:G581,G620:G645,G736:G764)+G693+G775+G675+G671+G713+G689+G681+G665+G661+G657+G655</f>
        <v>1321791</v>
      </c>
      <c r="H787" s="797">
        <f>SUM(H22:H43,H73:H113,H138:H153,H173:H183,H299:H314,H324:H354,H394:H462,H526,H571:H581,H620:H645,H736:H764)+H693+H775+H675+H671+H713+H689+H681+H665+H661+H657+H655</f>
        <v>1008248</v>
      </c>
      <c r="I787" s="795">
        <f t="shared" si="16"/>
        <v>0</v>
      </c>
      <c r="J787" s="807"/>
      <c r="K787" s="807"/>
      <c r="L787" s="807"/>
      <c r="M787" s="807"/>
      <c r="N787" s="808"/>
    </row>
    <row r="788" spans="1:14" s="826" customFormat="1" ht="15">
      <c r="A788" s="729">
        <v>782</v>
      </c>
      <c r="B788" s="820"/>
      <c r="C788" s="821"/>
      <c r="D788" s="822" t="s">
        <v>394</v>
      </c>
      <c r="E788" s="821"/>
      <c r="F788" s="823"/>
      <c r="G788" s="823"/>
      <c r="H788" s="827"/>
      <c r="I788" s="824">
        <f t="shared" si="16"/>
        <v>1064845</v>
      </c>
      <c r="J788" s="823">
        <f>SUM(J646+J641+J631+J626+J621+J582+J577+J572+J527+J463+J455+J450+J445+J440+J435+J430+J425+J420+J415+J410+J405+J400+J395+J355+J350+J345+J340+J335+J330+J325+J315+J310+J305+J300+J184+J179+J174+J154+J149+J144+J139+J114+J109+J104+J99+J94+J89+J84+J79+J74+J44+J39+J33+J28+J23)+J636</f>
        <v>13588</v>
      </c>
      <c r="K788" s="823">
        <f>SUM(K646+K641+K631+K626+K621+K582+K577+K572+K527+K463+K455+K450+K445+K440+K435+K430+K425+K420+K415+K410+K405+K400+K395+K355+K350+K345+K340+K335+K330+K325+K315+K310+K305+K300+K184+K179+K174+K154+K149+K144+K139+K114+K109+K104+K99+K94+K89+K84+K79+K74+K44+K39+K33+K28+K23)+K636</f>
        <v>4632</v>
      </c>
      <c r="L788" s="823">
        <f>SUM(L646+L641+L631+L626+L621+L582+L577+L572+L527+L463+L455+L450+L445+L440+L435+L430+L425+L420+L415+L410+L405+L400+L395+L355+L350+L345+L340+L335+L330+L325+L315+L310+L305+L300+L184+L179+L174+L154+L149+L144+L139+L114+L109+L104+L99+L94+L89+L84+L79+L74+L44+L39+L33+L28+L23)+L636</f>
        <v>782425</v>
      </c>
      <c r="M788" s="823">
        <f>SUM(M646+M641+M631+M626+M621+M582+M577+M572+M527+M463+M455+M450+M445+M440+M435+M430+M425+M420+M415+M410+M405+M400+M395+M355+M350+M345+M340+M335+M330+M325+M315+M310+M305+M300+M184+M179+M174+M154+M149+M144+M139+M114+M109+M104+M99+M94+M89+M84+M79+M74+M44+M39+M33+M28+M23)+M636</f>
        <v>500</v>
      </c>
      <c r="N788" s="825">
        <f>SUM(N646+N641+N631+N626+N621+N582+N577+N572+N527+N463+N455+N450+N445+N440+N435+N430+N425+N420+N415+N410+N405+N400+N395+N355+N350+N345+N340+N335+N330+N325+N315+N310+N305+N300+N184+N179+N174+N154+N149+N144+N139+N114+N109+N104+N99+N94+N89+N84+N79+N74+N44+N39+N33+N28+N23)+N636</f>
        <v>263700</v>
      </c>
    </row>
    <row r="789" spans="1:14" s="790" customFormat="1" ht="15">
      <c r="A789" s="729">
        <v>783</v>
      </c>
      <c r="B789" s="791"/>
      <c r="C789" s="792"/>
      <c r="D789" s="793" t="s">
        <v>1000</v>
      </c>
      <c r="E789" s="792"/>
      <c r="F789" s="794"/>
      <c r="G789" s="794"/>
      <c r="H789" s="797"/>
      <c r="I789" s="795">
        <f t="shared" si="16"/>
        <v>1326168</v>
      </c>
      <c r="J789" s="794">
        <f>SUM(J694+J690+J682+J674+J670+J666+J662+J658+J654+J647+J642+J637+J632+J627+J622+J583+J578+J573+J528+J503+J464+J456+J451+J446+J441+J436+J431+J426+J421+J416+J411+J406+J401+J396+J356+J351+J346+J341+J336+J331+J326+J316+J311+J306+J301+J185+J180+J175+J155+J150+J145+J140+J115+J110+J105+J100+J95+J90+J85+J80+J75+J45+J40+J34+J29+J24)+J714+J697+J710+J706+J702+J698+J718+J722+J726+J730</f>
        <v>34503</v>
      </c>
      <c r="K789" s="794">
        <f>SUM(K694+K690+K682+K674+K670+K666+K662+K658+K654+K647+K642+K637+K632+K627+K622+K583+K578+K573+K528+K503+K464+K456+K451+K446+K441+K436+K431+K426+K421+K416+K411+K406+K401+K396+K356+K351+K346+K341+K336+K331+K326+K316+K311+K306+K301+K185+K180+K175+K155+K150+K145+K140+K115+K110+K105+K100+K95+K90+K85+K80+K75+K45+K40+K34+K29+K24)+K714+K697+K710+K706+K702+K698+K718+K722+K726+K730</f>
        <v>10428</v>
      </c>
      <c r="L789" s="794">
        <f>SUM(L694+L690+L682+L674+L670+L666+L662+L658+L654+L647+L642+L637+L632+L627+L622+L583+L578+L573+L528+L503+L464+L456+L451+L446+L441+L436+L431+L426+L421+L416+L411+L406+L401+L396+L356+L351+L346+L341+L336+L331+L326+L316+L311+L306+L301+L185+L180+L175+L155+L150+L145+L140+L115+L110+L105+L100+L95+L90+L85+L80+L75+L45+L40+L34+L29+L24)+L714+L697+L710+L706+L702+L698+L718+L722+L726+L730</f>
        <v>837009</v>
      </c>
      <c r="M789" s="794">
        <f>SUM(M694+M690+M682+M674+M670+M666+M662+M658+M654+M647+M642+M637+M632+M627+M622+M583+M578+M573+M528+M503+M464+M456+M451+M446+M441+M436+M431+M426+M421+M416+M411+M406+M401+M396+M356+M351+M346+M341+M336+M331+M326+M316+M311+M306+M301+M185+M180+M175+M155+M150+M145+M140+M115+M110+M105+M100+M95+M90+M85+M80+M75+M45+M40+M34+M29+M24)+M714+M697+M710+M706+M702+M698+M718+M722+M726+M730</f>
        <v>500</v>
      </c>
      <c r="N789" s="796">
        <f>SUM(N694+N690+N682+N674+N670+N666+N662+N658+N654+N647+N642+N637+N632+N627+N622+N583+N578+N573+N528+N503+N464+N456+N451+N446+N441+N436+N431+N426+N421+N416+N411+N406+N401+N396+N356+N351+N346+N341+N336+N331+N326+N316+N311+N306+N301+N185+N180+N175+N155+N150+N145+N140+N115+N110+N105+N100+N95+N90+N85+N80+N75+N45+N40+N34+N29+N24)+N714+N697+N710+N706+N702+N698+N718+N722+N726+N730</f>
        <v>443728</v>
      </c>
    </row>
    <row r="790" spans="1:14" s="790" customFormat="1" ht="15">
      <c r="A790" s="729">
        <v>784</v>
      </c>
      <c r="B790" s="791"/>
      <c r="C790" s="792"/>
      <c r="D790" s="793" t="s">
        <v>396</v>
      </c>
      <c r="E790" s="792"/>
      <c r="F790" s="794"/>
      <c r="G790" s="794"/>
      <c r="H790" s="797"/>
      <c r="I790" s="817">
        <f t="shared" si="16"/>
        <v>31080</v>
      </c>
      <c r="J790" s="818">
        <f>SUM(J695+J691+J683+J675+J671+J667+J663+J659+J655+J648+J643+J638+J633+J628+J623+J584+J579+J574+J529+J504+J465+J457+J452+J447+J442+J437+J432+J427+J422+J417+J412+J407+J402+J397+J357+J352+J347+J342+J337+J332+J327+J317+J312+J307+J302+J186+J181+J176+J156+J151+J146+J141+J116+J111+J106+J101+J96+J91+J86+J81+J76+J46+J41+J35+J30+J25)+J711+J707+J703+J699+J715+J719+J723+J727+J731+J36+J651+J460</f>
        <v>66</v>
      </c>
      <c r="K790" s="818">
        <f>SUM(K695+K691+K683+K675+K671+K667+K663+K659+K655+K648+K643+K638+K633+K628+K623+K584+K579+K574+K529+K504+K465+K457+K452+K447+K442+K437+K432+K427+K422+K417+K412+K407+K402+K397+K357+K352+K347+K342+K337+K332+K327+K317+K312+K307+K302+K186+K181+K176+K156+K151+K146+K141+K116+K111+K106+K101+K96+K91+K86+K81+K76+K46+K41+K35+K30+K25)+K711+K707+K703+K699+K715+K719+K723+K727+K731+K36+K651+K460</f>
        <v>-324</v>
      </c>
      <c r="L790" s="818">
        <f>SUM(L695+L691+L683+L675+L671+L667+L663+L659+L655+L648+L643+L638+L633+L628+L623+L584+L579+L574+L529+L504+L465+L457+L452+L447+L442+L437+L432+L427+L422+L417+L412+L407+L402+L397+L357+L352+L347+L342+L337+L332+L327+L317+L312+L307+L302+L186+L181+L176+L156+L151+L146+L141+L116+L111+L106+L101+L96+L91+L86+L81+L76+L46+L41+L35+L30+L25)+L711+L707+L703+L699+L715+L719+L723+L727+L731+L36+L651+L460</f>
        <v>36268</v>
      </c>
      <c r="M790" s="818">
        <f>SUM(M695+M691+M683+M675+M671+M667+M663+M659+M655+M648+M643+M638+M633+M628+M623+M584+M579+M574+M529+M504+M465+M457+M452+M447+M442+M437+M432+M427+M422+M417+M412+M407+M402+M397+M357+M352+M347+M342+M337+M332+M327+M317+M312+M307+M302+M186+M181+M176+M156+M151+M146+M141+M116+M111+M106+M101+M96+M91+M86+M81+M76+M46+M41+M35+M30+M25)+M711+M707+M703+M699+M715+M719+M723+M727+M731+M36+M651+M460</f>
        <v>0</v>
      </c>
      <c r="N790" s="818">
        <f>SUM(N695+N691+N683+N675+N671+N667+N663+N659+N655+N648+N643+N638+N633+N628+N623+N584+N579+N574+N529+N504+N465+N457+N452+N447+N442+N437+N432+N427+N422+N417+N412+N407+N402+N397+N357+N352+N347+N342+N337+N332+N327+N317+N312+N307+N302+N186+N181+N176+N156+N151+N146+N141+N116+N111+N106+N101+N96+N91+N86+N81+N76+N46+N41+N35+N30+N25)+N711+N707+N703+N699+N715+N719+N723+N727+N731+N36+N651+N460</f>
        <v>-4930</v>
      </c>
    </row>
    <row r="791" spans="1:14" s="805" customFormat="1" ht="15">
      <c r="A791" s="729">
        <v>785</v>
      </c>
      <c r="B791" s="798"/>
      <c r="C791" s="799"/>
      <c r="D791" s="800" t="s">
        <v>1034</v>
      </c>
      <c r="E791" s="799"/>
      <c r="F791" s="801"/>
      <c r="G791" s="801"/>
      <c r="H791" s="802"/>
      <c r="I791" s="803">
        <f t="shared" si="16"/>
        <v>1357248</v>
      </c>
      <c r="J791" s="801">
        <f>SUM(J789:J790)</f>
        <v>34569</v>
      </c>
      <c r="K791" s="801">
        <f>SUM(K789:K790)</f>
        <v>10104</v>
      </c>
      <c r="L791" s="801">
        <f>SUM(L789:L790)</f>
        <v>873277</v>
      </c>
      <c r="M791" s="801">
        <f>SUM(M789:M790)</f>
        <v>500</v>
      </c>
      <c r="N791" s="804">
        <f>SUM(N789:N790)</f>
        <v>438798</v>
      </c>
    </row>
    <row r="792" spans="1:14" s="790" customFormat="1" ht="15">
      <c r="A792" s="729">
        <v>786</v>
      </c>
      <c r="B792" s="791"/>
      <c r="C792" s="792"/>
      <c r="D792" s="806" t="s">
        <v>737</v>
      </c>
      <c r="E792" s="792"/>
      <c r="F792" s="797">
        <f>SUM(F213:F238,F765:F770)</f>
        <v>379178</v>
      </c>
      <c r="G792" s="797">
        <f>SUM(G213:G238,G765:G770)</f>
        <v>288265</v>
      </c>
      <c r="H792" s="797">
        <f>SUM(H213:H238,H765:H770)</f>
        <v>239504</v>
      </c>
      <c r="I792" s="795"/>
      <c r="J792" s="807"/>
      <c r="K792" s="807"/>
      <c r="L792" s="807"/>
      <c r="M792" s="807"/>
      <c r="N792" s="808"/>
    </row>
    <row r="793" spans="1:14" s="826" customFormat="1" ht="15">
      <c r="A793" s="729">
        <v>787</v>
      </c>
      <c r="B793" s="820"/>
      <c r="C793" s="821"/>
      <c r="D793" s="822" t="s">
        <v>394</v>
      </c>
      <c r="E793" s="821"/>
      <c r="F793" s="823"/>
      <c r="G793" s="823"/>
      <c r="H793" s="827"/>
      <c r="I793" s="824">
        <f aca="true" t="shared" si="17" ref="I793:N795">SUM(I239+I234+I229+I224+I219+I214)</f>
        <v>243900</v>
      </c>
      <c r="J793" s="823">
        <f t="shared" si="17"/>
        <v>0</v>
      </c>
      <c r="K793" s="823">
        <f t="shared" si="17"/>
        <v>0</v>
      </c>
      <c r="L793" s="823">
        <f t="shared" si="17"/>
        <v>0</v>
      </c>
      <c r="M793" s="823">
        <f t="shared" si="17"/>
        <v>243900</v>
      </c>
      <c r="N793" s="825">
        <f t="shared" si="17"/>
        <v>0</v>
      </c>
    </row>
    <row r="794" spans="1:14" s="790" customFormat="1" ht="15">
      <c r="A794" s="729">
        <v>788</v>
      </c>
      <c r="B794" s="791"/>
      <c r="C794" s="792"/>
      <c r="D794" s="793" t="s">
        <v>1000</v>
      </c>
      <c r="E794" s="792"/>
      <c r="F794" s="794"/>
      <c r="G794" s="794"/>
      <c r="H794" s="797"/>
      <c r="I794" s="795">
        <f t="shared" si="17"/>
        <v>178900</v>
      </c>
      <c r="J794" s="794">
        <f t="shared" si="17"/>
        <v>0</v>
      </c>
      <c r="K794" s="794">
        <f t="shared" si="17"/>
        <v>0</v>
      </c>
      <c r="L794" s="794">
        <f t="shared" si="17"/>
        <v>0</v>
      </c>
      <c r="M794" s="794">
        <f t="shared" si="17"/>
        <v>178900</v>
      </c>
      <c r="N794" s="796">
        <f t="shared" si="17"/>
        <v>0</v>
      </c>
    </row>
    <row r="795" spans="1:14" s="790" customFormat="1" ht="15">
      <c r="A795" s="729">
        <v>789</v>
      </c>
      <c r="B795" s="791"/>
      <c r="C795" s="792"/>
      <c r="D795" s="793" t="s">
        <v>396</v>
      </c>
      <c r="E795" s="792"/>
      <c r="F795" s="794"/>
      <c r="G795" s="794"/>
      <c r="H795" s="797"/>
      <c r="I795" s="817">
        <f t="shared" si="17"/>
        <v>0</v>
      </c>
      <c r="J795" s="818">
        <f t="shared" si="17"/>
        <v>0</v>
      </c>
      <c r="K795" s="818">
        <f t="shared" si="17"/>
        <v>0</v>
      </c>
      <c r="L795" s="818">
        <f t="shared" si="17"/>
        <v>0</v>
      </c>
      <c r="M795" s="818">
        <f t="shared" si="17"/>
        <v>0</v>
      </c>
      <c r="N795" s="819">
        <f t="shared" si="17"/>
        <v>0</v>
      </c>
    </row>
    <row r="796" spans="1:14" s="805" customFormat="1" ht="15.75" thickBot="1">
      <c r="A796" s="729">
        <v>790</v>
      </c>
      <c r="B796" s="809"/>
      <c r="C796" s="810"/>
      <c r="D796" s="811" t="s">
        <v>1034</v>
      </c>
      <c r="E796" s="810"/>
      <c r="F796" s="812"/>
      <c r="G796" s="812"/>
      <c r="H796" s="813"/>
      <c r="I796" s="814">
        <f aca="true" t="shared" si="18" ref="I796:N796">SUM(I794:I795)</f>
        <v>178900</v>
      </c>
      <c r="J796" s="812">
        <f t="shared" si="18"/>
        <v>0</v>
      </c>
      <c r="K796" s="812">
        <f>SUM(K794:K795)</f>
        <v>0</v>
      </c>
      <c r="L796" s="812">
        <f t="shared" si="18"/>
        <v>0</v>
      </c>
      <c r="M796" s="812">
        <f t="shared" si="18"/>
        <v>178900</v>
      </c>
      <c r="N796" s="815">
        <f t="shared" si="18"/>
        <v>0</v>
      </c>
    </row>
    <row r="797" spans="1:14" s="816" customFormat="1" ht="13.5">
      <c r="A797" s="731"/>
      <c r="B797" s="1529" t="s">
        <v>754</v>
      </c>
      <c r="C797" s="1529"/>
      <c r="D797" s="1529"/>
      <c r="E797" s="1529"/>
      <c r="F797" s="507"/>
      <c r="G797" s="507"/>
      <c r="H797" s="507"/>
      <c r="I797" s="507"/>
      <c r="J797" s="507"/>
      <c r="K797" s="507"/>
      <c r="L797" s="507"/>
      <c r="M797" s="507"/>
      <c r="N797" s="507"/>
    </row>
    <row r="798" spans="1:14" s="816" customFormat="1" ht="13.5">
      <c r="A798" s="731"/>
      <c r="B798" s="1529" t="s">
        <v>836</v>
      </c>
      <c r="C798" s="1529"/>
      <c r="D798" s="1529"/>
      <c r="E798" s="1529"/>
      <c r="F798" s="507"/>
      <c r="G798" s="507"/>
      <c r="H798" s="507"/>
      <c r="I798" s="507"/>
      <c r="J798" s="507"/>
      <c r="K798" s="507"/>
      <c r="L798" s="507"/>
      <c r="M798" s="507"/>
      <c r="N798" s="507"/>
    </row>
    <row r="799" spans="1:14" s="816" customFormat="1" ht="13.5">
      <c r="A799" s="731"/>
      <c r="B799" s="1529" t="s">
        <v>837</v>
      </c>
      <c r="C799" s="1529"/>
      <c r="D799" s="1529"/>
      <c r="E799" s="1529"/>
      <c r="F799" s="507"/>
      <c r="G799" s="507"/>
      <c r="H799" s="507"/>
      <c r="I799" s="507"/>
      <c r="J799" s="507"/>
      <c r="K799" s="507"/>
      <c r="L799" s="507"/>
      <c r="M799" s="507"/>
      <c r="N799" s="507"/>
    </row>
    <row r="800" spans="1:14" s="816" customFormat="1" ht="13.5">
      <c r="A800" s="731"/>
      <c r="B800" s="1529" t="s">
        <v>735</v>
      </c>
      <c r="C800" s="1529"/>
      <c r="D800" s="1529"/>
      <c r="E800" s="1529"/>
      <c r="F800" s="507"/>
      <c r="G800" s="507"/>
      <c r="H800" s="507"/>
      <c r="I800" s="507"/>
      <c r="J800" s="507"/>
      <c r="K800" s="507"/>
      <c r="L800" s="507"/>
      <c r="M800" s="507"/>
      <c r="N800" s="507"/>
    </row>
    <row r="801" spans="4:8" ht="17.25">
      <c r="D801" s="61"/>
      <c r="E801" s="49"/>
      <c r="F801" s="475"/>
      <c r="G801" s="475"/>
      <c r="H801" s="475"/>
    </row>
    <row r="802" spans="4:8" ht="17.25">
      <c r="D802" s="61"/>
      <c r="E802" s="49"/>
      <c r="F802" s="475"/>
      <c r="G802" s="475"/>
      <c r="H802" s="475"/>
    </row>
    <row r="803" spans="4:8" ht="17.25">
      <c r="D803" s="61"/>
      <c r="E803" s="49"/>
      <c r="F803" s="475"/>
      <c r="G803" s="475"/>
      <c r="H803" s="475"/>
    </row>
    <row r="804" spans="4:8" ht="17.25">
      <c r="D804" s="61"/>
      <c r="E804" s="49"/>
      <c r="F804" s="475"/>
      <c r="G804" s="475"/>
      <c r="H804" s="475"/>
    </row>
    <row r="805" spans="4:8" ht="17.25">
      <c r="D805" s="61"/>
      <c r="E805" s="49"/>
      <c r="F805" s="475"/>
      <c r="G805" s="475"/>
      <c r="H805" s="475"/>
    </row>
    <row r="806" spans="4:8" ht="17.25">
      <c r="D806" s="475"/>
      <c r="E806" s="51"/>
      <c r="F806" s="475"/>
      <c r="G806" s="475"/>
      <c r="H806" s="475"/>
    </row>
    <row r="807" spans="4:8" ht="17.25">
      <c r="D807" s="475"/>
      <c r="E807" s="51"/>
      <c r="F807" s="475"/>
      <c r="G807" s="475"/>
      <c r="H807" s="475"/>
    </row>
    <row r="808" spans="4:8" ht="17.25">
      <c r="D808" s="61"/>
      <c r="E808" s="49"/>
      <c r="F808" s="475"/>
      <c r="G808" s="475"/>
      <c r="H808" s="475"/>
    </row>
    <row r="809" spans="4:8" ht="17.25">
      <c r="D809" s="61"/>
      <c r="E809" s="49"/>
      <c r="F809" s="475"/>
      <c r="G809" s="475"/>
      <c r="H809" s="475"/>
    </row>
    <row r="810" spans="4:8" ht="17.25">
      <c r="D810" s="61"/>
      <c r="E810" s="49"/>
      <c r="F810" s="475"/>
      <c r="G810" s="475"/>
      <c r="H810" s="475"/>
    </row>
    <row r="811" spans="4:8" ht="17.25">
      <c r="D811" s="61"/>
      <c r="E811" s="49"/>
      <c r="F811" s="475"/>
      <c r="G811" s="475"/>
      <c r="H811" s="475"/>
    </row>
    <row r="812" spans="4:8" ht="17.25">
      <c r="D812" s="61"/>
      <c r="E812" s="49"/>
      <c r="F812" s="475"/>
      <c r="G812" s="475"/>
      <c r="H812" s="475"/>
    </row>
    <row r="813" spans="4:8" ht="17.25">
      <c r="D813" s="61"/>
      <c r="E813" s="49"/>
      <c r="F813" s="475"/>
      <c r="G813" s="475"/>
      <c r="H813" s="475"/>
    </row>
    <row r="814" spans="4:8" ht="17.25">
      <c r="D814" s="61"/>
      <c r="E814" s="49"/>
      <c r="F814" s="475"/>
      <c r="G814" s="475"/>
      <c r="H814" s="475"/>
    </row>
    <row r="815" spans="4:8" ht="17.25">
      <c r="D815" s="61"/>
      <c r="E815" s="49"/>
      <c r="F815" s="475"/>
      <c r="G815" s="475"/>
      <c r="H815" s="475"/>
    </row>
    <row r="816" spans="4:8" ht="17.25">
      <c r="D816" s="61"/>
      <c r="E816" s="49"/>
      <c r="F816" s="475"/>
      <c r="G816" s="475"/>
      <c r="H816" s="475"/>
    </row>
    <row r="817" spans="4:8" ht="17.25">
      <c r="D817" s="61"/>
      <c r="E817" s="49"/>
      <c r="F817" s="475"/>
      <c r="G817" s="475"/>
      <c r="H817" s="475"/>
    </row>
    <row r="818" spans="4:8" ht="17.25">
      <c r="D818" s="475"/>
      <c r="E818" s="51"/>
      <c r="F818" s="475"/>
      <c r="G818" s="475"/>
      <c r="H818" s="475"/>
    </row>
    <row r="819" spans="4:8" ht="17.25">
      <c r="D819" s="475"/>
      <c r="E819" s="51"/>
      <c r="F819" s="475"/>
      <c r="G819" s="475"/>
      <c r="H819" s="475"/>
    </row>
    <row r="820" spans="4:8" ht="17.25">
      <c r="D820" s="61"/>
      <c r="E820" s="49"/>
      <c r="F820" s="475"/>
      <c r="G820" s="475"/>
      <c r="H820" s="475"/>
    </row>
    <row r="821" spans="4:8" ht="17.25">
      <c r="D821" s="61"/>
      <c r="E821" s="49"/>
      <c r="F821" s="475"/>
      <c r="G821" s="475"/>
      <c r="H821" s="475"/>
    </row>
    <row r="822" spans="6:8" ht="17.25">
      <c r="F822" s="467"/>
      <c r="H822" s="467"/>
    </row>
    <row r="823" spans="6:8" ht="17.25">
      <c r="F823" s="467"/>
      <c r="H823" s="467"/>
    </row>
    <row r="824" spans="6:8" ht="17.25">
      <c r="F824" s="467"/>
      <c r="H824" s="467"/>
    </row>
    <row r="825" spans="6:8" ht="17.25">
      <c r="F825" s="467"/>
      <c r="H825" s="467"/>
    </row>
    <row r="826" spans="6:8" ht="17.25">
      <c r="F826" s="467"/>
      <c r="H826" s="467"/>
    </row>
    <row r="827" spans="6:8" ht="17.25">
      <c r="F827" s="467"/>
      <c r="H827" s="467"/>
    </row>
    <row r="828" spans="6:8" ht="17.25">
      <c r="F828" s="467"/>
      <c r="H828" s="467"/>
    </row>
    <row r="829" spans="6:8" ht="17.25">
      <c r="F829" s="467"/>
      <c r="H829" s="467"/>
    </row>
    <row r="830" spans="6:8" ht="17.25">
      <c r="F830" s="467"/>
      <c r="H830" s="467"/>
    </row>
    <row r="831" spans="6:8" ht="17.25">
      <c r="F831" s="467"/>
      <c r="H831" s="467"/>
    </row>
    <row r="832" spans="6:8" ht="17.25">
      <c r="F832" s="467"/>
      <c r="H832" s="467"/>
    </row>
    <row r="833" spans="6:8" ht="17.25">
      <c r="F833" s="467"/>
      <c r="H833" s="467"/>
    </row>
    <row r="834" spans="6:8" ht="17.25">
      <c r="F834" s="467"/>
      <c r="H834" s="467"/>
    </row>
    <row r="835" spans="6:8" ht="17.25">
      <c r="F835" s="467"/>
      <c r="H835" s="467"/>
    </row>
    <row r="836" spans="6:8" ht="17.25">
      <c r="F836" s="467"/>
      <c r="H836" s="467"/>
    </row>
    <row r="837" spans="6:8" ht="17.25">
      <c r="F837" s="467"/>
      <c r="H837" s="467"/>
    </row>
    <row r="838" spans="6:8" ht="17.25">
      <c r="F838" s="467"/>
      <c r="H838" s="467"/>
    </row>
    <row r="839" spans="6:8" ht="17.25">
      <c r="F839" s="467"/>
      <c r="H839" s="467"/>
    </row>
    <row r="840" spans="6:8" ht="17.25">
      <c r="F840" s="467"/>
      <c r="H840" s="467"/>
    </row>
    <row r="841" spans="4:8" ht="17.25">
      <c r="D841" s="61"/>
      <c r="E841" s="49"/>
      <c r="F841" s="475"/>
      <c r="G841" s="475"/>
      <c r="H841" s="475"/>
    </row>
    <row r="842" spans="4:8" ht="17.25">
      <c r="D842" s="61"/>
      <c r="E842" s="49"/>
      <c r="F842" s="475"/>
      <c r="G842" s="475"/>
      <c r="H842" s="475"/>
    </row>
    <row r="843" spans="4:8" ht="17.25">
      <c r="D843" s="61"/>
      <c r="E843" s="49"/>
      <c r="F843" s="475"/>
      <c r="G843" s="475"/>
      <c r="H843" s="475"/>
    </row>
    <row r="844" spans="4:14" ht="17.25">
      <c r="D844" s="49"/>
      <c r="E844" s="49"/>
      <c r="F844" s="51"/>
      <c r="G844" s="51"/>
      <c r="H844" s="51"/>
      <c r="I844" s="49"/>
      <c r="J844" s="51"/>
      <c r="K844" s="51"/>
      <c r="L844" s="51"/>
      <c r="M844" s="51"/>
      <c r="N844" s="51"/>
    </row>
    <row r="845" spans="4:14" ht="17.25">
      <c r="D845" s="49"/>
      <c r="E845" s="49"/>
      <c r="F845" s="51"/>
      <c r="G845" s="51"/>
      <c r="H845" s="51"/>
      <c r="I845" s="49"/>
      <c r="J845" s="51"/>
      <c r="K845" s="51"/>
      <c r="L845" s="51"/>
      <c r="M845" s="51"/>
      <c r="N845" s="51"/>
    </row>
    <row r="846" spans="4:14" ht="17.25">
      <c r="D846" s="49"/>
      <c r="E846" s="49"/>
      <c r="F846" s="51"/>
      <c r="G846" s="51"/>
      <c r="H846" s="51"/>
      <c r="I846" s="49"/>
      <c r="J846" s="51"/>
      <c r="K846" s="51"/>
      <c r="L846" s="51"/>
      <c r="M846" s="51"/>
      <c r="N846" s="51"/>
    </row>
    <row r="847" spans="4:14" ht="17.25">
      <c r="D847" s="49"/>
      <c r="E847" s="49"/>
      <c r="F847" s="51"/>
      <c r="G847" s="51"/>
      <c r="H847" s="51"/>
      <c r="I847" s="49"/>
      <c r="J847" s="51"/>
      <c r="K847" s="51"/>
      <c r="L847" s="51"/>
      <c r="M847" s="51"/>
      <c r="N847" s="51"/>
    </row>
    <row r="848" spans="4:8" ht="17.25">
      <c r="D848" s="61"/>
      <c r="E848" s="49"/>
      <c r="F848" s="475"/>
      <c r="G848" s="475"/>
      <c r="H848" s="475"/>
    </row>
    <row r="849" spans="4:8" ht="17.25">
      <c r="D849" s="61"/>
      <c r="E849" s="49"/>
      <c r="F849" s="475"/>
      <c r="G849" s="475"/>
      <c r="H849" s="475"/>
    </row>
    <row r="850" spans="4:8" ht="17.25">
      <c r="D850" s="61"/>
      <c r="E850" s="49"/>
      <c r="F850" s="475"/>
      <c r="G850" s="475"/>
      <c r="H850" s="475"/>
    </row>
    <row r="851" spans="4:8" ht="17.25">
      <c r="D851" s="61"/>
      <c r="E851" s="49"/>
      <c r="F851" s="475"/>
      <c r="G851" s="475"/>
      <c r="H851" s="475"/>
    </row>
    <row r="852" spans="4:8" ht="17.25">
      <c r="D852" s="61"/>
      <c r="E852" s="49"/>
      <c r="F852" s="475"/>
      <c r="G852" s="475"/>
      <c r="H852" s="475"/>
    </row>
    <row r="853" spans="4:8" ht="17.25">
      <c r="D853" s="475"/>
      <c r="E853" s="51"/>
      <c r="F853" s="475"/>
      <c r="G853" s="475"/>
      <c r="H853" s="475"/>
    </row>
    <row r="854" spans="4:8" ht="17.25">
      <c r="D854" s="475"/>
      <c r="E854" s="51"/>
      <c r="F854" s="475"/>
      <c r="G854" s="475"/>
      <c r="H854" s="475"/>
    </row>
    <row r="855" spans="1:14" s="467" customFormat="1" ht="17.25">
      <c r="A855" s="729"/>
      <c r="B855" s="10"/>
      <c r="C855" s="10"/>
      <c r="E855" s="1216"/>
      <c r="I855" s="61"/>
      <c r="J855" s="475"/>
      <c r="K855" s="475"/>
      <c r="L855" s="475"/>
      <c r="M855" s="475"/>
      <c r="N855" s="475"/>
    </row>
    <row r="856" spans="1:14" s="467" customFormat="1" ht="17.25">
      <c r="A856" s="729"/>
      <c r="B856" s="10"/>
      <c r="C856" s="10"/>
      <c r="E856" s="1216"/>
      <c r="I856" s="61"/>
      <c r="J856" s="475"/>
      <c r="K856" s="475"/>
      <c r="L856" s="475"/>
      <c r="M856" s="475"/>
      <c r="N856" s="475"/>
    </row>
    <row r="857" spans="1:14" s="467" customFormat="1" ht="17.25">
      <c r="A857" s="729"/>
      <c r="B857" s="10"/>
      <c r="C857" s="10"/>
      <c r="D857" s="475"/>
      <c r="E857" s="51"/>
      <c r="F857" s="475"/>
      <c r="G857" s="475"/>
      <c r="H857" s="475"/>
      <c r="I857" s="61"/>
      <c r="J857" s="475"/>
      <c r="K857" s="475"/>
      <c r="L857" s="475"/>
      <c r="M857" s="475"/>
      <c r="N857" s="475"/>
    </row>
    <row r="858" spans="1:14" s="467" customFormat="1" ht="17.25">
      <c r="A858" s="729"/>
      <c r="B858" s="10"/>
      <c r="C858" s="10"/>
      <c r="D858" s="475"/>
      <c r="E858" s="51"/>
      <c r="F858" s="475"/>
      <c r="G858" s="475"/>
      <c r="H858" s="475"/>
      <c r="I858" s="61"/>
      <c r="J858" s="475"/>
      <c r="K858" s="475"/>
      <c r="L858" s="475"/>
      <c r="M858" s="475"/>
      <c r="N858" s="475"/>
    </row>
    <row r="859" spans="1:14" s="467" customFormat="1" ht="17.25">
      <c r="A859" s="729"/>
      <c r="B859" s="10"/>
      <c r="C859" s="10"/>
      <c r="D859" s="475"/>
      <c r="E859" s="51"/>
      <c r="F859" s="475"/>
      <c r="G859" s="475"/>
      <c r="H859" s="475"/>
      <c r="I859" s="61"/>
      <c r="J859" s="475"/>
      <c r="K859" s="475"/>
      <c r="L859" s="475"/>
      <c r="M859" s="475"/>
      <c r="N859" s="475"/>
    </row>
    <row r="860" spans="1:14" s="467" customFormat="1" ht="17.25">
      <c r="A860" s="729"/>
      <c r="B860" s="10"/>
      <c r="C860" s="10"/>
      <c r="D860" s="475"/>
      <c r="E860" s="51"/>
      <c r="F860" s="475"/>
      <c r="G860" s="475"/>
      <c r="H860" s="475"/>
      <c r="I860" s="61"/>
      <c r="J860" s="475"/>
      <c r="K860" s="475"/>
      <c r="L860" s="475"/>
      <c r="M860" s="475"/>
      <c r="N860" s="475"/>
    </row>
    <row r="861" spans="1:14" s="467" customFormat="1" ht="17.25">
      <c r="A861" s="729"/>
      <c r="B861" s="10"/>
      <c r="C861" s="10"/>
      <c r="D861" s="475"/>
      <c r="E861" s="51"/>
      <c r="F861" s="475"/>
      <c r="G861" s="475"/>
      <c r="H861" s="475"/>
      <c r="I861" s="61"/>
      <c r="J861" s="475"/>
      <c r="K861" s="475"/>
      <c r="L861" s="475"/>
      <c r="M861" s="475"/>
      <c r="N861" s="475"/>
    </row>
    <row r="862" spans="4:8" ht="17.25">
      <c r="D862" s="61"/>
      <c r="E862" s="49"/>
      <c r="F862" s="475"/>
      <c r="G862" s="475"/>
      <c r="H862" s="475"/>
    </row>
    <row r="863" spans="4:8" ht="17.25">
      <c r="D863" s="61"/>
      <c r="E863" s="49"/>
      <c r="F863" s="475"/>
      <c r="G863" s="475"/>
      <c r="H863" s="475"/>
    </row>
    <row r="864" spans="4:8" ht="17.25">
      <c r="D864" s="61"/>
      <c r="E864" s="49"/>
      <c r="F864" s="475"/>
      <c r="G864" s="475"/>
      <c r="H864" s="475"/>
    </row>
    <row r="865" spans="4:8" ht="17.25">
      <c r="D865" s="61"/>
      <c r="E865" s="49"/>
      <c r="F865" s="475"/>
      <c r="G865" s="475"/>
      <c r="H865" s="475"/>
    </row>
    <row r="866" spans="4:8" ht="17.25">
      <c r="D866" s="61"/>
      <c r="E866" s="49"/>
      <c r="F866" s="475"/>
      <c r="G866" s="475"/>
      <c r="H866" s="475"/>
    </row>
    <row r="867" spans="4:8" ht="17.25">
      <c r="D867" s="61"/>
      <c r="E867" s="49"/>
      <c r="F867" s="475"/>
      <c r="G867" s="475"/>
      <c r="H867" s="475"/>
    </row>
    <row r="868" spans="4:8" ht="17.25">
      <c r="D868" s="61"/>
      <c r="E868" s="49"/>
      <c r="F868" s="475"/>
      <c r="G868" s="475"/>
      <c r="H868" s="475"/>
    </row>
    <row r="869" spans="4:8" ht="17.25">
      <c r="D869" s="61"/>
      <c r="E869" s="49"/>
      <c r="F869" s="475"/>
      <c r="G869" s="475"/>
      <c r="H869" s="475"/>
    </row>
    <row r="870" spans="4:8" ht="17.25">
      <c r="D870" s="61"/>
      <c r="E870" s="49"/>
      <c r="F870" s="475"/>
      <c r="G870" s="475"/>
      <c r="H870" s="475"/>
    </row>
    <row r="871" spans="4:8" ht="17.25">
      <c r="D871" s="61"/>
      <c r="E871" s="49"/>
      <c r="F871" s="475"/>
      <c r="G871" s="475"/>
      <c r="H871" s="475"/>
    </row>
    <row r="872" spans="4:8" ht="17.25">
      <c r="D872" s="61"/>
      <c r="E872" s="49"/>
      <c r="F872" s="475"/>
      <c r="G872" s="475"/>
      <c r="H872" s="475"/>
    </row>
    <row r="873" spans="4:8" ht="17.25">
      <c r="D873" s="61"/>
      <c r="E873" s="49"/>
      <c r="F873" s="475"/>
      <c r="G873" s="475"/>
      <c r="H873" s="475"/>
    </row>
    <row r="874" spans="4:8" ht="17.25">
      <c r="D874" s="61"/>
      <c r="E874" s="49"/>
      <c r="F874" s="475"/>
      <c r="G874" s="475"/>
      <c r="H874" s="475"/>
    </row>
    <row r="875" spans="1:14" s="467" customFormat="1" ht="17.25">
      <c r="A875" s="729"/>
      <c r="B875" s="10"/>
      <c r="C875" s="10"/>
      <c r="D875" s="475"/>
      <c r="E875" s="51"/>
      <c r="F875" s="475"/>
      <c r="G875" s="475"/>
      <c r="H875" s="475"/>
      <c r="I875" s="61"/>
      <c r="J875" s="475"/>
      <c r="K875" s="475"/>
      <c r="L875" s="475"/>
      <c r="M875" s="475"/>
      <c r="N875" s="475"/>
    </row>
    <row r="876" spans="4:8" ht="17.25">
      <c r="D876" s="61"/>
      <c r="E876" s="49"/>
      <c r="F876" s="475"/>
      <c r="G876" s="475"/>
      <c r="H876" s="475"/>
    </row>
    <row r="877" spans="4:8" ht="17.25">
      <c r="D877" s="61"/>
      <c r="E877" s="49"/>
      <c r="F877" s="475"/>
      <c r="G877" s="475"/>
      <c r="H877" s="475"/>
    </row>
    <row r="878" spans="4:8" ht="17.25">
      <c r="D878" s="61"/>
      <c r="E878" s="49"/>
      <c r="F878" s="475"/>
      <c r="G878" s="475"/>
      <c r="H878" s="475"/>
    </row>
    <row r="879" spans="4:8" ht="17.25">
      <c r="D879" s="61"/>
      <c r="E879" s="49"/>
      <c r="F879" s="475"/>
      <c r="G879" s="475"/>
      <c r="H879" s="475"/>
    </row>
    <row r="880" spans="4:8" ht="17.25">
      <c r="D880" s="61"/>
      <c r="E880" s="49"/>
      <c r="F880" s="475"/>
      <c r="G880" s="475"/>
      <c r="H880" s="475"/>
    </row>
    <row r="881" spans="4:8" ht="17.25">
      <c r="D881" s="61"/>
      <c r="E881" s="49"/>
      <c r="F881" s="475"/>
      <c r="G881" s="475"/>
      <c r="H881" s="475"/>
    </row>
    <row r="882" spans="4:8" ht="17.25">
      <c r="D882" s="61"/>
      <c r="E882" s="49"/>
      <c r="F882" s="475"/>
      <c r="G882" s="475"/>
      <c r="H882" s="475"/>
    </row>
    <row r="883" spans="4:8" ht="17.25">
      <c r="D883" s="61"/>
      <c r="E883" s="49"/>
      <c r="F883" s="475"/>
      <c r="G883" s="475"/>
      <c r="H883" s="475"/>
    </row>
    <row r="884" spans="4:8" ht="17.25">
      <c r="D884" s="61"/>
      <c r="E884" s="49"/>
      <c r="F884" s="475"/>
      <c r="G884" s="475"/>
      <c r="H884" s="475"/>
    </row>
    <row r="885" spans="4:8" ht="17.25">
      <c r="D885" s="61"/>
      <c r="E885" s="49"/>
      <c r="F885" s="475"/>
      <c r="G885" s="475"/>
      <c r="H885" s="475"/>
    </row>
    <row r="886" spans="4:8" ht="17.25">
      <c r="D886" s="61"/>
      <c r="E886" s="49"/>
      <c r="F886" s="475"/>
      <c r="G886" s="475"/>
      <c r="H886" s="475"/>
    </row>
    <row r="887" spans="4:8" ht="17.25">
      <c r="D887" s="61"/>
      <c r="E887" s="49"/>
      <c r="F887" s="475"/>
      <c r="G887" s="475"/>
      <c r="H887" s="475"/>
    </row>
    <row r="888" spans="4:8" ht="17.25">
      <c r="D888" s="61"/>
      <c r="E888" s="49"/>
      <c r="F888" s="475"/>
      <c r="G888" s="475"/>
      <c r="H888" s="475"/>
    </row>
    <row r="889" spans="4:8" ht="17.25">
      <c r="D889" s="61"/>
      <c r="E889" s="49"/>
      <c r="F889" s="475"/>
      <c r="G889" s="475"/>
      <c r="H889" s="475"/>
    </row>
    <row r="890" spans="4:8" ht="17.25">
      <c r="D890" s="61"/>
      <c r="E890" s="49"/>
      <c r="F890" s="475"/>
      <c r="G890" s="475"/>
      <c r="H890" s="475"/>
    </row>
    <row r="891" spans="4:8" ht="17.25">
      <c r="D891" s="61"/>
      <c r="E891" s="49"/>
      <c r="F891" s="475"/>
      <c r="G891" s="475"/>
      <c r="H891" s="475"/>
    </row>
    <row r="892" spans="4:8" ht="17.25">
      <c r="D892" s="61"/>
      <c r="E892" s="49"/>
      <c r="F892" s="475"/>
      <c r="G892" s="475"/>
      <c r="H892" s="475"/>
    </row>
    <row r="893" spans="4:8" ht="17.25">
      <c r="D893" s="61"/>
      <c r="E893" s="49"/>
      <c r="F893" s="475"/>
      <c r="G893" s="475"/>
      <c r="H893" s="475"/>
    </row>
    <row r="894" spans="4:8" ht="17.25">
      <c r="D894" s="61"/>
      <c r="E894" s="49"/>
      <c r="F894" s="475"/>
      <c r="G894" s="475"/>
      <c r="H894" s="475"/>
    </row>
    <row r="895" spans="4:8" ht="17.25">
      <c r="D895" s="61"/>
      <c r="E895" s="49"/>
      <c r="F895" s="475"/>
      <c r="G895" s="475"/>
      <c r="H895" s="475"/>
    </row>
    <row r="896" spans="4:8" ht="17.25">
      <c r="D896" s="61"/>
      <c r="E896" s="49"/>
      <c r="F896" s="475"/>
      <c r="G896" s="475"/>
      <c r="H896" s="475"/>
    </row>
    <row r="897" spans="4:8" ht="17.25">
      <c r="D897" s="61"/>
      <c r="E897" s="49"/>
      <c r="F897" s="475"/>
      <c r="G897" s="475"/>
      <c r="H897" s="475"/>
    </row>
    <row r="898" spans="4:8" ht="17.25">
      <c r="D898" s="61"/>
      <c r="E898" s="49"/>
      <c r="F898" s="475"/>
      <c r="G898" s="475"/>
      <c r="H898" s="475"/>
    </row>
    <row r="899" spans="4:8" ht="17.25">
      <c r="D899" s="61"/>
      <c r="E899" s="49"/>
      <c r="F899" s="475"/>
      <c r="G899" s="475"/>
      <c r="H899" s="475"/>
    </row>
    <row r="900" spans="4:8" ht="17.25">
      <c r="D900" s="61"/>
      <c r="E900" s="49"/>
      <c r="F900" s="475"/>
      <c r="G900" s="475"/>
      <c r="H900" s="475"/>
    </row>
    <row r="901" spans="4:8" ht="17.25">
      <c r="D901" s="61"/>
      <c r="E901" s="49"/>
      <c r="F901" s="475"/>
      <c r="G901" s="475"/>
      <c r="H901" s="475"/>
    </row>
    <row r="902" spans="4:8" ht="17.25">
      <c r="D902" s="61"/>
      <c r="E902" s="49"/>
      <c r="F902" s="475"/>
      <c r="G902" s="475"/>
      <c r="H902" s="475"/>
    </row>
    <row r="903" spans="4:8" ht="17.25">
      <c r="D903" s="61"/>
      <c r="E903" s="49"/>
      <c r="F903" s="475"/>
      <c r="G903" s="475"/>
      <c r="H903" s="475"/>
    </row>
    <row r="904" spans="4:8" ht="17.25">
      <c r="D904" s="61"/>
      <c r="E904" s="49"/>
      <c r="F904" s="475"/>
      <c r="G904" s="475"/>
      <c r="H904" s="475"/>
    </row>
    <row r="905" spans="4:8" ht="17.25">
      <c r="D905" s="61"/>
      <c r="E905" s="49"/>
      <c r="F905" s="475"/>
      <c r="G905" s="475"/>
      <c r="H905" s="475"/>
    </row>
    <row r="906" spans="4:8" ht="17.25">
      <c r="D906" s="61"/>
      <c r="E906" s="49"/>
      <c r="F906" s="475"/>
      <c r="G906" s="475"/>
      <c r="H906" s="475"/>
    </row>
    <row r="907" spans="4:8" ht="17.25">
      <c r="D907" s="61"/>
      <c r="E907" s="49"/>
      <c r="F907" s="475"/>
      <c r="G907" s="475"/>
      <c r="H907" s="475"/>
    </row>
    <row r="908" spans="4:8" ht="17.25">
      <c r="D908" s="61"/>
      <c r="E908" s="49"/>
      <c r="F908" s="475"/>
      <c r="G908" s="475"/>
      <c r="H908" s="475"/>
    </row>
    <row r="909" spans="4:8" ht="17.25">
      <c r="D909" s="61"/>
      <c r="E909" s="49"/>
      <c r="F909" s="475"/>
      <c r="G909" s="475"/>
      <c r="H909" s="475"/>
    </row>
    <row r="910" spans="4:8" ht="17.25">
      <c r="D910" s="61"/>
      <c r="E910" s="49"/>
      <c r="F910" s="475"/>
      <c r="G910" s="475"/>
      <c r="H910" s="475"/>
    </row>
    <row r="911" spans="4:8" ht="17.25">
      <c r="D911" s="61"/>
      <c r="E911" s="49"/>
      <c r="F911" s="475"/>
      <c r="G911" s="475"/>
      <c r="H911" s="475"/>
    </row>
    <row r="912" spans="4:8" ht="17.25">
      <c r="D912" s="61"/>
      <c r="E912" s="49"/>
      <c r="F912" s="475"/>
      <c r="G912" s="475"/>
      <c r="H912" s="475"/>
    </row>
    <row r="913" spans="4:8" ht="17.25">
      <c r="D913" s="61"/>
      <c r="E913" s="49"/>
      <c r="F913" s="475"/>
      <c r="G913" s="475"/>
      <c r="H913" s="475"/>
    </row>
    <row r="914" spans="4:8" ht="17.25">
      <c r="D914" s="61"/>
      <c r="E914" s="49"/>
      <c r="F914" s="475"/>
      <c r="G914" s="475"/>
      <c r="H914" s="475"/>
    </row>
    <row r="915" spans="4:8" ht="17.25">
      <c r="D915" s="61"/>
      <c r="E915" s="49"/>
      <c r="F915" s="475"/>
      <c r="G915" s="475"/>
      <c r="H915" s="475"/>
    </row>
    <row r="916" spans="4:8" ht="17.25">
      <c r="D916" s="61"/>
      <c r="E916" s="49"/>
      <c r="F916" s="475"/>
      <c r="G916" s="475"/>
      <c r="H916" s="475"/>
    </row>
    <row r="917" spans="4:8" ht="17.25">
      <c r="D917" s="61"/>
      <c r="E917" s="49"/>
      <c r="F917" s="475"/>
      <c r="G917" s="475"/>
      <c r="H917" s="475"/>
    </row>
    <row r="918" spans="4:8" ht="17.25">
      <c r="D918" s="61"/>
      <c r="E918" s="49"/>
      <c r="F918" s="475"/>
      <c r="G918" s="475"/>
      <c r="H918" s="475"/>
    </row>
    <row r="919" spans="4:8" ht="17.25">
      <c r="D919" s="61"/>
      <c r="E919" s="49"/>
      <c r="F919" s="475"/>
      <c r="G919" s="475"/>
      <c r="H919" s="475"/>
    </row>
    <row r="920" spans="6:8" ht="17.25">
      <c r="F920" s="467"/>
      <c r="H920" s="467"/>
    </row>
    <row r="921" spans="6:8" ht="17.25">
      <c r="F921" s="467"/>
      <c r="H921" s="467"/>
    </row>
    <row r="922" spans="6:8" ht="17.25">
      <c r="F922" s="467"/>
      <c r="H922" s="467"/>
    </row>
    <row r="923" spans="6:8" ht="17.25">
      <c r="F923" s="467"/>
      <c r="H923" s="467"/>
    </row>
    <row r="924" spans="6:8" ht="17.25">
      <c r="F924" s="467"/>
      <c r="H924" s="467"/>
    </row>
    <row r="925" spans="6:8" ht="17.25">
      <c r="F925" s="467"/>
      <c r="H925" s="467"/>
    </row>
    <row r="926" spans="6:8" ht="17.25">
      <c r="F926" s="467"/>
      <c r="H926" s="467"/>
    </row>
    <row r="927" spans="6:8" ht="17.25">
      <c r="F927" s="467"/>
      <c r="H927" s="467"/>
    </row>
    <row r="928" spans="6:8" ht="17.25">
      <c r="F928" s="467"/>
      <c r="H928" s="467"/>
    </row>
    <row r="929" spans="6:8" ht="17.25">
      <c r="F929" s="467"/>
      <c r="H929" s="467"/>
    </row>
  </sheetData>
  <sheetProtection/>
  <mergeCells count="17">
    <mergeCell ref="B799:E799"/>
    <mergeCell ref="B800:E800"/>
    <mergeCell ref="M3:N3"/>
    <mergeCell ref="J5:N5"/>
    <mergeCell ref="G5:G6"/>
    <mergeCell ref="H5:H6"/>
    <mergeCell ref="E5:E6"/>
    <mergeCell ref="B2:N2"/>
    <mergeCell ref="B797:E797"/>
    <mergeCell ref="B798:E798"/>
    <mergeCell ref="B1:D1"/>
    <mergeCell ref="B5:B6"/>
    <mergeCell ref="D5:D6"/>
    <mergeCell ref="H1:I1"/>
    <mergeCell ref="I5:I6"/>
    <mergeCell ref="C5:C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01"/>
  <sheetViews>
    <sheetView view="pageBreakPreview" zoomScale="90" zoomScaleSheetLayoutView="90" zoomScalePageLayoutView="0" workbookViewId="0" topLeftCell="A1">
      <selection activeCell="B2" sqref="B2:M2"/>
    </sheetView>
  </sheetViews>
  <sheetFormatPr defaultColWidth="9.125" defaultRowHeight="12.75"/>
  <cols>
    <col min="1" max="1" width="3.625" style="1446" customWidth="1"/>
    <col min="2" max="2" width="4.75390625" style="212" customWidth="1"/>
    <col min="3" max="3" width="4.75390625" style="211" customWidth="1"/>
    <col min="4" max="4" width="48.625" style="612" customWidth="1"/>
    <col min="5" max="5" width="5.75390625" style="213" customWidth="1"/>
    <col min="6" max="10" width="10.75390625" style="550" customWidth="1"/>
    <col min="11" max="11" width="12.375" style="550" customWidth="1"/>
    <col min="12" max="12" width="10.75390625" style="625" bestFit="1" customWidth="1"/>
    <col min="13" max="13" width="10.75390625" style="550" customWidth="1"/>
    <col min="14" max="14" width="14.00390625" style="591" hidden="1" customWidth="1"/>
    <col min="15" max="15" width="14.00390625" style="591" customWidth="1"/>
    <col min="16" max="17" width="9.125" style="591" customWidth="1"/>
    <col min="18" max="16384" width="9.125" style="591" customWidth="1"/>
  </cols>
  <sheetData>
    <row r="1" spans="1:13" ht="15">
      <c r="A1" s="1448"/>
      <c r="B1" s="1549" t="s">
        <v>1239</v>
      </c>
      <c r="C1" s="1549"/>
      <c r="D1" s="1549"/>
      <c r="E1" s="211"/>
      <c r="L1" s="610"/>
      <c r="M1" s="611"/>
    </row>
    <row r="2" spans="2:13" ht="15">
      <c r="B2" s="1558" t="s">
        <v>450</v>
      </c>
      <c r="C2" s="1558"/>
      <c r="D2" s="1558"/>
      <c r="E2" s="1558"/>
      <c r="F2" s="1558"/>
      <c r="G2" s="1558"/>
      <c r="H2" s="1558"/>
      <c r="I2" s="1558"/>
      <c r="J2" s="1558"/>
      <c r="K2" s="1558"/>
      <c r="L2" s="1558"/>
      <c r="M2" s="1558"/>
    </row>
    <row r="3" spans="2:13" ht="15">
      <c r="B3" s="1558" t="s">
        <v>1031</v>
      </c>
      <c r="C3" s="1558"/>
      <c r="D3" s="1558"/>
      <c r="E3" s="1558"/>
      <c r="F3" s="1558"/>
      <c r="G3" s="1558"/>
      <c r="H3" s="1558"/>
      <c r="I3" s="1558"/>
      <c r="J3" s="1558"/>
      <c r="K3" s="1558"/>
      <c r="L3" s="1558"/>
      <c r="M3" s="1558"/>
    </row>
    <row r="4" spans="12:13" ht="15">
      <c r="L4" s="611"/>
      <c r="M4" s="613" t="s">
        <v>133</v>
      </c>
    </row>
    <row r="5" spans="1:13" s="211" customFormat="1" ht="15.75" thickBot="1">
      <c r="A5" s="1446"/>
      <c r="B5" s="637" t="s">
        <v>144</v>
      </c>
      <c r="C5" s="214" t="s">
        <v>145</v>
      </c>
      <c r="D5" s="214" t="s">
        <v>146</v>
      </c>
      <c r="E5" s="214"/>
      <c r="F5" s="214" t="s">
        <v>147</v>
      </c>
      <c r="G5" s="214" t="s">
        <v>148</v>
      </c>
      <c r="H5" s="214" t="s">
        <v>149</v>
      </c>
      <c r="I5" s="614" t="s">
        <v>150</v>
      </c>
      <c r="J5" s="214" t="s">
        <v>860</v>
      </c>
      <c r="K5" s="214" t="s">
        <v>861</v>
      </c>
      <c r="L5" s="214" t="s">
        <v>809</v>
      </c>
      <c r="M5" s="214" t="s">
        <v>810</v>
      </c>
    </row>
    <row r="6" spans="2:13" ht="30" customHeight="1">
      <c r="B6" s="1550" t="s">
        <v>743</v>
      </c>
      <c r="C6" s="1552" t="s">
        <v>409</v>
      </c>
      <c r="D6" s="1556" t="s">
        <v>134</v>
      </c>
      <c r="E6" s="1559" t="s">
        <v>753</v>
      </c>
      <c r="F6" s="1554" t="s">
        <v>289</v>
      </c>
      <c r="G6" s="1554" t="s">
        <v>207</v>
      </c>
      <c r="H6" s="1565" t="s">
        <v>37</v>
      </c>
      <c r="I6" s="1567" t="s">
        <v>841</v>
      </c>
      <c r="J6" s="1568"/>
      <c r="K6" s="1554" t="s">
        <v>761</v>
      </c>
      <c r="L6" s="1563" t="s">
        <v>151</v>
      </c>
      <c r="M6" s="1561" t="s">
        <v>290</v>
      </c>
    </row>
    <row r="7" spans="2:13" ht="45" customHeight="1" thickBot="1">
      <c r="B7" s="1551"/>
      <c r="C7" s="1553"/>
      <c r="D7" s="1557"/>
      <c r="E7" s="1560"/>
      <c r="F7" s="1555"/>
      <c r="G7" s="1555"/>
      <c r="H7" s="1566"/>
      <c r="I7" s="508" t="s">
        <v>117</v>
      </c>
      <c r="J7" s="143" t="s">
        <v>451</v>
      </c>
      <c r="K7" s="1555"/>
      <c r="L7" s="1564"/>
      <c r="M7" s="1562"/>
    </row>
    <row r="8" spans="1:13" ht="15">
      <c r="A8" s="1446">
        <v>1</v>
      </c>
      <c r="B8" s="1252">
        <v>18</v>
      </c>
      <c r="C8" s="1253"/>
      <c r="D8" s="1254" t="s">
        <v>828</v>
      </c>
      <c r="E8" s="1255"/>
      <c r="F8" s="1256"/>
      <c r="G8" s="1256"/>
      <c r="H8" s="1257"/>
      <c r="I8" s="1317"/>
      <c r="J8" s="1256"/>
      <c r="K8" s="1256"/>
      <c r="L8" s="1257"/>
      <c r="M8" s="1337"/>
    </row>
    <row r="9" spans="1:13" ht="33.75" customHeight="1">
      <c r="A9" s="1446">
        <v>2</v>
      </c>
      <c r="B9" s="1258"/>
      <c r="C9" s="1259">
        <v>1</v>
      </c>
      <c r="D9" s="1260" t="s">
        <v>452</v>
      </c>
      <c r="E9" s="156" t="s">
        <v>752</v>
      </c>
      <c r="F9" s="1261">
        <f>SUM(I13,H9)+M10</f>
        <v>494110</v>
      </c>
      <c r="G9" s="1261">
        <v>0</v>
      </c>
      <c r="H9" s="1262">
        <v>0</v>
      </c>
      <c r="I9" s="1318"/>
      <c r="J9" s="1319"/>
      <c r="K9" s="1319"/>
      <c r="L9" s="1320"/>
      <c r="M9" s="1338"/>
    </row>
    <row r="10" spans="1:13" ht="15">
      <c r="A10" s="1446">
        <v>3</v>
      </c>
      <c r="B10" s="1263"/>
      <c r="C10" s="1264"/>
      <c r="D10" s="1265" t="s">
        <v>394</v>
      </c>
      <c r="E10" s="156"/>
      <c r="F10" s="381"/>
      <c r="G10" s="381"/>
      <c r="H10" s="1081"/>
      <c r="I10" s="1318">
        <v>561500</v>
      </c>
      <c r="J10" s="1319"/>
      <c r="K10" s="1319"/>
      <c r="L10" s="1321">
        <f>SUM(I10:K10)</f>
        <v>561500</v>
      </c>
      <c r="M10" s="1338"/>
    </row>
    <row r="11" spans="1:13" ht="15">
      <c r="A11" s="1446">
        <v>4</v>
      </c>
      <c r="B11" s="1263"/>
      <c r="C11" s="1264"/>
      <c r="D11" s="1265" t="s">
        <v>1000</v>
      </c>
      <c r="E11" s="156"/>
      <c r="F11" s="381"/>
      <c r="G11" s="381"/>
      <c r="H11" s="1081"/>
      <c r="I11" s="1318">
        <v>494110</v>
      </c>
      <c r="J11" s="1319"/>
      <c r="K11" s="1319"/>
      <c r="L11" s="1321">
        <f>SUM(I11:K11)</f>
        <v>494110</v>
      </c>
      <c r="M11" s="1338"/>
    </row>
    <row r="12" spans="1:13" s="616" customFormat="1" ht="15">
      <c r="A12" s="1446">
        <v>5</v>
      </c>
      <c r="B12" s="1266"/>
      <c r="C12" s="1267"/>
      <c r="D12" s="1268" t="s">
        <v>396</v>
      </c>
      <c r="E12" s="156"/>
      <c r="F12" s="942"/>
      <c r="G12" s="942"/>
      <c r="H12" s="1269"/>
      <c r="I12" s="1322"/>
      <c r="J12" s="1323"/>
      <c r="K12" s="1323"/>
      <c r="L12" s="1324">
        <f>SUM(I12:K12)</f>
        <v>0</v>
      </c>
      <c r="M12" s="1339"/>
    </row>
    <row r="13" spans="1:13" s="617" customFormat="1" ht="15">
      <c r="A13" s="1446">
        <v>6</v>
      </c>
      <c r="B13" s="1270"/>
      <c r="C13" s="1271"/>
      <c r="D13" s="1272" t="s">
        <v>1034</v>
      </c>
      <c r="E13" s="1261"/>
      <c r="F13" s="1273"/>
      <c r="G13" s="1273"/>
      <c r="H13" s="1274"/>
      <c r="I13" s="1325">
        <f>SUM(I11:I12)</f>
        <v>494110</v>
      </c>
      <c r="J13" s="1273">
        <f>SUM(J11:J12)</f>
        <v>0</v>
      </c>
      <c r="K13" s="1273">
        <f>SUM(K11:K12)</f>
        <v>0</v>
      </c>
      <c r="L13" s="1320">
        <f>SUM(I13:K13)</f>
        <v>494110</v>
      </c>
      <c r="M13" s="1340">
        <f>SUM(M10:M12)</f>
        <v>0</v>
      </c>
    </row>
    <row r="14" spans="1:13" ht="45" customHeight="1">
      <c r="A14" s="1446">
        <v>7</v>
      </c>
      <c r="B14" s="1258"/>
      <c r="C14" s="1259">
        <v>2</v>
      </c>
      <c r="D14" s="1261" t="s">
        <v>456</v>
      </c>
      <c r="E14" s="1275" t="s">
        <v>752</v>
      </c>
      <c r="F14" s="1261">
        <f>SUM(I18,H14)+M15</f>
        <v>752956</v>
      </c>
      <c r="G14" s="1261">
        <v>0</v>
      </c>
      <c r="H14" s="1262">
        <v>52196</v>
      </c>
      <c r="I14" s="1318"/>
      <c r="J14" s="1319"/>
      <c r="K14" s="1319"/>
      <c r="L14" s="1320"/>
      <c r="M14" s="1338"/>
    </row>
    <row r="15" spans="1:13" ht="15">
      <c r="A15" s="1446">
        <v>8</v>
      </c>
      <c r="B15" s="1263"/>
      <c r="C15" s="1264"/>
      <c r="D15" s="1265" t="s">
        <v>394</v>
      </c>
      <c r="E15" s="1275"/>
      <c r="F15" s="1276"/>
      <c r="G15" s="1277"/>
      <c r="H15" s="1079"/>
      <c r="I15" s="1318">
        <v>515206</v>
      </c>
      <c r="J15" s="1319"/>
      <c r="K15" s="1319"/>
      <c r="L15" s="1321">
        <f>SUM(I15:K15)</f>
        <v>515206</v>
      </c>
      <c r="M15" s="1341">
        <v>164426</v>
      </c>
    </row>
    <row r="16" spans="1:13" ht="15">
      <c r="A16" s="1446">
        <v>9</v>
      </c>
      <c r="B16" s="1263"/>
      <c r="C16" s="1264"/>
      <c r="D16" s="1265" t="s">
        <v>1000</v>
      </c>
      <c r="E16" s="1275"/>
      <c r="F16" s="1276"/>
      <c r="G16" s="1277"/>
      <c r="H16" s="1079"/>
      <c r="I16" s="1318">
        <v>536334</v>
      </c>
      <c r="J16" s="1319"/>
      <c r="K16" s="1319"/>
      <c r="L16" s="1321">
        <f>SUM(I16:K16)</f>
        <v>536334</v>
      </c>
      <c r="M16" s="1341"/>
    </row>
    <row r="17" spans="1:13" ht="15">
      <c r="A17" s="1446">
        <v>10</v>
      </c>
      <c r="B17" s="1263"/>
      <c r="C17" s="1264"/>
      <c r="D17" s="1268" t="s">
        <v>396</v>
      </c>
      <c r="E17" s="1275"/>
      <c r="F17" s="1276"/>
      <c r="G17" s="1277"/>
      <c r="H17" s="1079"/>
      <c r="I17" s="1322"/>
      <c r="J17" s="1319"/>
      <c r="K17" s="1319"/>
      <c r="L17" s="1324">
        <f>SUM(I17:K17)</f>
        <v>0</v>
      </c>
      <c r="M17" s="1341"/>
    </row>
    <row r="18" spans="1:13" ht="15">
      <c r="A18" s="1446">
        <v>11</v>
      </c>
      <c r="B18" s="1263"/>
      <c r="C18" s="1264"/>
      <c r="D18" s="1272" t="s">
        <v>1034</v>
      </c>
      <c r="E18" s="1261"/>
      <c r="F18" s="1278"/>
      <c r="G18" s="1278"/>
      <c r="H18" s="1279"/>
      <c r="I18" s="1326">
        <f>SUM(I16:I17)</f>
        <v>536334</v>
      </c>
      <c r="J18" s="1278">
        <f>SUM(J16:J17)</f>
        <v>0</v>
      </c>
      <c r="K18" s="1278">
        <f>SUM(K16:K17)</f>
        <v>0</v>
      </c>
      <c r="L18" s="1320">
        <f>SUM(I18:K18)</f>
        <v>536334</v>
      </c>
      <c r="M18" s="1342">
        <v>164426</v>
      </c>
    </row>
    <row r="19" spans="1:13" ht="33.75" customHeight="1">
      <c r="A19" s="1446">
        <v>12</v>
      </c>
      <c r="B19" s="1258"/>
      <c r="C19" s="1259">
        <v>3</v>
      </c>
      <c r="D19" s="1260" t="s">
        <v>457</v>
      </c>
      <c r="E19" s="156" t="s">
        <v>752</v>
      </c>
      <c r="F19" s="1261">
        <f>SUM(I23,H19,G19)</f>
        <v>509940</v>
      </c>
      <c r="G19" s="1261">
        <v>61553</v>
      </c>
      <c r="H19" s="1262">
        <v>2423</v>
      </c>
      <c r="I19" s="1318"/>
      <c r="J19" s="1319"/>
      <c r="K19" s="1319"/>
      <c r="L19" s="1320"/>
      <c r="M19" s="1338"/>
    </row>
    <row r="20" spans="1:13" ht="15">
      <c r="A20" s="1446">
        <v>13</v>
      </c>
      <c r="B20" s="1263"/>
      <c r="C20" s="1264"/>
      <c r="D20" s="1265" t="s">
        <v>394</v>
      </c>
      <c r="E20" s="156"/>
      <c r="F20" s="381"/>
      <c r="G20" s="381"/>
      <c r="H20" s="1081"/>
      <c r="I20" s="1318">
        <v>262461</v>
      </c>
      <c r="J20" s="1319"/>
      <c r="K20" s="1319"/>
      <c r="L20" s="1321">
        <f>SUM(I20:K20)</f>
        <v>262461</v>
      </c>
      <c r="M20" s="1343"/>
    </row>
    <row r="21" spans="1:13" ht="15">
      <c r="A21" s="1446">
        <v>14</v>
      </c>
      <c r="B21" s="1263"/>
      <c r="C21" s="1264"/>
      <c r="D21" s="1265" t="s">
        <v>1000</v>
      </c>
      <c r="E21" s="156"/>
      <c r="F21" s="381"/>
      <c r="G21" s="381"/>
      <c r="H21" s="1081"/>
      <c r="I21" s="1318">
        <v>445964</v>
      </c>
      <c r="J21" s="1319"/>
      <c r="K21" s="1319"/>
      <c r="L21" s="1321">
        <f>SUM(I21:K21)</f>
        <v>445964</v>
      </c>
      <c r="M21" s="1343"/>
    </row>
    <row r="22" spans="1:13" ht="15">
      <c r="A22" s="1446">
        <v>15</v>
      </c>
      <c r="B22" s="1263"/>
      <c r="C22" s="1264"/>
      <c r="D22" s="1268" t="s">
        <v>396</v>
      </c>
      <c r="E22" s="156"/>
      <c r="F22" s="381"/>
      <c r="G22" s="381"/>
      <c r="H22" s="1081"/>
      <c r="I22" s="1322"/>
      <c r="J22" s="1319"/>
      <c r="K22" s="1319"/>
      <c r="L22" s="1324">
        <f>SUM(I22:K22)</f>
        <v>0</v>
      </c>
      <c r="M22" s="1343"/>
    </row>
    <row r="23" spans="1:13" ht="15">
      <c r="A23" s="1446">
        <v>16</v>
      </c>
      <c r="B23" s="1263"/>
      <c r="C23" s="1264"/>
      <c r="D23" s="1272" t="s">
        <v>1034</v>
      </c>
      <c r="E23" s="1261"/>
      <c r="F23" s="1273"/>
      <c r="G23" s="1273"/>
      <c r="H23" s="1274"/>
      <c r="I23" s="1325">
        <f>SUM(I21:I22)</f>
        <v>445964</v>
      </c>
      <c r="J23" s="1273">
        <f>SUM(J21:J22)</f>
        <v>0</v>
      </c>
      <c r="K23" s="1273">
        <f>SUM(K21:K22)</f>
        <v>0</v>
      </c>
      <c r="L23" s="1320">
        <f>SUM(I23:K23)</f>
        <v>445964</v>
      </c>
      <c r="M23" s="1340">
        <f>SUM(M20:M22)</f>
        <v>0</v>
      </c>
    </row>
    <row r="24" spans="1:13" ht="33.75" customHeight="1">
      <c r="A24" s="1446">
        <v>17</v>
      </c>
      <c r="B24" s="1258"/>
      <c r="C24" s="1259">
        <v>4</v>
      </c>
      <c r="D24" s="1260" t="s">
        <v>458</v>
      </c>
      <c r="E24" s="156" t="s">
        <v>752</v>
      </c>
      <c r="F24" s="1261">
        <f>SUM(I28,H24,G24)+M28</f>
        <v>22900</v>
      </c>
      <c r="G24" s="1261">
        <v>14436</v>
      </c>
      <c r="H24" s="1262">
        <v>8464</v>
      </c>
      <c r="I24" s="1318"/>
      <c r="J24" s="1319"/>
      <c r="K24" s="1319"/>
      <c r="L24" s="1320"/>
      <c r="M24" s="1338"/>
    </row>
    <row r="25" spans="1:13" ht="15">
      <c r="A25" s="1446">
        <v>18</v>
      </c>
      <c r="B25" s="1263"/>
      <c r="C25" s="1264"/>
      <c r="D25" s="1265" t="s">
        <v>394</v>
      </c>
      <c r="E25" s="156"/>
      <c r="F25" s="1280"/>
      <c r="G25" s="1280"/>
      <c r="H25" s="1281"/>
      <c r="I25" s="1318">
        <v>63149</v>
      </c>
      <c r="J25" s="1319"/>
      <c r="K25" s="1319"/>
      <c r="L25" s="1321">
        <f>SUM(I25:K25)</f>
        <v>63149</v>
      </c>
      <c r="M25" s="1343"/>
    </row>
    <row r="26" spans="1:13" ht="15">
      <c r="A26" s="1446">
        <v>19</v>
      </c>
      <c r="B26" s="1263"/>
      <c r="C26" s="1264"/>
      <c r="D26" s="1265" t="s">
        <v>1000</v>
      </c>
      <c r="E26" s="156"/>
      <c r="F26" s="1280"/>
      <c r="G26" s="1280"/>
      <c r="H26" s="1281"/>
      <c r="I26" s="1318">
        <v>0</v>
      </c>
      <c r="J26" s="1319"/>
      <c r="K26" s="1319"/>
      <c r="L26" s="1321">
        <f>SUM(I26:K26)</f>
        <v>0</v>
      </c>
      <c r="M26" s="1343"/>
    </row>
    <row r="27" spans="1:13" ht="15">
      <c r="A27" s="1446">
        <v>20</v>
      </c>
      <c r="B27" s="1263"/>
      <c r="C27" s="1264"/>
      <c r="D27" s="1268" t="s">
        <v>1001</v>
      </c>
      <c r="E27" s="156"/>
      <c r="F27" s="381"/>
      <c r="G27" s="381"/>
      <c r="H27" s="1081"/>
      <c r="I27" s="1322"/>
      <c r="J27" s="1319"/>
      <c r="K27" s="1319"/>
      <c r="L27" s="1324">
        <f>SUM(I27:K27)</f>
        <v>0</v>
      </c>
      <c r="M27" s="1343"/>
    </row>
    <row r="28" spans="1:13" ht="15">
      <c r="A28" s="1446">
        <v>21</v>
      </c>
      <c r="B28" s="1263"/>
      <c r="C28" s="1264"/>
      <c r="D28" s="1272" t="s">
        <v>1034</v>
      </c>
      <c r="E28" s="1261"/>
      <c r="F28" s="1273"/>
      <c r="G28" s="1273"/>
      <c r="H28" s="1274"/>
      <c r="I28" s="1325">
        <f>SUM(I26:I27)</f>
        <v>0</v>
      </c>
      <c r="J28" s="1273">
        <f>SUM(J26:J27)</f>
        <v>0</v>
      </c>
      <c r="K28" s="1273">
        <f>SUM(K26:K27)</f>
        <v>0</v>
      </c>
      <c r="L28" s="1320">
        <f>SUM(I28:K28)</f>
        <v>0</v>
      </c>
      <c r="M28" s="1340">
        <f>SUM(M25:M27)</f>
        <v>0</v>
      </c>
    </row>
    <row r="29" spans="1:13" ht="33.75" customHeight="1">
      <c r="A29" s="1446">
        <v>22</v>
      </c>
      <c r="B29" s="1258"/>
      <c r="C29" s="1259">
        <v>5</v>
      </c>
      <c r="D29" s="1260" t="s">
        <v>459</v>
      </c>
      <c r="E29" s="156" t="s">
        <v>752</v>
      </c>
      <c r="F29" s="1261">
        <f>SUM(I33,H29,G29)+M33</f>
        <v>997865</v>
      </c>
      <c r="G29" s="1261">
        <v>0</v>
      </c>
      <c r="H29" s="1262">
        <v>77182</v>
      </c>
      <c r="I29" s="1318"/>
      <c r="J29" s="1319"/>
      <c r="K29" s="1319"/>
      <c r="L29" s="1320"/>
      <c r="M29" s="1338"/>
    </row>
    <row r="30" spans="1:13" ht="15">
      <c r="A30" s="1446">
        <v>23</v>
      </c>
      <c r="B30" s="1263"/>
      <c r="C30" s="1264"/>
      <c r="D30" s="1265" t="s">
        <v>394</v>
      </c>
      <c r="E30" s="156"/>
      <c r="F30" s="1282"/>
      <c r="G30" s="1282"/>
      <c r="H30" s="1283"/>
      <c r="I30" s="1318">
        <v>609461</v>
      </c>
      <c r="J30" s="1319"/>
      <c r="K30" s="1319"/>
      <c r="L30" s="1321">
        <f>SUM(I30:K30)</f>
        <v>609461</v>
      </c>
      <c r="M30" s="1341">
        <v>232425</v>
      </c>
    </row>
    <row r="31" spans="1:13" ht="15">
      <c r="A31" s="1446">
        <v>24</v>
      </c>
      <c r="B31" s="1263"/>
      <c r="C31" s="1264"/>
      <c r="D31" s="1265" t="s">
        <v>1000</v>
      </c>
      <c r="E31" s="156"/>
      <c r="F31" s="1282"/>
      <c r="G31" s="1282"/>
      <c r="H31" s="1283"/>
      <c r="I31" s="1318">
        <v>688258</v>
      </c>
      <c r="J31" s="1319"/>
      <c r="K31" s="1319"/>
      <c r="L31" s="1321">
        <f>SUM(I31:K31)</f>
        <v>688258</v>
      </c>
      <c r="M31" s="1341"/>
    </row>
    <row r="32" spans="1:13" ht="15">
      <c r="A32" s="1446">
        <v>25</v>
      </c>
      <c r="B32" s="1263"/>
      <c r="C32" s="1264"/>
      <c r="D32" s="1268" t="s">
        <v>396</v>
      </c>
      <c r="E32" s="156"/>
      <c r="F32" s="1282"/>
      <c r="G32" s="1282"/>
      <c r="H32" s="1283"/>
      <c r="I32" s="1322"/>
      <c r="J32" s="1319"/>
      <c r="K32" s="1319"/>
      <c r="L32" s="1324">
        <f>SUM(I32:K32)</f>
        <v>0</v>
      </c>
      <c r="M32" s="1341"/>
    </row>
    <row r="33" spans="1:13" ht="15">
      <c r="A33" s="1446">
        <v>26</v>
      </c>
      <c r="B33" s="1263"/>
      <c r="C33" s="1264"/>
      <c r="D33" s="1272" t="s">
        <v>1034</v>
      </c>
      <c r="E33" s="1261"/>
      <c r="F33" s="1284"/>
      <c r="G33" s="1284"/>
      <c r="H33" s="1285"/>
      <c r="I33" s="1327">
        <f>SUM(I31:I32)</f>
        <v>688258</v>
      </c>
      <c r="J33" s="1284">
        <f>SUM(J31:J32)</f>
        <v>0</v>
      </c>
      <c r="K33" s="1284">
        <f>SUM(K31:K32)</f>
        <v>0</v>
      </c>
      <c r="L33" s="1320">
        <f>SUM(I33:K33)</f>
        <v>688258</v>
      </c>
      <c r="M33" s="1344">
        <f>SUM(M30:M32)</f>
        <v>232425</v>
      </c>
    </row>
    <row r="34" spans="1:13" ht="45" customHeight="1">
      <c r="A34" s="1446">
        <v>27</v>
      </c>
      <c r="B34" s="1258"/>
      <c r="C34" s="1259">
        <v>6</v>
      </c>
      <c r="D34" s="1261" t="s">
        <v>460</v>
      </c>
      <c r="E34" s="156" t="s">
        <v>752</v>
      </c>
      <c r="F34" s="1286">
        <f>SUM(I38,H34,G34)+M38</f>
        <v>517229</v>
      </c>
      <c r="G34" s="1286">
        <v>20345</v>
      </c>
      <c r="H34" s="1079">
        <v>0</v>
      </c>
      <c r="I34" s="1318"/>
      <c r="J34" s="1319"/>
      <c r="K34" s="1319"/>
      <c r="L34" s="1320"/>
      <c r="M34" s="1338"/>
    </row>
    <row r="35" spans="1:13" ht="15">
      <c r="A35" s="1446">
        <v>28</v>
      </c>
      <c r="B35" s="1263"/>
      <c r="C35" s="1264"/>
      <c r="D35" s="1265" t="s">
        <v>394</v>
      </c>
      <c r="E35" s="156"/>
      <c r="F35" s="1280"/>
      <c r="G35" s="1280"/>
      <c r="H35" s="1281"/>
      <c r="I35" s="1318">
        <v>231875</v>
      </c>
      <c r="J35" s="1319"/>
      <c r="K35" s="1319"/>
      <c r="L35" s="1321">
        <f>SUM(I35:K35)</f>
        <v>231875</v>
      </c>
      <c r="M35" s="1341"/>
    </row>
    <row r="36" spans="1:13" ht="15">
      <c r="A36" s="1446">
        <v>29</v>
      </c>
      <c r="B36" s="1263"/>
      <c r="C36" s="1264"/>
      <c r="D36" s="1265" t="s">
        <v>1000</v>
      </c>
      <c r="E36" s="156"/>
      <c r="F36" s="1280"/>
      <c r="G36" s="1280"/>
      <c r="H36" s="1281"/>
      <c r="I36" s="1318">
        <v>496884</v>
      </c>
      <c r="J36" s="1319"/>
      <c r="K36" s="1319"/>
      <c r="L36" s="1321">
        <f>SUM(I36:K36)</f>
        <v>496884</v>
      </c>
      <c r="M36" s="1341"/>
    </row>
    <row r="37" spans="1:13" ht="15">
      <c r="A37" s="1446">
        <v>30</v>
      </c>
      <c r="B37" s="1263"/>
      <c r="C37" s="1264"/>
      <c r="D37" s="1268" t="s">
        <v>396</v>
      </c>
      <c r="E37" s="156"/>
      <c r="F37" s="1286"/>
      <c r="G37" s="1286"/>
      <c r="H37" s="1079"/>
      <c r="I37" s="1322"/>
      <c r="J37" s="1319"/>
      <c r="K37" s="1319"/>
      <c r="L37" s="1324">
        <f>SUM(I37:K37)</f>
        <v>0</v>
      </c>
      <c r="M37" s="1341"/>
    </row>
    <row r="38" spans="1:13" ht="15">
      <c r="A38" s="1446">
        <v>31</v>
      </c>
      <c r="B38" s="1263"/>
      <c r="C38" s="1264"/>
      <c r="D38" s="1272" t="s">
        <v>1034</v>
      </c>
      <c r="E38" s="1261"/>
      <c r="F38" s="1287"/>
      <c r="G38" s="1287"/>
      <c r="H38" s="1288"/>
      <c r="I38" s="1328">
        <f>SUM(I36:I37)</f>
        <v>496884</v>
      </c>
      <c r="J38" s="1287">
        <f>SUM(J36:J37)</f>
        <v>0</v>
      </c>
      <c r="K38" s="1287">
        <f>SUM(K36:K37)</f>
        <v>0</v>
      </c>
      <c r="L38" s="1320">
        <f>SUM(I38:K38)</f>
        <v>496884</v>
      </c>
      <c r="M38" s="1345">
        <f>SUM(M35:M37)</f>
        <v>0</v>
      </c>
    </row>
    <row r="39" spans="1:13" ht="33.75" customHeight="1">
      <c r="A39" s="1446">
        <v>32</v>
      </c>
      <c r="B39" s="1258"/>
      <c r="C39" s="1259">
        <v>7</v>
      </c>
      <c r="D39" s="1260" t="s">
        <v>732</v>
      </c>
      <c r="E39" s="156" t="s">
        <v>752</v>
      </c>
      <c r="F39" s="1261">
        <v>0</v>
      </c>
      <c r="G39" s="1261">
        <v>0</v>
      </c>
      <c r="H39" s="1262">
        <v>0</v>
      </c>
      <c r="I39" s="1318"/>
      <c r="J39" s="1319"/>
      <c r="K39" s="1319"/>
      <c r="L39" s="1320"/>
      <c r="M39" s="1338"/>
    </row>
    <row r="40" spans="1:13" ht="15">
      <c r="A40" s="1446">
        <v>33</v>
      </c>
      <c r="B40" s="1263"/>
      <c r="C40" s="1264"/>
      <c r="D40" s="1265" t="s">
        <v>394</v>
      </c>
      <c r="E40" s="156"/>
      <c r="F40" s="1280"/>
      <c r="G40" s="1280"/>
      <c r="H40" s="1281"/>
      <c r="I40" s="1318">
        <v>14738</v>
      </c>
      <c r="J40" s="1319"/>
      <c r="K40" s="1319"/>
      <c r="L40" s="1321">
        <f>SUM(I40:K40)</f>
        <v>14738</v>
      </c>
      <c r="M40" s="1343"/>
    </row>
    <row r="41" spans="1:13" ht="15">
      <c r="A41" s="1446">
        <v>34</v>
      </c>
      <c r="B41" s="1263"/>
      <c r="C41" s="1264"/>
      <c r="D41" s="1265" t="s">
        <v>1000</v>
      </c>
      <c r="E41" s="156"/>
      <c r="F41" s="1280"/>
      <c r="G41" s="1280"/>
      <c r="H41" s="1281"/>
      <c r="I41" s="1318">
        <v>0</v>
      </c>
      <c r="J41" s="1319"/>
      <c r="K41" s="1319"/>
      <c r="L41" s="1321">
        <f>SUM(I41:K41)</f>
        <v>0</v>
      </c>
      <c r="M41" s="1343"/>
    </row>
    <row r="42" spans="1:13" s="616" customFormat="1" ht="15">
      <c r="A42" s="1446">
        <v>35</v>
      </c>
      <c r="B42" s="1266"/>
      <c r="C42" s="1267"/>
      <c r="D42" s="1268" t="s">
        <v>396</v>
      </c>
      <c r="E42" s="1289"/>
      <c r="F42" s="1290"/>
      <c r="G42" s="1290"/>
      <c r="H42" s="1291"/>
      <c r="I42" s="1322"/>
      <c r="J42" s="1323"/>
      <c r="K42" s="1323"/>
      <c r="L42" s="1324">
        <f>SUM(I42:K42)</f>
        <v>0</v>
      </c>
      <c r="M42" s="1346"/>
    </row>
    <row r="43" spans="1:13" s="617" customFormat="1" ht="15">
      <c r="A43" s="1446">
        <v>36</v>
      </c>
      <c r="B43" s="1270"/>
      <c r="C43" s="1271"/>
      <c r="D43" s="1272" t="s">
        <v>1034</v>
      </c>
      <c r="E43" s="1261"/>
      <c r="F43" s="1287"/>
      <c r="G43" s="1287"/>
      <c r="H43" s="1288"/>
      <c r="I43" s="1328">
        <f>SUM(I41:I42)</f>
        <v>0</v>
      </c>
      <c r="J43" s="1287">
        <f>SUM(J41:J42)</f>
        <v>0</v>
      </c>
      <c r="K43" s="1287">
        <f>SUM(K41:K42)</f>
        <v>0</v>
      </c>
      <c r="L43" s="1320">
        <f>SUM(I43:K43)</f>
        <v>0</v>
      </c>
      <c r="M43" s="1345">
        <f>SUM(M40:M42)</f>
        <v>0</v>
      </c>
    </row>
    <row r="44" spans="1:13" ht="33.75" customHeight="1">
      <c r="A44" s="1446">
        <v>37</v>
      </c>
      <c r="B44" s="1258"/>
      <c r="C44" s="1259">
        <v>8</v>
      </c>
      <c r="D44" s="1260" t="s">
        <v>531</v>
      </c>
      <c r="E44" s="156" t="s">
        <v>752</v>
      </c>
      <c r="F44" s="1261">
        <v>137</v>
      </c>
      <c r="G44" s="1261">
        <v>0</v>
      </c>
      <c r="H44" s="1262">
        <v>137</v>
      </c>
      <c r="I44" s="1318"/>
      <c r="J44" s="1319"/>
      <c r="K44" s="1319"/>
      <c r="L44" s="1320"/>
      <c r="M44" s="1338"/>
    </row>
    <row r="45" spans="1:13" ht="15">
      <c r="A45" s="1446">
        <v>38</v>
      </c>
      <c r="B45" s="1263"/>
      <c r="C45" s="1264"/>
      <c r="D45" s="1265" t="s">
        <v>1000</v>
      </c>
      <c r="E45" s="156"/>
      <c r="F45" s="1280"/>
      <c r="G45" s="1280"/>
      <c r="H45" s="1281"/>
      <c r="I45" s="1318">
        <v>32496</v>
      </c>
      <c r="J45" s="1319"/>
      <c r="K45" s="1319"/>
      <c r="L45" s="1321">
        <f>SUM(I45:K45)</f>
        <v>32496</v>
      </c>
      <c r="M45" s="1343"/>
    </row>
    <row r="46" spans="1:13" s="616" customFormat="1" ht="15">
      <c r="A46" s="1446">
        <v>39</v>
      </c>
      <c r="B46" s="1266"/>
      <c r="C46" s="1267"/>
      <c r="D46" s="1268" t="s">
        <v>1148</v>
      </c>
      <c r="E46" s="1289"/>
      <c r="F46" s="1290"/>
      <c r="G46" s="1290"/>
      <c r="H46" s="1291"/>
      <c r="I46" s="1322">
        <v>-32496</v>
      </c>
      <c r="J46" s="1323"/>
      <c r="K46" s="1323"/>
      <c r="L46" s="1324">
        <f>SUM(I46:K46)</f>
        <v>-32496</v>
      </c>
      <c r="M46" s="1346"/>
    </row>
    <row r="47" spans="1:13" s="617" customFormat="1" ht="15">
      <c r="A47" s="1446">
        <v>40</v>
      </c>
      <c r="B47" s="1270"/>
      <c r="C47" s="1271"/>
      <c r="D47" s="1272" t="s">
        <v>1034</v>
      </c>
      <c r="E47" s="1261"/>
      <c r="F47" s="1287"/>
      <c r="G47" s="1287"/>
      <c r="H47" s="1288"/>
      <c r="I47" s="1328">
        <f>SUM(I45:I46)</f>
        <v>0</v>
      </c>
      <c r="J47" s="1287">
        <f>SUM(J45:J46)</f>
        <v>0</v>
      </c>
      <c r="K47" s="1287">
        <f>SUM(K45:K46)</f>
        <v>0</v>
      </c>
      <c r="L47" s="1320">
        <f>SUM(I47:K47)</f>
        <v>0</v>
      </c>
      <c r="M47" s="1345">
        <v>0</v>
      </c>
    </row>
    <row r="48" spans="1:13" ht="60">
      <c r="A48" s="1446">
        <v>41</v>
      </c>
      <c r="B48" s="1263"/>
      <c r="C48" s="1259">
        <v>9</v>
      </c>
      <c r="D48" s="1261" t="s">
        <v>462</v>
      </c>
      <c r="E48" s="156" t="s">
        <v>752</v>
      </c>
      <c r="F48" s="381">
        <v>538000</v>
      </c>
      <c r="G48" s="381">
        <v>55881</v>
      </c>
      <c r="H48" s="1081">
        <v>5272</v>
      </c>
      <c r="I48" s="1318"/>
      <c r="J48" s="1319"/>
      <c r="K48" s="1319"/>
      <c r="L48" s="1320"/>
      <c r="M48" s="1338"/>
    </row>
    <row r="49" spans="1:13" ht="15">
      <c r="A49" s="1446">
        <v>42</v>
      </c>
      <c r="B49" s="1263"/>
      <c r="C49" s="1264"/>
      <c r="D49" s="1265" t="s">
        <v>394</v>
      </c>
      <c r="E49" s="156"/>
      <c r="F49" s="1280"/>
      <c r="G49" s="1280"/>
      <c r="H49" s="1281"/>
      <c r="I49" s="1318">
        <v>434500</v>
      </c>
      <c r="J49" s="1319"/>
      <c r="K49" s="1319"/>
      <c r="L49" s="1321">
        <f>SUM(I49:K49)</f>
        <v>434500</v>
      </c>
      <c r="M49" s="1343"/>
    </row>
    <row r="50" spans="1:13" ht="15">
      <c r="A50" s="1446">
        <v>43</v>
      </c>
      <c r="B50" s="1263"/>
      <c r="C50" s="1264"/>
      <c r="D50" s="1265" t="s">
        <v>1000</v>
      </c>
      <c r="E50" s="156"/>
      <c r="F50" s="1280"/>
      <c r="G50" s="1280"/>
      <c r="H50" s="1281"/>
      <c r="I50" s="1318">
        <v>476847</v>
      </c>
      <c r="J50" s="1319"/>
      <c r="K50" s="1319"/>
      <c r="L50" s="1321">
        <f>SUM(I50:K50)</f>
        <v>476847</v>
      </c>
      <c r="M50" s="1343"/>
    </row>
    <row r="51" spans="1:13" ht="15">
      <c r="A51" s="1446">
        <v>44</v>
      </c>
      <c r="B51" s="1263"/>
      <c r="C51" s="1264"/>
      <c r="D51" s="1268" t="s">
        <v>396</v>
      </c>
      <c r="E51" s="156"/>
      <c r="F51" s="381"/>
      <c r="G51" s="381"/>
      <c r="H51" s="1081"/>
      <c r="I51" s="1322"/>
      <c r="J51" s="1319"/>
      <c r="K51" s="1319"/>
      <c r="L51" s="1324">
        <f>SUM(I51:K51)</f>
        <v>0</v>
      </c>
      <c r="M51" s="1343"/>
    </row>
    <row r="52" spans="1:13" ht="15">
      <c r="A52" s="1446">
        <v>45</v>
      </c>
      <c r="B52" s="1263"/>
      <c r="C52" s="1264"/>
      <c r="D52" s="1272" t="s">
        <v>1034</v>
      </c>
      <c r="E52" s="156"/>
      <c r="F52" s="1273"/>
      <c r="G52" s="1273"/>
      <c r="H52" s="1274"/>
      <c r="I52" s="1325">
        <f>SUM(I50:I51)</f>
        <v>476847</v>
      </c>
      <c r="J52" s="1273">
        <f>SUM(J50:J51)</f>
        <v>0</v>
      </c>
      <c r="K52" s="1273">
        <f>SUM(K50:K51)</f>
        <v>0</v>
      </c>
      <c r="L52" s="1320">
        <f>SUM(I52:K52)</f>
        <v>476847</v>
      </c>
      <c r="M52" s="1340">
        <f>SUM(M49:M51)</f>
        <v>0</v>
      </c>
    </row>
    <row r="53" spans="1:13" ht="15">
      <c r="A53" s="1446">
        <v>46</v>
      </c>
      <c r="B53" s="1263"/>
      <c r="C53" s="1264"/>
      <c r="D53" s="1292" t="s">
        <v>463</v>
      </c>
      <c r="E53" s="156" t="s">
        <v>752</v>
      </c>
      <c r="F53" s="381">
        <v>4100</v>
      </c>
      <c r="G53" s="381">
        <v>0</v>
      </c>
      <c r="H53" s="1081">
        <v>0</v>
      </c>
      <c r="I53" s="1318"/>
      <c r="J53" s="1319"/>
      <c r="K53" s="1319"/>
      <c r="L53" s="1320"/>
      <c r="M53" s="1343"/>
    </row>
    <row r="54" spans="1:13" ht="15">
      <c r="A54" s="1446">
        <v>47</v>
      </c>
      <c r="B54" s="1263"/>
      <c r="C54" s="1264"/>
      <c r="D54" s="1265" t="s">
        <v>394</v>
      </c>
      <c r="E54" s="156"/>
      <c r="F54" s="1280"/>
      <c r="G54" s="1280"/>
      <c r="H54" s="1281"/>
      <c r="I54" s="1318">
        <v>3100</v>
      </c>
      <c r="J54" s="1319"/>
      <c r="K54" s="1319"/>
      <c r="L54" s="1321">
        <f>SUM(I54:K54)</f>
        <v>3100</v>
      </c>
      <c r="M54" s="1343"/>
    </row>
    <row r="55" spans="1:13" ht="15">
      <c r="A55" s="1446">
        <v>48</v>
      </c>
      <c r="B55" s="1263"/>
      <c r="C55" s="1264"/>
      <c r="D55" s="1265" t="s">
        <v>1000</v>
      </c>
      <c r="E55" s="156"/>
      <c r="F55" s="1280"/>
      <c r="G55" s="1280"/>
      <c r="H55" s="1281"/>
      <c r="I55" s="1318">
        <v>4100</v>
      </c>
      <c r="J55" s="1319"/>
      <c r="K55" s="1319"/>
      <c r="L55" s="1321">
        <f>SUM(I55:K55)</f>
        <v>4100</v>
      </c>
      <c r="M55" s="1343"/>
    </row>
    <row r="56" spans="1:13" ht="15">
      <c r="A56" s="1446">
        <v>49</v>
      </c>
      <c r="B56" s="1263"/>
      <c r="C56" s="1264"/>
      <c r="D56" s="1268" t="s">
        <v>396</v>
      </c>
      <c r="E56" s="156"/>
      <c r="F56" s="381"/>
      <c r="G56" s="381"/>
      <c r="H56" s="1081"/>
      <c r="I56" s="1322"/>
      <c r="J56" s="1319"/>
      <c r="K56" s="1319"/>
      <c r="L56" s="1324">
        <f>SUM(I56:K56)</f>
        <v>0</v>
      </c>
      <c r="M56" s="1343"/>
    </row>
    <row r="57" spans="1:13" ht="15">
      <c r="A57" s="1446">
        <v>50</v>
      </c>
      <c r="B57" s="1263"/>
      <c r="C57" s="1264"/>
      <c r="D57" s="1272" t="s">
        <v>1034</v>
      </c>
      <c r="E57" s="1261"/>
      <c r="F57" s="1273"/>
      <c r="G57" s="1273"/>
      <c r="H57" s="1274"/>
      <c r="I57" s="1325">
        <f>SUM(I55:I56)</f>
        <v>4100</v>
      </c>
      <c r="J57" s="1273">
        <f>SUM(J55:J56)</f>
        <v>0</v>
      </c>
      <c r="K57" s="1273">
        <f>SUM(K55:K56)</f>
        <v>0</v>
      </c>
      <c r="L57" s="1320">
        <f>SUM(I57:K57)</f>
        <v>4100</v>
      </c>
      <c r="M57" s="1340">
        <f>SUM(M54:M56)</f>
        <v>0</v>
      </c>
    </row>
    <row r="58" spans="1:13" ht="45">
      <c r="A58" s="1446">
        <v>51</v>
      </c>
      <c r="B58" s="1263"/>
      <c r="C58" s="1259">
        <v>10</v>
      </c>
      <c r="D58" s="1261" t="s">
        <v>1006</v>
      </c>
      <c r="E58" s="156" t="s">
        <v>752</v>
      </c>
      <c r="F58" s="381">
        <v>50</v>
      </c>
      <c r="G58" s="381">
        <v>0</v>
      </c>
      <c r="H58" s="1081">
        <v>0</v>
      </c>
      <c r="I58" s="1318"/>
      <c r="J58" s="1319"/>
      <c r="K58" s="1319"/>
      <c r="L58" s="1320"/>
      <c r="M58" s="1338"/>
    </row>
    <row r="59" spans="1:13" ht="15">
      <c r="A59" s="1446">
        <v>52</v>
      </c>
      <c r="B59" s="1263"/>
      <c r="C59" s="1264"/>
      <c r="D59" s="1265" t="s">
        <v>1000</v>
      </c>
      <c r="E59" s="156"/>
      <c r="F59" s="1280"/>
      <c r="G59" s="1280"/>
      <c r="H59" s="1281"/>
      <c r="I59" s="1318">
        <v>50</v>
      </c>
      <c r="J59" s="1319"/>
      <c r="K59" s="1319"/>
      <c r="L59" s="1321">
        <f>SUM(I59:K59)</f>
        <v>50</v>
      </c>
      <c r="M59" s="1343"/>
    </row>
    <row r="60" spans="1:13" ht="15">
      <c r="A60" s="1446">
        <v>53</v>
      </c>
      <c r="B60" s="1263"/>
      <c r="C60" s="1264"/>
      <c r="D60" s="1268" t="s">
        <v>396</v>
      </c>
      <c r="E60" s="156"/>
      <c r="F60" s="381"/>
      <c r="G60" s="381"/>
      <c r="H60" s="1081"/>
      <c r="I60" s="1322"/>
      <c r="J60" s="1319"/>
      <c r="K60" s="1319"/>
      <c r="L60" s="1324">
        <f>SUM(I60:K60)</f>
        <v>0</v>
      </c>
      <c r="M60" s="1343"/>
    </row>
    <row r="61" spans="1:13" ht="15">
      <c r="A61" s="1446">
        <v>54</v>
      </c>
      <c r="B61" s="1263"/>
      <c r="C61" s="1264"/>
      <c r="D61" s="1272" t="s">
        <v>1034</v>
      </c>
      <c r="E61" s="1261"/>
      <c r="F61" s="1273"/>
      <c r="G61" s="1273"/>
      <c r="H61" s="1274"/>
      <c r="I61" s="1325">
        <f>SUM(I59:I60)</f>
        <v>50</v>
      </c>
      <c r="J61" s="1273">
        <f>SUM(J59:J60)</f>
        <v>0</v>
      </c>
      <c r="K61" s="1273">
        <f>SUM(K59:K60)</f>
        <v>0</v>
      </c>
      <c r="L61" s="1320">
        <f>SUM(L59:L60)</f>
        <v>50</v>
      </c>
      <c r="M61" s="1340">
        <v>0</v>
      </c>
    </row>
    <row r="62" spans="1:13" ht="45">
      <c r="A62" s="1446">
        <v>55</v>
      </c>
      <c r="B62" s="1263"/>
      <c r="C62" s="1259">
        <v>11</v>
      </c>
      <c r="D62" s="1261" t="s">
        <v>172</v>
      </c>
      <c r="E62" s="156" t="s">
        <v>752</v>
      </c>
      <c r="F62" s="1261">
        <v>125999</v>
      </c>
      <c r="G62" s="1261">
        <v>14466</v>
      </c>
      <c r="H62" s="1262">
        <v>15</v>
      </c>
      <c r="I62" s="1318"/>
      <c r="J62" s="1319"/>
      <c r="K62" s="1319"/>
      <c r="L62" s="1320"/>
      <c r="M62" s="1338"/>
    </row>
    <row r="63" spans="1:13" ht="15">
      <c r="A63" s="1446">
        <v>56</v>
      </c>
      <c r="B63" s="1263"/>
      <c r="C63" s="1264"/>
      <c r="D63" s="1265" t="s">
        <v>1000</v>
      </c>
      <c r="E63" s="156"/>
      <c r="F63" s="1261"/>
      <c r="G63" s="1261"/>
      <c r="H63" s="1262"/>
      <c r="I63" s="1318">
        <v>110618</v>
      </c>
      <c r="J63" s="1319"/>
      <c r="K63" s="1319"/>
      <c r="L63" s="1321">
        <f>SUM(I63:K63)</f>
        <v>110618</v>
      </c>
      <c r="M63" s="1338"/>
    </row>
    <row r="64" spans="1:13" s="616" customFormat="1" ht="15">
      <c r="A64" s="1446">
        <v>57</v>
      </c>
      <c r="B64" s="1266"/>
      <c r="C64" s="1267"/>
      <c r="D64" s="1268" t="s">
        <v>1132</v>
      </c>
      <c r="E64" s="156"/>
      <c r="F64" s="942"/>
      <c r="G64" s="942"/>
      <c r="H64" s="1269"/>
      <c r="I64" s="1322">
        <v>900</v>
      </c>
      <c r="J64" s="1323"/>
      <c r="K64" s="1323"/>
      <c r="L64" s="1324">
        <f>SUM(I64:K64)</f>
        <v>900</v>
      </c>
      <c r="M64" s="1346"/>
    </row>
    <row r="65" spans="1:13" ht="15">
      <c r="A65" s="1446">
        <v>58</v>
      </c>
      <c r="B65" s="1263"/>
      <c r="C65" s="1264"/>
      <c r="D65" s="1272" t="s">
        <v>1034</v>
      </c>
      <c r="E65" s="1261"/>
      <c r="F65" s="1273"/>
      <c r="G65" s="1273"/>
      <c r="H65" s="1274"/>
      <c r="I65" s="1325">
        <f>SUM(I63:I64)</f>
        <v>111518</v>
      </c>
      <c r="J65" s="1273">
        <f>SUM(J63:J64)</f>
        <v>0</v>
      </c>
      <c r="K65" s="1273">
        <f>SUM(K63:K64)</f>
        <v>0</v>
      </c>
      <c r="L65" s="1274">
        <f>SUM(I65:K65)</f>
        <v>111518</v>
      </c>
      <c r="M65" s="1340"/>
    </row>
    <row r="66" spans="1:13" ht="33.75" customHeight="1">
      <c r="A66" s="1446">
        <v>59</v>
      </c>
      <c r="B66" s="1258"/>
      <c r="C66" s="1259">
        <v>12</v>
      </c>
      <c r="D66" s="1260" t="s">
        <v>47</v>
      </c>
      <c r="E66" s="156" t="s">
        <v>752</v>
      </c>
      <c r="F66" s="1261">
        <f>SUM(I69,H66,G66)</f>
        <v>172526</v>
      </c>
      <c r="G66" s="1261">
        <v>6859</v>
      </c>
      <c r="H66" s="1262">
        <v>47742</v>
      </c>
      <c r="I66" s="1318"/>
      <c r="J66" s="1319"/>
      <c r="K66" s="1319"/>
      <c r="L66" s="1320"/>
      <c r="M66" s="1338"/>
    </row>
    <row r="67" spans="1:13" s="615" customFormat="1" ht="15">
      <c r="A67" s="1446">
        <v>60</v>
      </c>
      <c r="B67" s="1263"/>
      <c r="C67" s="1264"/>
      <c r="D67" s="1265" t="s">
        <v>1000</v>
      </c>
      <c r="E67" s="156"/>
      <c r="F67" s="1261"/>
      <c r="G67" s="1261"/>
      <c r="H67" s="1262"/>
      <c r="I67" s="1318">
        <v>117925</v>
      </c>
      <c r="J67" s="1319"/>
      <c r="K67" s="1319"/>
      <c r="L67" s="1321">
        <f>SUM(I67:K67)</f>
        <v>117925</v>
      </c>
      <c r="M67" s="1338"/>
    </row>
    <row r="68" spans="1:13" s="616" customFormat="1" ht="15">
      <c r="A68" s="1446">
        <v>61</v>
      </c>
      <c r="B68" s="1266"/>
      <c r="C68" s="1267"/>
      <c r="D68" s="1268" t="s">
        <v>396</v>
      </c>
      <c r="E68" s="156"/>
      <c r="F68" s="942"/>
      <c r="G68" s="942"/>
      <c r="H68" s="1269"/>
      <c r="I68" s="1322"/>
      <c r="J68" s="1323"/>
      <c r="K68" s="1323"/>
      <c r="L68" s="1324">
        <f>SUM(I68:K68)</f>
        <v>0</v>
      </c>
      <c r="M68" s="1346"/>
    </row>
    <row r="69" spans="1:13" ht="15">
      <c r="A69" s="1446">
        <v>62</v>
      </c>
      <c r="B69" s="1263"/>
      <c r="C69" s="1264"/>
      <c r="D69" s="1272" t="s">
        <v>1034</v>
      </c>
      <c r="E69" s="1261"/>
      <c r="F69" s="1273"/>
      <c r="G69" s="1273"/>
      <c r="H69" s="1274"/>
      <c r="I69" s="1325">
        <f>SUM(I67:I68)</f>
        <v>117925</v>
      </c>
      <c r="J69" s="1273">
        <f>SUM(J67:J68)</f>
        <v>0</v>
      </c>
      <c r="K69" s="1273">
        <f>SUM(K67:K68)</f>
        <v>0</v>
      </c>
      <c r="L69" s="1320">
        <f>SUM(I69:K69)</f>
        <v>117925</v>
      </c>
      <c r="M69" s="1340"/>
    </row>
    <row r="70" spans="1:13" ht="45" customHeight="1">
      <c r="A70" s="1446">
        <v>63</v>
      </c>
      <c r="B70" s="1263"/>
      <c r="C70" s="1259">
        <v>13</v>
      </c>
      <c r="D70" s="1261" t="s">
        <v>48</v>
      </c>
      <c r="E70" s="156" t="s">
        <v>752</v>
      </c>
      <c r="F70" s="1261">
        <f>SUM(I73,H70,G70)</f>
        <v>1858059</v>
      </c>
      <c r="G70" s="1261">
        <v>163412</v>
      </c>
      <c r="H70" s="1262">
        <v>1375396</v>
      </c>
      <c r="I70" s="1318"/>
      <c r="J70" s="1319"/>
      <c r="K70" s="1319"/>
      <c r="L70" s="1320"/>
      <c r="M70" s="1338"/>
    </row>
    <row r="71" spans="1:13" ht="15">
      <c r="A71" s="1446">
        <v>64</v>
      </c>
      <c r="B71" s="1263"/>
      <c r="C71" s="1264"/>
      <c r="D71" s="1265" t="s">
        <v>1000</v>
      </c>
      <c r="E71" s="156"/>
      <c r="F71" s="1261"/>
      <c r="G71" s="1261"/>
      <c r="H71" s="1262"/>
      <c r="I71" s="1318">
        <v>319251</v>
      </c>
      <c r="J71" s="1319"/>
      <c r="K71" s="1319"/>
      <c r="L71" s="1321">
        <f>SUM(I71:K71)</f>
        <v>319251</v>
      </c>
      <c r="M71" s="1338"/>
    </row>
    <row r="72" spans="1:13" s="616" customFormat="1" ht="15">
      <c r="A72" s="1446">
        <v>65</v>
      </c>
      <c r="B72" s="1266"/>
      <c r="C72" s="1267"/>
      <c r="D72" s="1268" t="s">
        <v>396</v>
      </c>
      <c r="E72" s="156"/>
      <c r="F72" s="942"/>
      <c r="G72" s="942"/>
      <c r="H72" s="1269"/>
      <c r="I72" s="1322"/>
      <c r="J72" s="1323"/>
      <c r="K72" s="1323"/>
      <c r="L72" s="1324">
        <f>SUM(I72:K72)</f>
        <v>0</v>
      </c>
      <c r="M72" s="1346"/>
    </row>
    <row r="73" spans="1:13" ht="15">
      <c r="A73" s="1446">
        <v>66</v>
      </c>
      <c r="B73" s="1263"/>
      <c r="C73" s="1264"/>
      <c r="D73" s="1272" t="s">
        <v>1034</v>
      </c>
      <c r="E73" s="1261"/>
      <c r="F73" s="1273"/>
      <c r="G73" s="1273"/>
      <c r="H73" s="1274"/>
      <c r="I73" s="1325">
        <f>SUM(I71:I72)</f>
        <v>319251</v>
      </c>
      <c r="J73" s="1273">
        <f>SUM(J71:J72)</f>
        <v>0</v>
      </c>
      <c r="K73" s="1273">
        <f>SUM(K71:K72)</f>
        <v>0</v>
      </c>
      <c r="L73" s="1320">
        <f>SUM(I73:K73)</f>
        <v>319251</v>
      </c>
      <c r="M73" s="1340"/>
    </row>
    <row r="74" spans="1:13" ht="33.75" customHeight="1">
      <c r="A74" s="1446">
        <v>67</v>
      </c>
      <c r="B74" s="1258"/>
      <c r="C74" s="1259">
        <v>14</v>
      </c>
      <c r="D74" s="1260" t="s">
        <v>49</v>
      </c>
      <c r="E74" s="156" t="s">
        <v>752</v>
      </c>
      <c r="F74" s="1261">
        <f>SUM(I77,H74,G74)</f>
        <v>234205</v>
      </c>
      <c r="G74" s="1261">
        <v>8209</v>
      </c>
      <c r="H74" s="1262">
        <v>139914</v>
      </c>
      <c r="I74" s="1318"/>
      <c r="J74" s="1319"/>
      <c r="K74" s="1319"/>
      <c r="L74" s="1320"/>
      <c r="M74" s="1338"/>
    </row>
    <row r="75" spans="1:13" ht="15">
      <c r="A75" s="1446">
        <v>68</v>
      </c>
      <c r="B75" s="1263"/>
      <c r="C75" s="1264"/>
      <c r="D75" s="1265" t="s">
        <v>1000</v>
      </c>
      <c r="E75" s="156"/>
      <c r="F75" s="1261"/>
      <c r="G75" s="1261"/>
      <c r="H75" s="1262"/>
      <c r="I75" s="1318">
        <v>86082</v>
      </c>
      <c r="J75" s="1319"/>
      <c r="K75" s="1319"/>
      <c r="L75" s="1321">
        <f>SUM(I75:K75)</f>
        <v>86082</v>
      </c>
      <c r="M75" s="1338"/>
    </row>
    <row r="76" spans="1:13" s="616" customFormat="1" ht="15">
      <c r="A76" s="1446">
        <v>69</v>
      </c>
      <c r="B76" s="1266"/>
      <c r="C76" s="1267"/>
      <c r="D76" s="1268" t="s">
        <v>396</v>
      </c>
      <c r="E76" s="156"/>
      <c r="F76" s="942"/>
      <c r="G76" s="942"/>
      <c r="H76" s="1269"/>
      <c r="I76" s="1322"/>
      <c r="J76" s="1323"/>
      <c r="K76" s="1323"/>
      <c r="L76" s="1324">
        <f>SUM(I76:K76)</f>
        <v>0</v>
      </c>
      <c r="M76" s="1346"/>
    </row>
    <row r="77" spans="1:13" ht="15">
      <c r="A77" s="1446">
        <v>70</v>
      </c>
      <c r="B77" s="1263"/>
      <c r="C77" s="1264"/>
      <c r="D77" s="1272" t="s">
        <v>1034</v>
      </c>
      <c r="E77" s="1261"/>
      <c r="F77" s="1273"/>
      <c r="G77" s="1273"/>
      <c r="H77" s="1274"/>
      <c r="I77" s="1325">
        <f>SUM(I75:I76)</f>
        <v>86082</v>
      </c>
      <c r="J77" s="1273">
        <f>SUM(J75:J76)</f>
        <v>0</v>
      </c>
      <c r="K77" s="1273">
        <f>SUM(K75:K76)</f>
        <v>0</v>
      </c>
      <c r="L77" s="1320">
        <f>SUM(I77:K77)</f>
        <v>86082</v>
      </c>
      <c r="M77" s="1340"/>
    </row>
    <row r="78" spans="1:13" ht="33.75" customHeight="1">
      <c r="A78" s="1446">
        <v>71</v>
      </c>
      <c r="B78" s="1258"/>
      <c r="C78" s="1259">
        <v>15</v>
      </c>
      <c r="D78" s="1260" t="s">
        <v>58</v>
      </c>
      <c r="E78" s="156" t="s">
        <v>752</v>
      </c>
      <c r="F78" s="1261">
        <f>SUM(I81,H78,G78)+K81</f>
        <v>72227</v>
      </c>
      <c r="G78" s="1261">
        <v>26590</v>
      </c>
      <c r="H78" s="1262">
        <v>35637</v>
      </c>
      <c r="I78" s="1318"/>
      <c r="J78" s="1319"/>
      <c r="K78" s="1319"/>
      <c r="L78" s="1320"/>
      <c r="M78" s="1338"/>
    </row>
    <row r="79" spans="1:13" s="615" customFormat="1" ht="15">
      <c r="A79" s="1446">
        <v>72</v>
      </c>
      <c r="B79" s="1263"/>
      <c r="C79" s="1264"/>
      <c r="D79" s="1265" t="s">
        <v>1000</v>
      </c>
      <c r="E79" s="156"/>
      <c r="F79" s="1261"/>
      <c r="G79" s="1261"/>
      <c r="H79" s="1262"/>
      <c r="I79" s="1318">
        <v>7387</v>
      </c>
      <c r="J79" s="1319"/>
      <c r="K79" s="1319">
        <v>2613</v>
      </c>
      <c r="L79" s="1321">
        <f>SUM(I79:K79)</f>
        <v>10000</v>
      </c>
      <c r="M79" s="1338"/>
    </row>
    <row r="80" spans="1:13" s="616" customFormat="1" ht="15">
      <c r="A80" s="1446">
        <v>73</v>
      </c>
      <c r="B80" s="1266"/>
      <c r="C80" s="1267"/>
      <c r="D80" s="1268" t="s">
        <v>396</v>
      </c>
      <c r="E80" s="156"/>
      <c r="F80" s="942"/>
      <c r="G80" s="942"/>
      <c r="H80" s="1269"/>
      <c r="I80" s="1322"/>
      <c r="J80" s="1323"/>
      <c r="K80" s="1323"/>
      <c r="L80" s="1324">
        <f>SUM(I80:K80)</f>
        <v>0</v>
      </c>
      <c r="M80" s="1346"/>
    </row>
    <row r="81" spans="1:13" ht="15">
      <c r="A81" s="1446">
        <v>74</v>
      </c>
      <c r="B81" s="1263"/>
      <c r="C81" s="1264"/>
      <c r="D81" s="1272" t="s">
        <v>1034</v>
      </c>
      <c r="E81" s="1261"/>
      <c r="F81" s="1273"/>
      <c r="G81" s="1273"/>
      <c r="H81" s="1274"/>
      <c r="I81" s="1325">
        <f>SUM(I79:I80)</f>
        <v>7387</v>
      </c>
      <c r="J81" s="1273">
        <f>SUM(J79:J80)</f>
        <v>0</v>
      </c>
      <c r="K81" s="1273">
        <f>SUM(K79:K80)</f>
        <v>2613</v>
      </c>
      <c r="L81" s="1320">
        <f>SUM(I81:K81)</f>
        <v>10000</v>
      </c>
      <c r="M81" s="1340"/>
    </row>
    <row r="82" spans="1:13" s="615" customFormat="1" ht="30">
      <c r="A82" s="1446">
        <v>75</v>
      </c>
      <c r="B82" s="1258"/>
      <c r="C82" s="1259">
        <v>16</v>
      </c>
      <c r="D82" s="1261" t="s">
        <v>283</v>
      </c>
      <c r="E82" s="156" t="s">
        <v>752</v>
      </c>
      <c r="F82" s="1261">
        <v>21324</v>
      </c>
      <c r="G82" s="1261">
        <v>0</v>
      </c>
      <c r="H82" s="1262">
        <v>14580</v>
      </c>
      <c r="I82" s="1318"/>
      <c r="J82" s="1319"/>
      <c r="K82" s="1319"/>
      <c r="L82" s="1320"/>
      <c r="M82" s="1338"/>
    </row>
    <row r="83" spans="1:13" s="615" customFormat="1" ht="15">
      <c r="A83" s="1446">
        <v>76</v>
      </c>
      <c r="B83" s="1263"/>
      <c r="C83" s="1264"/>
      <c r="D83" s="1265" t="s">
        <v>1000</v>
      </c>
      <c r="E83" s="156"/>
      <c r="F83" s="1261"/>
      <c r="G83" s="1261"/>
      <c r="H83" s="1262"/>
      <c r="I83" s="1318"/>
      <c r="J83" s="1319">
        <v>6291</v>
      </c>
      <c r="K83" s="1319"/>
      <c r="L83" s="1321">
        <f>SUM(I83:K83)</f>
        <v>6291</v>
      </c>
      <c r="M83" s="1338"/>
    </row>
    <row r="84" spans="1:13" s="616" customFormat="1" ht="15">
      <c r="A84" s="1446">
        <v>77</v>
      </c>
      <c r="B84" s="1266"/>
      <c r="C84" s="1267"/>
      <c r="D84" s="1268" t="s">
        <v>1132</v>
      </c>
      <c r="E84" s="156"/>
      <c r="F84" s="942"/>
      <c r="G84" s="942"/>
      <c r="H84" s="1269"/>
      <c r="I84" s="1322"/>
      <c r="J84" s="1323">
        <v>453</v>
      </c>
      <c r="K84" s="1323"/>
      <c r="L84" s="1324">
        <f>SUM(I84:K84)</f>
        <v>453</v>
      </c>
      <c r="M84" s="1346"/>
    </row>
    <row r="85" spans="1:13" ht="15">
      <c r="A85" s="1446">
        <v>78</v>
      </c>
      <c r="B85" s="1263"/>
      <c r="C85" s="1264"/>
      <c r="D85" s="1272" t="s">
        <v>1034</v>
      </c>
      <c r="E85" s="1261"/>
      <c r="F85" s="1273"/>
      <c r="G85" s="1273"/>
      <c r="H85" s="1274"/>
      <c r="I85" s="1325">
        <f>SUM(I83:I84)</f>
        <v>0</v>
      </c>
      <c r="J85" s="1273">
        <f>SUM(J83:J84)</f>
        <v>6744</v>
      </c>
      <c r="K85" s="1273">
        <f>SUM(K83:K84)</f>
        <v>0</v>
      </c>
      <c r="L85" s="1320">
        <f>SUM(L83:L84)</f>
        <v>6744</v>
      </c>
      <c r="M85" s="1340"/>
    </row>
    <row r="86" spans="1:13" ht="32.25" customHeight="1">
      <c r="A86" s="1206">
        <v>79</v>
      </c>
      <c r="B86" s="1263"/>
      <c r="C86" s="1264">
        <v>17</v>
      </c>
      <c r="D86" s="1261" t="s">
        <v>550</v>
      </c>
      <c r="E86" s="1261" t="s">
        <v>752</v>
      </c>
      <c r="F86" s="381">
        <v>300</v>
      </c>
      <c r="G86" s="381">
        <v>0</v>
      </c>
      <c r="H86" s="1081">
        <v>0</v>
      </c>
      <c r="I86" s="1325"/>
      <c r="J86" s="1273"/>
      <c r="K86" s="1273"/>
      <c r="L86" s="1320"/>
      <c r="M86" s="1340"/>
    </row>
    <row r="87" spans="1:13" s="615" customFormat="1" ht="15">
      <c r="A87" s="1446">
        <v>80</v>
      </c>
      <c r="B87" s="1263"/>
      <c r="C87" s="1264"/>
      <c r="D87" s="1265" t="s">
        <v>1000</v>
      </c>
      <c r="E87" s="156"/>
      <c r="F87" s="1261"/>
      <c r="G87" s="1261"/>
      <c r="H87" s="1262"/>
      <c r="I87" s="1318">
        <v>300</v>
      </c>
      <c r="J87" s="1319"/>
      <c r="K87" s="1319"/>
      <c r="L87" s="1321">
        <f>SUM(I87:K87)</f>
        <v>300</v>
      </c>
      <c r="M87" s="1338"/>
    </row>
    <row r="88" spans="1:13" s="616" customFormat="1" ht="15">
      <c r="A88" s="1446">
        <v>81</v>
      </c>
      <c r="B88" s="1266"/>
      <c r="C88" s="1267"/>
      <c r="D88" s="1268" t="s">
        <v>396</v>
      </c>
      <c r="E88" s="156"/>
      <c r="F88" s="942"/>
      <c r="G88" s="942"/>
      <c r="H88" s="1269"/>
      <c r="I88" s="1322"/>
      <c r="J88" s="1323"/>
      <c r="K88" s="1323"/>
      <c r="L88" s="1324">
        <f>SUM(I88:K88)</f>
        <v>0</v>
      </c>
      <c r="M88" s="1346"/>
    </row>
    <row r="89" spans="1:13" ht="15">
      <c r="A89" s="1446">
        <v>82</v>
      </c>
      <c r="B89" s="1263"/>
      <c r="C89" s="1264"/>
      <c r="D89" s="1272" t="s">
        <v>1034</v>
      </c>
      <c r="E89" s="1261"/>
      <c r="F89" s="381"/>
      <c r="G89" s="381"/>
      <c r="H89" s="1081"/>
      <c r="I89" s="1325">
        <f>SUM(I87:I88)</f>
        <v>300</v>
      </c>
      <c r="J89" s="1273">
        <f>SUM(J87:J88)</f>
        <v>0</v>
      </c>
      <c r="K89" s="1273">
        <f>SUM(K87:K88)</f>
        <v>0</v>
      </c>
      <c r="L89" s="1320">
        <f>SUM(I89:K89)</f>
        <v>300</v>
      </c>
      <c r="M89" s="1340"/>
    </row>
    <row r="90" spans="1:13" ht="60">
      <c r="A90" s="1446">
        <v>83</v>
      </c>
      <c r="B90" s="1263"/>
      <c r="C90" s="1259">
        <v>18</v>
      </c>
      <c r="D90" s="1261" t="s">
        <v>551</v>
      </c>
      <c r="E90" s="1261" t="s">
        <v>752</v>
      </c>
      <c r="F90" s="381">
        <v>4300</v>
      </c>
      <c r="G90" s="381">
        <v>0</v>
      </c>
      <c r="H90" s="1081">
        <v>0</v>
      </c>
      <c r="I90" s="1325"/>
      <c r="J90" s="1273"/>
      <c r="K90" s="1273"/>
      <c r="L90" s="1320"/>
      <c r="M90" s="1340"/>
    </row>
    <row r="91" spans="1:13" s="615" customFormat="1" ht="15">
      <c r="A91" s="1446">
        <v>84</v>
      </c>
      <c r="B91" s="1263"/>
      <c r="C91" s="1264"/>
      <c r="D91" s="1265" t="s">
        <v>1000</v>
      </c>
      <c r="E91" s="156"/>
      <c r="F91" s="1261"/>
      <c r="G91" s="1261"/>
      <c r="H91" s="1262"/>
      <c r="I91" s="1318">
        <v>4300</v>
      </c>
      <c r="J91" s="1319"/>
      <c r="K91" s="1319"/>
      <c r="L91" s="1321">
        <f>SUM(I91:K91)</f>
        <v>4300</v>
      </c>
      <c r="M91" s="1338"/>
    </row>
    <row r="92" spans="1:13" s="616" customFormat="1" ht="15">
      <c r="A92" s="1446">
        <v>85</v>
      </c>
      <c r="B92" s="1266"/>
      <c r="C92" s="1267"/>
      <c r="D92" s="1268" t="s">
        <v>396</v>
      </c>
      <c r="E92" s="156"/>
      <c r="F92" s="942"/>
      <c r="G92" s="942"/>
      <c r="H92" s="1269"/>
      <c r="I92" s="1322"/>
      <c r="J92" s="1323"/>
      <c r="K92" s="1323"/>
      <c r="L92" s="1324">
        <f>SUM(I92:K92)</f>
        <v>0</v>
      </c>
      <c r="M92" s="1346"/>
    </row>
    <row r="93" spans="1:13" ht="15">
      <c r="A93" s="1446">
        <v>86</v>
      </c>
      <c r="B93" s="1263"/>
      <c r="C93" s="1264"/>
      <c r="D93" s="1272" t="s">
        <v>1034</v>
      </c>
      <c r="E93" s="1261"/>
      <c r="F93" s="1273"/>
      <c r="G93" s="1273"/>
      <c r="H93" s="1274"/>
      <c r="I93" s="1325">
        <f>SUM(I91:I92)</f>
        <v>4300</v>
      </c>
      <c r="J93" s="1273">
        <f>SUM(J91:J92)</f>
        <v>0</v>
      </c>
      <c r="K93" s="1273">
        <f>SUM(K91:K92)</f>
        <v>0</v>
      </c>
      <c r="L93" s="1320">
        <f>SUM(I93:K93)</f>
        <v>4300</v>
      </c>
      <c r="M93" s="1340"/>
    </row>
    <row r="94" spans="1:13" ht="45">
      <c r="A94" s="1446">
        <v>87</v>
      </c>
      <c r="B94" s="1263"/>
      <c r="C94" s="1259">
        <v>19</v>
      </c>
      <c r="D94" s="1261" t="s">
        <v>286</v>
      </c>
      <c r="E94" s="1261" t="s">
        <v>752</v>
      </c>
      <c r="F94" s="381">
        <v>658</v>
      </c>
      <c r="G94" s="381">
        <v>0</v>
      </c>
      <c r="H94" s="1081">
        <v>0</v>
      </c>
      <c r="I94" s="1325"/>
      <c r="J94" s="1273"/>
      <c r="K94" s="1273"/>
      <c r="L94" s="1320"/>
      <c r="M94" s="1340"/>
    </row>
    <row r="95" spans="1:13" s="616" customFormat="1" ht="15">
      <c r="A95" s="1446">
        <v>88</v>
      </c>
      <c r="B95" s="1266"/>
      <c r="C95" s="1267"/>
      <c r="D95" s="1268" t="s">
        <v>1226</v>
      </c>
      <c r="E95" s="156"/>
      <c r="F95" s="942"/>
      <c r="G95" s="942"/>
      <c r="H95" s="1269"/>
      <c r="I95" s="1322"/>
      <c r="J95" s="1323">
        <v>658</v>
      </c>
      <c r="K95" s="1323"/>
      <c r="L95" s="1324">
        <f>SUM(I95:K95)</f>
        <v>658</v>
      </c>
      <c r="M95" s="1346"/>
    </row>
    <row r="96" spans="1:13" ht="15">
      <c r="A96" s="1446">
        <v>89</v>
      </c>
      <c r="B96" s="1263"/>
      <c r="C96" s="1264"/>
      <c r="D96" s="1272" t="s">
        <v>395</v>
      </c>
      <c r="E96" s="1261"/>
      <c r="F96" s="1273"/>
      <c r="G96" s="1273"/>
      <c r="H96" s="1274"/>
      <c r="I96" s="1325">
        <f>SUM(I95)</f>
        <v>0</v>
      </c>
      <c r="J96" s="1273">
        <f>SUM(J95)</f>
        <v>658</v>
      </c>
      <c r="K96" s="1273">
        <f>SUM(K95)</f>
        <v>0</v>
      </c>
      <c r="L96" s="1320">
        <f>SUM(L95)</f>
        <v>658</v>
      </c>
      <c r="M96" s="1340">
        <v>0</v>
      </c>
    </row>
    <row r="97" spans="1:13" s="615" customFormat="1" ht="30">
      <c r="A97" s="1446">
        <v>90</v>
      </c>
      <c r="B97" s="1263"/>
      <c r="C97" s="1259">
        <v>20</v>
      </c>
      <c r="D97" s="1261" t="s">
        <v>59</v>
      </c>
      <c r="E97" s="156" t="s">
        <v>752</v>
      </c>
      <c r="F97" s="1261">
        <f>SUM(I100,H97,G97)</f>
        <v>200</v>
      </c>
      <c r="G97" s="1261">
        <v>0</v>
      </c>
      <c r="H97" s="1262">
        <v>147</v>
      </c>
      <c r="I97" s="1318"/>
      <c r="J97" s="1319"/>
      <c r="K97" s="1319"/>
      <c r="L97" s="1320"/>
      <c r="M97" s="1338"/>
    </row>
    <row r="98" spans="1:13" s="615" customFormat="1" ht="15">
      <c r="A98" s="1446">
        <v>91</v>
      </c>
      <c r="B98" s="1263"/>
      <c r="C98" s="1264"/>
      <c r="D98" s="1265" t="s">
        <v>1000</v>
      </c>
      <c r="E98" s="156"/>
      <c r="F98" s="1261"/>
      <c r="G98" s="1261"/>
      <c r="H98" s="1262"/>
      <c r="I98" s="1318">
        <v>53</v>
      </c>
      <c r="J98" s="1319"/>
      <c r="K98" s="1319"/>
      <c r="L98" s="1321">
        <f>SUM(I98:K98)</f>
        <v>53</v>
      </c>
      <c r="M98" s="1338"/>
    </row>
    <row r="99" spans="1:13" s="616" customFormat="1" ht="15">
      <c r="A99" s="1446">
        <v>92</v>
      </c>
      <c r="B99" s="1266"/>
      <c r="C99" s="1267"/>
      <c r="D99" s="1268" t="s">
        <v>396</v>
      </c>
      <c r="E99" s="1293"/>
      <c r="F99" s="942"/>
      <c r="G99" s="942"/>
      <c r="H99" s="1269"/>
      <c r="I99" s="1322"/>
      <c r="J99" s="1323"/>
      <c r="K99" s="1323"/>
      <c r="L99" s="1324">
        <f>SUM(I99:K99)</f>
        <v>0</v>
      </c>
      <c r="M99" s="1346"/>
    </row>
    <row r="100" spans="1:13" ht="15">
      <c r="A100" s="1446">
        <v>93</v>
      </c>
      <c r="B100" s="1263"/>
      <c r="C100" s="1264"/>
      <c r="D100" s="1272" t="s">
        <v>1034</v>
      </c>
      <c r="E100" s="156"/>
      <c r="F100" s="1273"/>
      <c r="G100" s="1273"/>
      <c r="H100" s="1274"/>
      <c r="I100" s="1325">
        <f>SUM(I98:I99)</f>
        <v>53</v>
      </c>
      <c r="J100" s="1273">
        <f>SUM(J98:J99)</f>
        <v>0</v>
      </c>
      <c r="K100" s="1273">
        <f>SUM(K98:K99)</f>
        <v>0</v>
      </c>
      <c r="L100" s="1320">
        <f>SUM(I100:K100)</f>
        <v>53</v>
      </c>
      <c r="M100" s="1340"/>
    </row>
    <row r="101" spans="1:13" s="615" customFormat="1" ht="19.5" customHeight="1">
      <c r="A101" s="1446">
        <v>94</v>
      </c>
      <c r="B101" s="1294"/>
      <c r="C101" s="1264">
        <v>21</v>
      </c>
      <c r="D101" s="1261" t="s">
        <v>64</v>
      </c>
      <c r="E101" s="156" t="s">
        <v>752</v>
      </c>
      <c r="F101" s="1261">
        <f>SUM(I104,H101,G101)</f>
        <v>490732</v>
      </c>
      <c r="G101" s="1261">
        <v>213046</v>
      </c>
      <c r="H101" s="1262">
        <v>265798</v>
      </c>
      <c r="I101" s="1318"/>
      <c r="J101" s="1319"/>
      <c r="K101" s="1319"/>
      <c r="L101" s="1320"/>
      <c r="M101" s="1338"/>
    </row>
    <row r="102" spans="1:13" s="615" customFormat="1" ht="15">
      <c r="A102" s="1446">
        <v>95</v>
      </c>
      <c r="B102" s="1294"/>
      <c r="C102" s="1264"/>
      <c r="D102" s="1265" t="s">
        <v>1000</v>
      </c>
      <c r="E102" s="156"/>
      <c r="F102" s="1261"/>
      <c r="G102" s="1261"/>
      <c r="H102" s="1262"/>
      <c r="I102" s="1318">
        <v>11888</v>
      </c>
      <c r="J102" s="1319"/>
      <c r="K102" s="1319"/>
      <c r="L102" s="1321">
        <f>SUM(I102:K102)</f>
        <v>11888</v>
      </c>
      <c r="M102" s="1338"/>
    </row>
    <row r="103" spans="1:13" s="616" customFormat="1" ht="15">
      <c r="A103" s="1446">
        <v>96</v>
      </c>
      <c r="B103" s="1266"/>
      <c r="C103" s="1267"/>
      <c r="D103" s="1268" t="s">
        <v>396</v>
      </c>
      <c r="E103" s="1293"/>
      <c r="F103" s="942"/>
      <c r="G103" s="942"/>
      <c r="H103" s="1269"/>
      <c r="I103" s="1322"/>
      <c r="J103" s="1323"/>
      <c r="K103" s="1323"/>
      <c r="L103" s="1324">
        <f>SUM(I103:K103)</f>
        <v>0</v>
      </c>
      <c r="M103" s="1346"/>
    </row>
    <row r="104" spans="1:13" ht="15">
      <c r="A104" s="1446">
        <v>97</v>
      </c>
      <c r="B104" s="1263"/>
      <c r="C104" s="1264"/>
      <c r="D104" s="1272" t="s">
        <v>1034</v>
      </c>
      <c r="E104" s="156"/>
      <c r="F104" s="1273"/>
      <c r="G104" s="1273"/>
      <c r="H104" s="1274"/>
      <c r="I104" s="1325">
        <f>SUM(I102:I103)</f>
        <v>11888</v>
      </c>
      <c r="J104" s="1273">
        <f>SUM(J102:J103)</f>
        <v>0</v>
      </c>
      <c r="K104" s="1273">
        <f>SUM(K102:K103)</f>
        <v>0</v>
      </c>
      <c r="L104" s="1320">
        <f>SUM(I104:K104)</f>
        <v>11888</v>
      </c>
      <c r="M104" s="1340"/>
    </row>
    <row r="105" spans="1:13" ht="30" customHeight="1">
      <c r="A105" s="1446">
        <v>98</v>
      </c>
      <c r="B105" s="1258"/>
      <c r="C105" s="1259">
        <v>22</v>
      </c>
      <c r="D105" s="1261" t="s">
        <v>155</v>
      </c>
      <c r="E105" s="156" t="s">
        <v>752</v>
      </c>
      <c r="F105" s="381">
        <v>28000</v>
      </c>
      <c r="G105" s="381">
        <v>0</v>
      </c>
      <c r="H105" s="1074">
        <v>0</v>
      </c>
      <c r="I105" s="1318"/>
      <c r="J105" s="1319"/>
      <c r="K105" s="1319"/>
      <c r="L105" s="1320"/>
      <c r="M105" s="1338"/>
    </row>
    <row r="106" spans="1:13" ht="15">
      <c r="A106" s="1446">
        <v>99</v>
      </c>
      <c r="B106" s="1263"/>
      <c r="C106" s="1264"/>
      <c r="D106" s="1265" t="s">
        <v>394</v>
      </c>
      <c r="E106" s="1295"/>
      <c r="F106" s="1280"/>
      <c r="G106" s="1280"/>
      <c r="H106" s="1281"/>
      <c r="I106" s="1318">
        <v>28000</v>
      </c>
      <c r="J106" s="1319"/>
      <c r="K106" s="1319"/>
      <c r="L106" s="1321">
        <f>SUM(I106:K106)</f>
        <v>28000</v>
      </c>
      <c r="M106" s="1343"/>
    </row>
    <row r="107" spans="1:13" ht="15">
      <c r="A107" s="1446">
        <v>100</v>
      </c>
      <c r="B107" s="1263"/>
      <c r="C107" s="1264"/>
      <c r="D107" s="1265" t="s">
        <v>1000</v>
      </c>
      <c r="E107" s="1295"/>
      <c r="F107" s="1280"/>
      <c r="G107" s="1280"/>
      <c r="H107" s="1281"/>
      <c r="I107" s="1318">
        <v>28000</v>
      </c>
      <c r="J107" s="1319"/>
      <c r="K107" s="1319"/>
      <c r="L107" s="1321">
        <f>SUM(I107:K107)</f>
        <v>28000</v>
      </c>
      <c r="M107" s="1343"/>
    </row>
    <row r="108" spans="1:13" ht="15">
      <c r="A108" s="1446">
        <v>101</v>
      </c>
      <c r="B108" s="1263"/>
      <c r="C108" s="1264"/>
      <c r="D108" s="1268" t="s">
        <v>396</v>
      </c>
      <c r="E108" s="156"/>
      <c r="F108" s="381"/>
      <c r="G108" s="381"/>
      <c r="H108" s="1074"/>
      <c r="I108" s="1318"/>
      <c r="J108" s="1319"/>
      <c r="K108" s="1319"/>
      <c r="L108" s="1324">
        <f>SUM(I108:K108)</f>
        <v>0</v>
      </c>
      <c r="M108" s="1343"/>
    </row>
    <row r="109" spans="1:13" ht="15">
      <c r="A109" s="1446">
        <v>102</v>
      </c>
      <c r="B109" s="1263"/>
      <c r="C109" s="1264"/>
      <c r="D109" s="1272" t="s">
        <v>1034</v>
      </c>
      <c r="E109" s="156"/>
      <c r="F109" s="1273"/>
      <c r="G109" s="1273"/>
      <c r="H109" s="1274"/>
      <c r="I109" s="1325">
        <f>SUM(I107:I108)</f>
        <v>28000</v>
      </c>
      <c r="J109" s="1273">
        <f>SUM(J107:J108)</f>
        <v>0</v>
      </c>
      <c r="K109" s="1273">
        <f>SUM(K107:K108)</f>
        <v>0</v>
      </c>
      <c r="L109" s="1320">
        <f>SUM(I109:K109)</f>
        <v>28000</v>
      </c>
      <c r="M109" s="1340">
        <f>SUM(M106:M108)</f>
        <v>0</v>
      </c>
    </row>
    <row r="110" spans="1:13" s="615" customFormat="1" ht="30">
      <c r="A110" s="1446">
        <v>103</v>
      </c>
      <c r="B110" s="1263"/>
      <c r="C110" s="1259">
        <v>23</v>
      </c>
      <c r="D110" s="1261" t="s">
        <v>465</v>
      </c>
      <c r="E110" s="156" t="s">
        <v>752</v>
      </c>
      <c r="F110" s="1286">
        <f>SUM(I114,H110)</f>
        <v>22300</v>
      </c>
      <c r="G110" s="1286">
        <v>0</v>
      </c>
      <c r="H110" s="1079">
        <v>18000</v>
      </c>
      <c r="I110" s="1318"/>
      <c r="J110" s="1319"/>
      <c r="K110" s="1319"/>
      <c r="L110" s="1320"/>
      <c r="M110" s="1338"/>
    </row>
    <row r="111" spans="1:13" ht="15">
      <c r="A111" s="1446">
        <v>104</v>
      </c>
      <c r="B111" s="1263"/>
      <c r="C111" s="1264"/>
      <c r="D111" s="1265" t="s">
        <v>394</v>
      </c>
      <c r="E111" s="1295"/>
      <c r="F111" s="1280"/>
      <c r="G111" s="1280"/>
      <c r="H111" s="1281"/>
      <c r="I111" s="1318">
        <v>4300</v>
      </c>
      <c r="J111" s="1319"/>
      <c r="K111" s="1319"/>
      <c r="L111" s="1321">
        <f>SUM(I111:K111)</f>
        <v>4300</v>
      </c>
      <c r="M111" s="1343"/>
    </row>
    <row r="112" spans="1:13" ht="15">
      <c r="A112" s="1446">
        <v>105</v>
      </c>
      <c r="B112" s="1263"/>
      <c r="C112" s="1264"/>
      <c r="D112" s="1265" t="s">
        <v>1000</v>
      </c>
      <c r="E112" s="1295"/>
      <c r="F112" s="1280"/>
      <c r="G112" s="1280"/>
      <c r="H112" s="1281"/>
      <c r="I112" s="1318">
        <v>4300</v>
      </c>
      <c r="J112" s="1319"/>
      <c r="K112" s="1319"/>
      <c r="L112" s="1321">
        <f>SUM(I112:K112)</f>
        <v>4300</v>
      </c>
      <c r="M112" s="1343"/>
    </row>
    <row r="113" spans="1:13" s="616" customFormat="1" ht="15">
      <c r="A113" s="1446">
        <v>106</v>
      </c>
      <c r="B113" s="1266"/>
      <c r="C113" s="1267"/>
      <c r="D113" s="1268" t="s">
        <v>396</v>
      </c>
      <c r="E113" s="156"/>
      <c r="F113" s="1290"/>
      <c r="G113" s="1290"/>
      <c r="H113" s="1291"/>
      <c r="I113" s="1322"/>
      <c r="J113" s="1323"/>
      <c r="K113" s="1323"/>
      <c r="L113" s="1324">
        <f>SUM(I113:K113)</f>
        <v>0</v>
      </c>
      <c r="M113" s="1346"/>
    </row>
    <row r="114" spans="1:13" s="617" customFormat="1" ht="15">
      <c r="A114" s="1446">
        <v>107</v>
      </c>
      <c r="B114" s="1270"/>
      <c r="C114" s="1271"/>
      <c r="D114" s="1272" t="s">
        <v>1034</v>
      </c>
      <c r="E114" s="1289"/>
      <c r="F114" s="1287"/>
      <c r="G114" s="1287"/>
      <c r="H114" s="1288"/>
      <c r="I114" s="1328">
        <f>SUM(I112:I113)</f>
        <v>4300</v>
      </c>
      <c r="J114" s="1287">
        <f>SUM(J112:J113)</f>
        <v>0</v>
      </c>
      <c r="K114" s="1287">
        <f>SUM(K112:K113)</f>
        <v>0</v>
      </c>
      <c r="L114" s="1320">
        <f>SUM(I114:K114)</f>
        <v>4300</v>
      </c>
      <c r="M114" s="1345">
        <f>SUM(M111:M113)</f>
        <v>0</v>
      </c>
    </row>
    <row r="115" spans="1:13" ht="60">
      <c r="A115" s="1446">
        <v>108</v>
      </c>
      <c r="B115" s="1263"/>
      <c r="C115" s="1259">
        <v>24</v>
      </c>
      <c r="D115" s="1261" t="s">
        <v>466</v>
      </c>
      <c r="E115" s="156" t="s">
        <v>752</v>
      </c>
      <c r="F115" s="1090">
        <f>SUM(I119,H115)</f>
        <v>9356</v>
      </c>
      <c r="G115" s="1090">
        <v>0</v>
      </c>
      <c r="H115" s="1079">
        <v>2356</v>
      </c>
      <c r="I115" s="1318"/>
      <c r="J115" s="1319"/>
      <c r="K115" s="1319"/>
      <c r="L115" s="1320"/>
      <c r="M115" s="1338"/>
    </row>
    <row r="116" spans="1:13" ht="15">
      <c r="A116" s="1446">
        <v>109</v>
      </c>
      <c r="B116" s="1263"/>
      <c r="C116" s="1264"/>
      <c r="D116" s="1265" t="s">
        <v>394</v>
      </c>
      <c r="E116" s="1295"/>
      <c r="F116" s="1280"/>
      <c r="G116" s="1280"/>
      <c r="H116" s="1281"/>
      <c r="I116" s="1318">
        <v>7000</v>
      </c>
      <c r="J116" s="1319"/>
      <c r="K116" s="1319"/>
      <c r="L116" s="1321">
        <f>SUM(I116:K116)</f>
        <v>7000</v>
      </c>
      <c r="M116" s="1341"/>
    </row>
    <row r="117" spans="1:13" ht="15">
      <c r="A117" s="1446">
        <v>110</v>
      </c>
      <c r="B117" s="1263"/>
      <c r="C117" s="1264"/>
      <c r="D117" s="1265" t="s">
        <v>1000</v>
      </c>
      <c r="E117" s="1295"/>
      <c r="F117" s="1280"/>
      <c r="G117" s="1280"/>
      <c r="H117" s="1281"/>
      <c r="I117" s="1318">
        <v>7000</v>
      </c>
      <c r="J117" s="1319"/>
      <c r="K117" s="1319"/>
      <c r="L117" s="1321">
        <f>SUM(I117:K117)</f>
        <v>7000</v>
      </c>
      <c r="M117" s="1341"/>
    </row>
    <row r="118" spans="1:13" ht="15">
      <c r="A118" s="1446">
        <v>111</v>
      </c>
      <c r="B118" s="1263"/>
      <c r="C118" s="1264"/>
      <c r="D118" s="1268" t="s">
        <v>396</v>
      </c>
      <c r="E118" s="156"/>
      <c r="F118" s="1090"/>
      <c r="G118" s="1090"/>
      <c r="H118" s="1079"/>
      <c r="I118" s="1318"/>
      <c r="J118" s="1319"/>
      <c r="K118" s="1319"/>
      <c r="L118" s="1324">
        <f>SUM(I118:K118)</f>
        <v>0</v>
      </c>
      <c r="M118" s="1341"/>
    </row>
    <row r="119" spans="1:13" ht="15">
      <c r="A119" s="1446">
        <v>112</v>
      </c>
      <c r="B119" s="1263"/>
      <c r="C119" s="1264"/>
      <c r="D119" s="1272" t="s">
        <v>1034</v>
      </c>
      <c r="E119" s="156"/>
      <c r="F119" s="1296"/>
      <c r="G119" s="1296"/>
      <c r="H119" s="1297"/>
      <c r="I119" s="1329">
        <f>SUM(I117:I118)</f>
        <v>7000</v>
      </c>
      <c r="J119" s="1296">
        <f>SUM(J117:J118)</f>
        <v>0</v>
      </c>
      <c r="K119" s="1296">
        <f>SUM(K117:K118)</f>
        <v>0</v>
      </c>
      <c r="L119" s="1320">
        <f>SUM(I119:K119)</f>
        <v>7000</v>
      </c>
      <c r="M119" s="1347">
        <f>SUM(M116:M118)</f>
        <v>0</v>
      </c>
    </row>
    <row r="120" spans="1:13" s="615" customFormat="1" ht="30">
      <c r="A120" s="1446">
        <v>113</v>
      </c>
      <c r="B120" s="1263"/>
      <c r="C120" s="1259">
        <v>25</v>
      </c>
      <c r="D120" s="1261" t="s">
        <v>467</v>
      </c>
      <c r="E120" s="156" t="s">
        <v>752</v>
      </c>
      <c r="F120" s="1286">
        <f>SUM(M124,I124)</f>
        <v>63500</v>
      </c>
      <c r="G120" s="1261">
        <v>0</v>
      </c>
      <c r="H120" s="1262">
        <v>0</v>
      </c>
      <c r="I120" s="1318"/>
      <c r="J120" s="1319"/>
      <c r="K120" s="1319"/>
      <c r="L120" s="1320"/>
      <c r="M120" s="1338"/>
    </row>
    <row r="121" spans="1:13" ht="15">
      <c r="A121" s="1446">
        <v>114</v>
      </c>
      <c r="B121" s="1263"/>
      <c r="C121" s="1264"/>
      <c r="D121" s="1265" t="s">
        <v>394</v>
      </c>
      <c r="E121" s="1295"/>
      <c r="F121" s="1280"/>
      <c r="G121" s="1286"/>
      <c r="H121" s="1079"/>
      <c r="I121" s="1318">
        <v>6000</v>
      </c>
      <c r="J121" s="1319"/>
      <c r="K121" s="1319"/>
      <c r="L121" s="1321">
        <f>SUM(I121:K121)</f>
        <v>6000</v>
      </c>
      <c r="M121" s="1343">
        <v>59000</v>
      </c>
    </row>
    <row r="122" spans="1:13" ht="15">
      <c r="A122" s="1446">
        <v>115</v>
      </c>
      <c r="B122" s="1263"/>
      <c r="C122" s="1264"/>
      <c r="D122" s="1265" t="s">
        <v>1000</v>
      </c>
      <c r="E122" s="1295"/>
      <c r="F122" s="1280"/>
      <c r="G122" s="1286"/>
      <c r="H122" s="1079"/>
      <c r="I122" s="1318">
        <v>4500</v>
      </c>
      <c r="J122" s="1319"/>
      <c r="K122" s="1319"/>
      <c r="L122" s="1321">
        <f>SUM(I122:K122)</f>
        <v>4500</v>
      </c>
      <c r="M122" s="1343"/>
    </row>
    <row r="123" spans="1:13" s="616" customFormat="1" ht="15">
      <c r="A123" s="1446">
        <v>116</v>
      </c>
      <c r="B123" s="1266"/>
      <c r="C123" s="1267"/>
      <c r="D123" s="1268" t="s">
        <v>396</v>
      </c>
      <c r="E123" s="156"/>
      <c r="F123" s="1290"/>
      <c r="G123" s="1290"/>
      <c r="H123" s="1291"/>
      <c r="I123" s="1322"/>
      <c r="J123" s="1323"/>
      <c r="K123" s="1323"/>
      <c r="L123" s="1324">
        <f>SUM(I123:K123)</f>
        <v>0</v>
      </c>
      <c r="M123" s="1346"/>
    </row>
    <row r="124" spans="1:13" s="617" customFormat="1" ht="15">
      <c r="A124" s="1446">
        <v>117</v>
      </c>
      <c r="B124" s="1270"/>
      <c r="C124" s="1271"/>
      <c r="D124" s="1272" t="s">
        <v>1034</v>
      </c>
      <c r="E124" s="1289"/>
      <c r="F124" s="1287"/>
      <c r="G124" s="1287"/>
      <c r="H124" s="1288"/>
      <c r="I124" s="1328">
        <f>SUM(I122:I123)</f>
        <v>4500</v>
      </c>
      <c r="J124" s="1287">
        <f>SUM(J122:J123)</f>
        <v>0</v>
      </c>
      <c r="K124" s="1287">
        <f>SUM(K122:K123)</f>
        <v>0</v>
      </c>
      <c r="L124" s="1320">
        <f>SUM(I124:K124)</f>
        <v>4500</v>
      </c>
      <c r="M124" s="1345">
        <f>SUM(M121:M123)</f>
        <v>59000</v>
      </c>
    </row>
    <row r="125" spans="1:13" s="615" customFormat="1" ht="22.5" customHeight="1">
      <c r="A125" s="1446">
        <v>118</v>
      </c>
      <c r="B125" s="1294"/>
      <c r="C125" s="1264">
        <v>26</v>
      </c>
      <c r="D125" s="1261" t="s">
        <v>468</v>
      </c>
      <c r="E125" s="156" t="s">
        <v>752</v>
      </c>
      <c r="F125" s="381">
        <v>4700</v>
      </c>
      <c r="G125" s="381">
        <v>0</v>
      </c>
      <c r="H125" s="1079">
        <v>0</v>
      </c>
      <c r="I125" s="1318"/>
      <c r="J125" s="1319"/>
      <c r="K125" s="1319"/>
      <c r="L125" s="1320"/>
      <c r="M125" s="1338"/>
    </row>
    <row r="126" spans="1:13" ht="15">
      <c r="A126" s="1446">
        <v>119</v>
      </c>
      <c r="B126" s="1263"/>
      <c r="C126" s="1264"/>
      <c r="D126" s="1265" t="s">
        <v>394</v>
      </c>
      <c r="E126" s="1295"/>
      <c r="F126" s="1280"/>
      <c r="G126" s="1286"/>
      <c r="H126" s="1079"/>
      <c r="I126" s="1318">
        <v>6000</v>
      </c>
      <c r="J126" s="1319"/>
      <c r="K126" s="1319"/>
      <c r="L126" s="1321">
        <f>SUM(I126:K126)</f>
        <v>6000</v>
      </c>
      <c r="M126" s="1343"/>
    </row>
    <row r="127" spans="1:13" ht="15">
      <c r="A127" s="1446">
        <v>120</v>
      </c>
      <c r="B127" s="1263"/>
      <c r="C127" s="1264"/>
      <c r="D127" s="1265" t="s">
        <v>1000</v>
      </c>
      <c r="E127" s="1295"/>
      <c r="F127" s="1280"/>
      <c r="G127" s="1286"/>
      <c r="H127" s="1079"/>
      <c r="I127" s="1318">
        <v>4700</v>
      </c>
      <c r="J127" s="1319"/>
      <c r="K127" s="1319"/>
      <c r="L127" s="1321">
        <f>SUM(I127:K127)</f>
        <v>4700</v>
      </c>
      <c r="M127" s="1343"/>
    </row>
    <row r="128" spans="1:13" s="616" customFormat="1" ht="15">
      <c r="A128" s="1446">
        <v>121</v>
      </c>
      <c r="B128" s="1266"/>
      <c r="C128" s="1267"/>
      <c r="D128" s="1268" t="s">
        <v>396</v>
      </c>
      <c r="E128" s="156"/>
      <c r="F128" s="1290"/>
      <c r="G128" s="1290"/>
      <c r="H128" s="1291"/>
      <c r="I128" s="1322"/>
      <c r="J128" s="1323"/>
      <c r="K128" s="1323"/>
      <c r="L128" s="1324">
        <f>SUM(I128:K128)</f>
        <v>0</v>
      </c>
      <c r="M128" s="1346"/>
    </row>
    <row r="129" spans="1:13" s="617" customFormat="1" ht="15">
      <c r="A129" s="1446">
        <v>122</v>
      </c>
      <c r="B129" s="1270"/>
      <c r="C129" s="1271"/>
      <c r="D129" s="1272" t="s">
        <v>1034</v>
      </c>
      <c r="E129" s="1289"/>
      <c r="F129" s="1287"/>
      <c r="G129" s="1287"/>
      <c r="H129" s="1288"/>
      <c r="I129" s="1328">
        <f>SUM(I127:I128)</f>
        <v>4700</v>
      </c>
      <c r="J129" s="1287">
        <f>SUM(J127:J128)</f>
        <v>0</v>
      </c>
      <c r="K129" s="1287">
        <f>SUM(K127:K128)</f>
        <v>0</v>
      </c>
      <c r="L129" s="1320">
        <f>SUM(I129:K129)</f>
        <v>4700</v>
      </c>
      <c r="M129" s="1345">
        <f>SUM(M126:M128)</f>
        <v>0</v>
      </c>
    </row>
    <row r="130" spans="1:13" s="615" customFormat="1" ht="22.5" customHeight="1">
      <c r="A130" s="1446">
        <v>123</v>
      </c>
      <c r="B130" s="1294"/>
      <c r="C130" s="1264">
        <v>27</v>
      </c>
      <c r="D130" s="1261" t="s">
        <v>154</v>
      </c>
      <c r="E130" s="156" t="s">
        <v>752</v>
      </c>
      <c r="F130" s="381">
        <v>1500</v>
      </c>
      <c r="G130" s="381">
        <v>0</v>
      </c>
      <c r="H130" s="1079">
        <v>0</v>
      </c>
      <c r="I130" s="1318"/>
      <c r="J130" s="1319"/>
      <c r="K130" s="1319"/>
      <c r="L130" s="1320"/>
      <c r="M130" s="1338"/>
    </row>
    <row r="131" spans="1:13" ht="15">
      <c r="A131" s="1446">
        <v>124</v>
      </c>
      <c r="B131" s="1294"/>
      <c r="C131" s="1264"/>
      <c r="D131" s="1265" t="s">
        <v>394</v>
      </c>
      <c r="E131" s="1295"/>
      <c r="F131" s="1280"/>
      <c r="G131" s="1286"/>
      <c r="H131" s="1079"/>
      <c r="I131" s="1318">
        <v>1500</v>
      </c>
      <c r="J131" s="1319"/>
      <c r="K131" s="1319"/>
      <c r="L131" s="1321">
        <f>SUM(I131:K131)</f>
        <v>1500</v>
      </c>
      <c r="M131" s="1343"/>
    </row>
    <row r="132" spans="1:13" ht="15">
      <c r="A132" s="1446">
        <v>125</v>
      </c>
      <c r="B132" s="1263"/>
      <c r="C132" s="1264"/>
      <c r="D132" s="1265" t="s">
        <v>1000</v>
      </c>
      <c r="E132" s="1295"/>
      <c r="F132" s="1280"/>
      <c r="G132" s="1286"/>
      <c r="H132" s="1079"/>
      <c r="I132" s="1318">
        <v>1500</v>
      </c>
      <c r="J132" s="1319"/>
      <c r="K132" s="1319"/>
      <c r="L132" s="1321">
        <f>SUM(I132:K132)</f>
        <v>1500</v>
      </c>
      <c r="M132" s="1343"/>
    </row>
    <row r="133" spans="1:13" s="616" customFormat="1" ht="15">
      <c r="A133" s="1446">
        <v>126</v>
      </c>
      <c r="B133" s="1266"/>
      <c r="C133" s="1267"/>
      <c r="D133" s="1268" t="s">
        <v>396</v>
      </c>
      <c r="E133" s="156"/>
      <c r="F133" s="1290"/>
      <c r="G133" s="1290"/>
      <c r="H133" s="1291"/>
      <c r="I133" s="1322"/>
      <c r="J133" s="1323"/>
      <c r="K133" s="1323"/>
      <c r="L133" s="1324">
        <f>SUM(I133:K133)</f>
        <v>0</v>
      </c>
      <c r="M133" s="1346"/>
    </row>
    <row r="134" spans="1:13" s="617" customFormat="1" ht="15">
      <c r="A134" s="1446">
        <v>127</v>
      </c>
      <c r="B134" s="1270"/>
      <c r="C134" s="1271"/>
      <c r="D134" s="1272" t="s">
        <v>1034</v>
      </c>
      <c r="E134" s="1289"/>
      <c r="F134" s="1287"/>
      <c r="G134" s="1287"/>
      <c r="H134" s="1288"/>
      <c r="I134" s="1328">
        <f>SUM(I132:I133)</f>
        <v>1500</v>
      </c>
      <c r="J134" s="1287">
        <f>SUM(J132:J133)</f>
        <v>0</v>
      </c>
      <c r="K134" s="1287">
        <f>SUM(K132:K133)</f>
        <v>0</v>
      </c>
      <c r="L134" s="1320">
        <f>SUM(I134:K134)</f>
        <v>1500</v>
      </c>
      <c r="M134" s="1345">
        <f>SUM(M131:M133)</f>
        <v>0</v>
      </c>
    </row>
    <row r="135" spans="1:13" s="615" customFormat="1" ht="22.5" customHeight="1">
      <c r="A135" s="1446">
        <v>128</v>
      </c>
      <c r="B135" s="1294"/>
      <c r="C135" s="1264">
        <v>28</v>
      </c>
      <c r="D135" s="1261" t="s">
        <v>470</v>
      </c>
      <c r="E135" s="156" t="s">
        <v>752</v>
      </c>
      <c r="F135" s="381">
        <f>SUM(I139,H135,G135)</f>
        <v>21133</v>
      </c>
      <c r="G135" s="381">
        <v>2682</v>
      </c>
      <c r="H135" s="1079">
        <v>109</v>
      </c>
      <c r="I135" s="1318"/>
      <c r="J135" s="1319"/>
      <c r="K135" s="1319"/>
      <c r="L135" s="1320"/>
      <c r="M135" s="1338"/>
    </row>
    <row r="136" spans="1:13" ht="15">
      <c r="A136" s="1446">
        <v>129</v>
      </c>
      <c r="B136" s="1263"/>
      <c r="C136" s="1264"/>
      <c r="D136" s="1265" t="s">
        <v>394</v>
      </c>
      <c r="E136" s="1295"/>
      <c r="F136" s="1280"/>
      <c r="G136" s="1280"/>
      <c r="H136" s="1281"/>
      <c r="I136" s="1318">
        <v>3456</v>
      </c>
      <c r="J136" s="1319"/>
      <c r="K136" s="1319"/>
      <c r="L136" s="1321">
        <f>SUM(I136:K136)</f>
        <v>3456</v>
      </c>
      <c r="M136" s="1343"/>
    </row>
    <row r="137" spans="1:13" ht="15">
      <c r="A137" s="1446">
        <v>130</v>
      </c>
      <c r="B137" s="1263"/>
      <c r="C137" s="1264"/>
      <c r="D137" s="1265" t="s">
        <v>1000</v>
      </c>
      <c r="E137" s="1295"/>
      <c r="F137" s="1280"/>
      <c r="G137" s="1280"/>
      <c r="H137" s="1281"/>
      <c r="I137" s="1318">
        <v>18126</v>
      </c>
      <c r="J137" s="1319"/>
      <c r="K137" s="1319"/>
      <c r="L137" s="1321">
        <f>SUM(I137:K137)</f>
        <v>18126</v>
      </c>
      <c r="M137" s="1343"/>
    </row>
    <row r="138" spans="1:13" s="616" customFormat="1" ht="15">
      <c r="A138" s="1446">
        <v>131</v>
      </c>
      <c r="B138" s="1266"/>
      <c r="C138" s="1267"/>
      <c r="D138" s="1268" t="s">
        <v>1132</v>
      </c>
      <c r="E138" s="156"/>
      <c r="F138" s="1290"/>
      <c r="G138" s="1290"/>
      <c r="H138" s="1291"/>
      <c r="I138" s="1322">
        <v>216</v>
      </c>
      <c r="J138" s="1323"/>
      <c r="K138" s="1323"/>
      <c r="L138" s="1324">
        <f>SUM(I138:K138)</f>
        <v>216</v>
      </c>
      <c r="M138" s="1346"/>
    </row>
    <row r="139" spans="1:13" s="617" customFormat="1" ht="15">
      <c r="A139" s="1446">
        <v>132</v>
      </c>
      <c r="B139" s="1270"/>
      <c r="C139" s="1271"/>
      <c r="D139" s="1272" t="s">
        <v>1034</v>
      </c>
      <c r="E139" s="1289"/>
      <c r="F139" s="1287"/>
      <c r="G139" s="1287"/>
      <c r="H139" s="1288"/>
      <c r="I139" s="1328">
        <f>SUM(I137:I138)</f>
        <v>18342</v>
      </c>
      <c r="J139" s="1287">
        <f>SUM(J137:J138)</f>
        <v>0</v>
      </c>
      <c r="K139" s="1287">
        <f>SUM(K137:K138)</f>
        <v>0</v>
      </c>
      <c r="L139" s="1320">
        <f>SUM(I139:K139)</f>
        <v>18342</v>
      </c>
      <c r="M139" s="1345">
        <f>SUM(M136:M138)</f>
        <v>0</v>
      </c>
    </row>
    <row r="140" spans="1:13" s="615" customFormat="1" ht="36" customHeight="1">
      <c r="A140" s="1446">
        <v>133</v>
      </c>
      <c r="B140" s="1258"/>
      <c r="C140" s="1259">
        <v>29</v>
      </c>
      <c r="D140" s="1261" t="s">
        <v>471</v>
      </c>
      <c r="E140" s="156" t="s">
        <v>752</v>
      </c>
      <c r="F140" s="1286">
        <v>437280</v>
      </c>
      <c r="G140" s="1286">
        <v>123732</v>
      </c>
      <c r="H140" s="1079">
        <v>109329</v>
      </c>
      <c r="I140" s="1318"/>
      <c r="J140" s="1319"/>
      <c r="K140" s="1319"/>
      <c r="L140" s="1320"/>
      <c r="M140" s="1338"/>
    </row>
    <row r="141" spans="1:13" ht="15">
      <c r="A141" s="1446">
        <v>134</v>
      </c>
      <c r="B141" s="1263"/>
      <c r="C141" s="1264"/>
      <c r="D141" s="1265" t="s">
        <v>394</v>
      </c>
      <c r="E141" s="1295"/>
      <c r="F141" s="1280"/>
      <c r="G141" s="1280"/>
      <c r="H141" s="1281"/>
      <c r="I141" s="1318">
        <v>88000</v>
      </c>
      <c r="J141" s="1319"/>
      <c r="K141" s="1319"/>
      <c r="L141" s="1321">
        <f>SUM(I141:K141)</f>
        <v>88000</v>
      </c>
      <c r="M141" s="1343">
        <v>116219</v>
      </c>
    </row>
    <row r="142" spans="1:13" ht="15">
      <c r="A142" s="1446">
        <v>135</v>
      </c>
      <c r="B142" s="1263"/>
      <c r="C142" s="1264"/>
      <c r="D142" s="1265" t="s">
        <v>1000</v>
      </c>
      <c r="E142" s="1295"/>
      <c r="F142" s="1280"/>
      <c r="G142" s="1280"/>
      <c r="H142" s="1281"/>
      <c r="I142" s="1318">
        <v>88000</v>
      </c>
      <c r="J142" s="1319"/>
      <c r="K142" s="1319"/>
      <c r="L142" s="1321">
        <f>SUM(I142:K142)</f>
        <v>88000</v>
      </c>
      <c r="M142" s="1343"/>
    </row>
    <row r="143" spans="1:13" s="616" customFormat="1" ht="15">
      <c r="A143" s="1446">
        <v>136</v>
      </c>
      <c r="B143" s="1266"/>
      <c r="C143" s="1267"/>
      <c r="D143" s="1268" t="s">
        <v>396</v>
      </c>
      <c r="E143" s="156"/>
      <c r="F143" s="1290"/>
      <c r="G143" s="1290"/>
      <c r="H143" s="1291"/>
      <c r="I143" s="1322"/>
      <c r="J143" s="1323"/>
      <c r="K143" s="1323"/>
      <c r="L143" s="1324">
        <f>SUM(I143:K143)</f>
        <v>0</v>
      </c>
      <c r="M143" s="1346"/>
    </row>
    <row r="144" spans="1:13" s="617" customFormat="1" ht="15">
      <c r="A144" s="1446">
        <v>137</v>
      </c>
      <c r="B144" s="1270"/>
      <c r="C144" s="1271"/>
      <c r="D144" s="1272" t="s">
        <v>1034</v>
      </c>
      <c r="E144" s="1289"/>
      <c r="F144" s="1287"/>
      <c r="G144" s="1287"/>
      <c r="H144" s="1288"/>
      <c r="I144" s="1328">
        <f>SUM(I142:I143)</f>
        <v>88000</v>
      </c>
      <c r="J144" s="1287">
        <f>SUM(J142:J143)</f>
        <v>0</v>
      </c>
      <c r="K144" s="1287">
        <f>SUM(K142:K143)</f>
        <v>0</v>
      </c>
      <c r="L144" s="1320">
        <f>SUM(I144:K144)</f>
        <v>88000</v>
      </c>
      <c r="M144" s="1345">
        <f>SUM(M141:M143)</f>
        <v>116219</v>
      </c>
    </row>
    <row r="145" spans="1:13" s="615" customFormat="1" ht="15">
      <c r="A145" s="1446">
        <v>138</v>
      </c>
      <c r="B145" s="1294"/>
      <c r="C145" s="1264">
        <v>30</v>
      </c>
      <c r="D145" s="1261" t="s">
        <v>472</v>
      </c>
      <c r="E145" s="156" t="s">
        <v>752</v>
      </c>
      <c r="F145" s="381">
        <v>200025</v>
      </c>
      <c r="G145" s="381">
        <v>0</v>
      </c>
      <c r="H145" s="1079">
        <v>72525</v>
      </c>
      <c r="I145" s="1318"/>
      <c r="J145" s="1319"/>
      <c r="K145" s="1319"/>
      <c r="L145" s="1320"/>
      <c r="M145" s="1338"/>
    </row>
    <row r="146" spans="1:13" ht="15">
      <c r="A146" s="1446">
        <v>139</v>
      </c>
      <c r="B146" s="1263"/>
      <c r="C146" s="1264"/>
      <c r="D146" s="1265" t="s">
        <v>394</v>
      </c>
      <c r="E146" s="1295"/>
      <c r="F146" s="1280"/>
      <c r="G146" s="1280"/>
      <c r="H146" s="1281"/>
      <c r="I146" s="1318">
        <v>70000</v>
      </c>
      <c r="J146" s="1319"/>
      <c r="K146" s="1319"/>
      <c r="L146" s="1321">
        <f aca="true" t="shared" si="0" ref="L146:L237">SUM(I146:K146)</f>
        <v>70000</v>
      </c>
      <c r="M146" s="1343">
        <v>57500</v>
      </c>
    </row>
    <row r="147" spans="1:13" ht="15">
      <c r="A147" s="1446">
        <v>140</v>
      </c>
      <c r="B147" s="1263"/>
      <c r="C147" s="1264"/>
      <c r="D147" s="1265" t="s">
        <v>1000</v>
      </c>
      <c r="E147" s="1295"/>
      <c r="F147" s="1280"/>
      <c r="G147" s="1280"/>
      <c r="H147" s="1281"/>
      <c r="I147" s="1318">
        <v>70000</v>
      </c>
      <c r="J147" s="1319"/>
      <c r="K147" s="1319"/>
      <c r="L147" s="1321">
        <f t="shared" si="0"/>
        <v>70000</v>
      </c>
      <c r="M147" s="1343"/>
    </row>
    <row r="148" spans="1:13" s="616" customFormat="1" ht="15">
      <c r="A148" s="1446">
        <v>141</v>
      </c>
      <c r="B148" s="1266"/>
      <c r="C148" s="1267"/>
      <c r="D148" s="1268" t="s">
        <v>396</v>
      </c>
      <c r="E148" s="156"/>
      <c r="F148" s="1290"/>
      <c r="G148" s="1290"/>
      <c r="H148" s="1291"/>
      <c r="I148" s="1322"/>
      <c r="J148" s="1323"/>
      <c r="K148" s="1323"/>
      <c r="L148" s="1324">
        <f t="shared" si="0"/>
        <v>0</v>
      </c>
      <c r="M148" s="1346"/>
    </row>
    <row r="149" spans="1:13" s="617" customFormat="1" ht="15">
      <c r="A149" s="1446">
        <v>142</v>
      </c>
      <c r="B149" s="1270"/>
      <c r="C149" s="1271"/>
      <c r="D149" s="1272" t="s">
        <v>1034</v>
      </c>
      <c r="E149" s="1289"/>
      <c r="F149" s="1287"/>
      <c r="G149" s="1287"/>
      <c r="H149" s="1288"/>
      <c r="I149" s="1328">
        <f>SUM(I147:I148)</f>
        <v>70000</v>
      </c>
      <c r="J149" s="1287">
        <f>SUM(J147:J148)</f>
        <v>0</v>
      </c>
      <c r="K149" s="1287">
        <f>SUM(K147:K148)</f>
        <v>0</v>
      </c>
      <c r="L149" s="1320">
        <f t="shared" si="0"/>
        <v>70000</v>
      </c>
      <c r="M149" s="1345">
        <f>SUM(M146:M148)</f>
        <v>57500</v>
      </c>
    </row>
    <row r="150" spans="1:13" ht="45">
      <c r="A150" s="1446">
        <v>143</v>
      </c>
      <c r="B150" s="1263"/>
      <c r="C150" s="1259">
        <v>31</v>
      </c>
      <c r="D150" s="1261" t="s">
        <v>489</v>
      </c>
      <c r="E150" s="156" t="s">
        <v>752</v>
      </c>
      <c r="F150" s="1092">
        <v>15290</v>
      </c>
      <c r="G150" s="1261">
        <v>0</v>
      </c>
      <c r="H150" s="1262">
        <v>0</v>
      </c>
      <c r="I150" s="1318"/>
      <c r="J150" s="1319"/>
      <c r="K150" s="1319"/>
      <c r="L150" s="1320"/>
      <c r="M150" s="1338"/>
    </row>
    <row r="151" spans="1:13" ht="15">
      <c r="A151" s="1446">
        <v>144</v>
      </c>
      <c r="B151" s="1263"/>
      <c r="C151" s="1264"/>
      <c r="D151" s="1265" t="s">
        <v>394</v>
      </c>
      <c r="E151" s="1295"/>
      <c r="F151" s="1280"/>
      <c r="G151" s="1092"/>
      <c r="H151" s="1076"/>
      <c r="I151" s="1318">
        <v>15290</v>
      </c>
      <c r="J151" s="1319"/>
      <c r="K151" s="1319"/>
      <c r="L151" s="1321">
        <f t="shared" si="0"/>
        <v>15290</v>
      </c>
      <c r="M151" s="1341"/>
    </row>
    <row r="152" spans="1:13" ht="15">
      <c r="A152" s="1446">
        <v>145</v>
      </c>
      <c r="B152" s="1263"/>
      <c r="C152" s="1264"/>
      <c r="D152" s="1265" t="s">
        <v>1000</v>
      </c>
      <c r="E152" s="1295"/>
      <c r="F152" s="1280"/>
      <c r="G152" s="1092"/>
      <c r="H152" s="1076"/>
      <c r="I152" s="1318">
        <v>15290</v>
      </c>
      <c r="J152" s="1319"/>
      <c r="K152" s="1319"/>
      <c r="L152" s="1321">
        <f t="shared" si="0"/>
        <v>15290</v>
      </c>
      <c r="M152" s="1341"/>
    </row>
    <row r="153" spans="1:13" ht="15">
      <c r="A153" s="1446">
        <v>146</v>
      </c>
      <c r="B153" s="1263"/>
      <c r="C153" s="1264"/>
      <c r="D153" s="1268" t="s">
        <v>396</v>
      </c>
      <c r="E153" s="156"/>
      <c r="F153" s="1092"/>
      <c r="G153" s="1092"/>
      <c r="H153" s="1076"/>
      <c r="I153" s="1318"/>
      <c r="J153" s="1319"/>
      <c r="K153" s="1319"/>
      <c r="L153" s="1324">
        <f t="shared" si="0"/>
        <v>0</v>
      </c>
      <c r="M153" s="1341"/>
    </row>
    <row r="154" spans="1:13" ht="15">
      <c r="A154" s="1446">
        <v>147</v>
      </c>
      <c r="B154" s="1263"/>
      <c r="C154" s="1264"/>
      <c r="D154" s="1272" t="s">
        <v>1034</v>
      </c>
      <c r="E154" s="156"/>
      <c r="F154" s="1298"/>
      <c r="G154" s="1298"/>
      <c r="H154" s="1299"/>
      <c r="I154" s="1330">
        <f>SUM(I152:I153)</f>
        <v>15290</v>
      </c>
      <c r="J154" s="1298">
        <f>SUM(J152:J153)</f>
        <v>0</v>
      </c>
      <c r="K154" s="1298">
        <f>SUM(K152:K153)</f>
        <v>0</v>
      </c>
      <c r="L154" s="1320">
        <f t="shared" si="0"/>
        <v>15290</v>
      </c>
      <c r="M154" s="1348">
        <f>SUM(M151:M153)</f>
        <v>0</v>
      </c>
    </row>
    <row r="155" spans="1:13" ht="42.75">
      <c r="A155" s="1446">
        <v>148</v>
      </c>
      <c r="B155" s="1258"/>
      <c r="C155" s="1259">
        <v>32</v>
      </c>
      <c r="D155" s="1300" t="s">
        <v>291</v>
      </c>
      <c r="E155" s="156" t="s">
        <v>752</v>
      </c>
      <c r="F155" s="1092">
        <v>3100</v>
      </c>
      <c r="G155" s="1261">
        <v>0</v>
      </c>
      <c r="H155" s="1262">
        <v>0</v>
      </c>
      <c r="I155" s="1318"/>
      <c r="J155" s="1319"/>
      <c r="K155" s="1319"/>
      <c r="L155" s="1320"/>
      <c r="M155" s="1338"/>
    </row>
    <row r="156" spans="1:13" ht="15">
      <c r="A156" s="1446">
        <v>149</v>
      </c>
      <c r="B156" s="1263"/>
      <c r="C156" s="1264"/>
      <c r="D156" s="1265" t="s">
        <v>394</v>
      </c>
      <c r="E156" s="1295"/>
      <c r="F156" s="1280"/>
      <c r="G156" s="1092"/>
      <c r="H156" s="1076"/>
      <c r="I156" s="1318">
        <v>3100</v>
      </c>
      <c r="J156" s="1319"/>
      <c r="K156" s="1319"/>
      <c r="L156" s="1321">
        <f t="shared" si="0"/>
        <v>3100</v>
      </c>
      <c r="M156" s="1341"/>
    </row>
    <row r="157" spans="1:13" ht="15">
      <c r="A157" s="1446">
        <v>150</v>
      </c>
      <c r="B157" s="1263"/>
      <c r="C157" s="1264"/>
      <c r="D157" s="1265" t="s">
        <v>1000</v>
      </c>
      <c r="E157" s="1295"/>
      <c r="F157" s="1280"/>
      <c r="G157" s="1092"/>
      <c r="H157" s="1076"/>
      <c r="I157" s="1318">
        <v>3100</v>
      </c>
      <c r="J157" s="1319"/>
      <c r="K157" s="1319"/>
      <c r="L157" s="1321">
        <f t="shared" si="0"/>
        <v>3100</v>
      </c>
      <c r="M157" s="1341"/>
    </row>
    <row r="158" spans="1:13" ht="15">
      <c r="A158" s="1446">
        <v>151</v>
      </c>
      <c r="B158" s="1263"/>
      <c r="C158" s="1264"/>
      <c r="D158" s="1268" t="s">
        <v>396</v>
      </c>
      <c r="E158" s="156"/>
      <c r="F158" s="1092"/>
      <c r="G158" s="1092"/>
      <c r="H158" s="1076"/>
      <c r="I158" s="1318"/>
      <c r="J158" s="1319"/>
      <c r="K158" s="1319"/>
      <c r="L158" s="1324">
        <f t="shared" si="0"/>
        <v>0</v>
      </c>
      <c r="M158" s="1341"/>
    </row>
    <row r="159" spans="1:13" ht="15">
      <c r="A159" s="1446">
        <v>152</v>
      </c>
      <c r="B159" s="1263"/>
      <c r="C159" s="1264"/>
      <c r="D159" s="1272" t="s">
        <v>1034</v>
      </c>
      <c r="E159" s="156"/>
      <c r="F159" s="1298"/>
      <c r="G159" s="1298"/>
      <c r="H159" s="1299"/>
      <c r="I159" s="1330">
        <f>SUM(I157:I158)</f>
        <v>3100</v>
      </c>
      <c r="J159" s="1298">
        <f>SUM(J157:J158)</f>
        <v>0</v>
      </c>
      <c r="K159" s="1298">
        <f>SUM(K157:K158)</f>
        <v>0</v>
      </c>
      <c r="L159" s="1320">
        <f t="shared" si="0"/>
        <v>3100</v>
      </c>
      <c r="M159" s="1348">
        <f>SUM(M156:M158)</f>
        <v>0</v>
      </c>
    </row>
    <row r="160" spans="1:13" ht="42.75">
      <c r="A160" s="1446">
        <v>153</v>
      </c>
      <c r="B160" s="1263"/>
      <c r="C160" s="1259">
        <v>33</v>
      </c>
      <c r="D160" s="1300" t="s">
        <v>292</v>
      </c>
      <c r="E160" s="156" t="s">
        <v>752</v>
      </c>
      <c r="F160" s="1092">
        <v>3600</v>
      </c>
      <c r="G160" s="1261">
        <v>0</v>
      </c>
      <c r="H160" s="1262">
        <v>0</v>
      </c>
      <c r="I160" s="1318"/>
      <c r="J160" s="1319"/>
      <c r="K160" s="1319"/>
      <c r="L160" s="1320"/>
      <c r="M160" s="1338"/>
    </row>
    <row r="161" spans="1:13" ht="15">
      <c r="A161" s="1446">
        <v>154</v>
      </c>
      <c r="B161" s="1263"/>
      <c r="C161" s="1264"/>
      <c r="D161" s="1265" t="s">
        <v>394</v>
      </c>
      <c r="E161" s="1295"/>
      <c r="F161" s="1280"/>
      <c r="G161" s="1092"/>
      <c r="H161" s="1076"/>
      <c r="I161" s="1318">
        <v>3600</v>
      </c>
      <c r="J161" s="1319"/>
      <c r="K161" s="1319"/>
      <c r="L161" s="1321">
        <f t="shared" si="0"/>
        <v>3600</v>
      </c>
      <c r="M161" s="1341"/>
    </row>
    <row r="162" spans="1:13" ht="15">
      <c r="A162" s="1446">
        <v>155</v>
      </c>
      <c r="B162" s="1263"/>
      <c r="C162" s="1264"/>
      <c r="D162" s="1265" t="s">
        <v>1000</v>
      </c>
      <c r="E162" s="1295"/>
      <c r="F162" s="1280"/>
      <c r="G162" s="1092"/>
      <c r="H162" s="1076"/>
      <c r="I162" s="1318">
        <v>3600</v>
      </c>
      <c r="J162" s="1319"/>
      <c r="K162" s="1319"/>
      <c r="L162" s="1321">
        <f t="shared" si="0"/>
        <v>3600</v>
      </c>
      <c r="M162" s="1341"/>
    </row>
    <row r="163" spans="1:13" ht="15">
      <c r="A163" s="1446">
        <v>156</v>
      </c>
      <c r="B163" s="1263"/>
      <c r="C163" s="1264"/>
      <c r="D163" s="1268" t="s">
        <v>396</v>
      </c>
      <c r="E163" s="156"/>
      <c r="F163" s="1092"/>
      <c r="G163" s="1092"/>
      <c r="H163" s="1076"/>
      <c r="I163" s="1318"/>
      <c r="J163" s="1319"/>
      <c r="K163" s="1319"/>
      <c r="L163" s="1324">
        <f t="shared" si="0"/>
        <v>0</v>
      </c>
      <c r="M163" s="1341"/>
    </row>
    <row r="164" spans="1:13" ht="15">
      <c r="A164" s="1446">
        <v>157</v>
      </c>
      <c r="B164" s="1263"/>
      <c r="C164" s="1264"/>
      <c r="D164" s="1272" t="s">
        <v>1034</v>
      </c>
      <c r="E164" s="156"/>
      <c r="F164" s="1298"/>
      <c r="G164" s="1298"/>
      <c r="H164" s="1299"/>
      <c r="I164" s="1330">
        <f>SUM(I162:I163)</f>
        <v>3600</v>
      </c>
      <c r="J164" s="1298">
        <f>SUM(J162:J163)</f>
        <v>0</v>
      </c>
      <c r="K164" s="1298">
        <f>SUM(K162:K163)</f>
        <v>0</v>
      </c>
      <c r="L164" s="1320">
        <f>SUM(I164:K164)</f>
        <v>3600</v>
      </c>
      <c r="M164" s="1348">
        <f>SUM(M161:M163)</f>
        <v>0</v>
      </c>
    </row>
    <row r="165" spans="1:13" s="615" customFormat="1" ht="18" customHeight="1">
      <c r="A165" s="1446">
        <v>158</v>
      </c>
      <c r="B165" s="1294"/>
      <c r="C165" s="1264">
        <v>34</v>
      </c>
      <c r="D165" s="1261" t="s">
        <v>491</v>
      </c>
      <c r="E165" s="156" t="s">
        <v>752</v>
      </c>
      <c r="F165" s="381">
        <f>SUM(I170,M170)</f>
        <v>7200</v>
      </c>
      <c r="G165" s="381">
        <v>0</v>
      </c>
      <c r="H165" s="1079">
        <v>0</v>
      </c>
      <c r="I165" s="1318"/>
      <c r="J165" s="1319"/>
      <c r="K165" s="1319"/>
      <c r="L165" s="1320"/>
      <c r="M165" s="1338"/>
    </row>
    <row r="166" spans="1:13" ht="15">
      <c r="A166" s="1446">
        <v>159</v>
      </c>
      <c r="B166" s="1263"/>
      <c r="C166" s="1264"/>
      <c r="D166" s="1265" t="s">
        <v>394</v>
      </c>
      <c r="E166" s="1295"/>
      <c r="F166" s="1280"/>
      <c r="G166" s="1280"/>
      <c r="H166" s="1281"/>
      <c r="I166" s="1318">
        <v>5000</v>
      </c>
      <c r="J166" s="1319"/>
      <c r="K166" s="1319"/>
      <c r="L166" s="1321">
        <f t="shared" si="0"/>
        <v>5000</v>
      </c>
      <c r="M166" s="1343"/>
    </row>
    <row r="167" spans="1:13" ht="15">
      <c r="A167" s="1446">
        <v>160</v>
      </c>
      <c r="B167" s="1263"/>
      <c r="C167" s="1264"/>
      <c r="D167" s="1265" t="s">
        <v>1000</v>
      </c>
      <c r="E167" s="1295"/>
      <c r="F167" s="1280"/>
      <c r="G167" s="1280"/>
      <c r="H167" s="1281"/>
      <c r="I167" s="1318">
        <v>7200</v>
      </c>
      <c r="J167" s="1319"/>
      <c r="K167" s="1319"/>
      <c r="L167" s="1321">
        <f t="shared" si="0"/>
        <v>7200</v>
      </c>
      <c r="M167" s="1343"/>
    </row>
    <row r="168" spans="1:13" s="616" customFormat="1" ht="15">
      <c r="A168" s="1446">
        <v>161</v>
      </c>
      <c r="B168" s="1266"/>
      <c r="C168" s="1267"/>
      <c r="D168" s="1268" t="s">
        <v>1002</v>
      </c>
      <c r="E168" s="156"/>
      <c r="F168" s="1290"/>
      <c r="G168" s="1290"/>
      <c r="H168" s="1291"/>
      <c r="I168" s="1322"/>
      <c r="J168" s="1323"/>
      <c r="K168" s="1323"/>
      <c r="L168" s="1324">
        <f>SUM(I168:K168)</f>
        <v>0</v>
      </c>
      <c r="M168" s="1346"/>
    </row>
    <row r="169" spans="1:13" s="616" customFormat="1" ht="15">
      <c r="A169" s="1446">
        <v>162</v>
      </c>
      <c r="B169" s="1266"/>
      <c r="C169" s="1267"/>
      <c r="D169" s="1268" t="s">
        <v>978</v>
      </c>
      <c r="E169" s="156"/>
      <c r="F169" s="1290"/>
      <c r="G169" s="1290"/>
      <c r="H169" s="1291"/>
      <c r="I169" s="1322"/>
      <c r="J169" s="1323"/>
      <c r="K169" s="1323"/>
      <c r="L169" s="1324">
        <f>SUM(I169:K169)</f>
        <v>0</v>
      </c>
      <c r="M169" s="1346"/>
    </row>
    <row r="170" spans="1:13" ht="15">
      <c r="A170" s="1446">
        <v>163</v>
      </c>
      <c r="B170" s="1263"/>
      <c r="C170" s="1264"/>
      <c r="D170" s="1272" t="s">
        <v>1034</v>
      </c>
      <c r="E170" s="156"/>
      <c r="F170" s="1298"/>
      <c r="G170" s="1298"/>
      <c r="H170" s="1299"/>
      <c r="I170" s="1330">
        <f>SUM(I167:I169)</f>
        <v>7200</v>
      </c>
      <c r="J170" s="1298">
        <f>SUM(J167:J169)</f>
        <v>0</v>
      </c>
      <c r="K170" s="1298">
        <f>SUM(K167:K169)</f>
        <v>0</v>
      </c>
      <c r="L170" s="1320">
        <f>SUM(L167:L169)</f>
        <v>7200</v>
      </c>
      <c r="M170" s="1348">
        <f>SUM(M166:M168)</f>
        <v>0</v>
      </c>
    </row>
    <row r="171" spans="1:13" s="615" customFormat="1" ht="18" customHeight="1">
      <c r="A171" s="1446">
        <v>164</v>
      </c>
      <c r="B171" s="1294"/>
      <c r="C171" s="1264">
        <v>35</v>
      </c>
      <c r="D171" s="1261" t="s">
        <v>492</v>
      </c>
      <c r="E171" s="156" t="s">
        <v>752</v>
      </c>
      <c r="F171" s="381">
        <f>SUM(I175,M175)</f>
        <v>12000</v>
      </c>
      <c r="G171" s="381">
        <v>0</v>
      </c>
      <c r="H171" s="1079">
        <v>0</v>
      </c>
      <c r="I171" s="1318"/>
      <c r="J171" s="1319"/>
      <c r="K171" s="1319"/>
      <c r="L171" s="1320"/>
      <c r="M171" s="1338"/>
    </row>
    <row r="172" spans="1:13" ht="15">
      <c r="A172" s="1446">
        <v>165</v>
      </c>
      <c r="B172" s="1263"/>
      <c r="C172" s="1264"/>
      <c r="D172" s="1265" t="s">
        <v>394</v>
      </c>
      <c r="E172" s="1295"/>
      <c r="F172" s="1280"/>
      <c r="G172" s="1280"/>
      <c r="H172" s="1281"/>
      <c r="I172" s="1318">
        <v>2000</v>
      </c>
      <c r="J172" s="1319"/>
      <c r="K172" s="1319"/>
      <c r="L172" s="1321">
        <f t="shared" si="0"/>
        <v>2000</v>
      </c>
      <c r="M172" s="1343">
        <v>10000</v>
      </c>
    </row>
    <row r="173" spans="1:13" ht="15">
      <c r="A173" s="1446">
        <v>166</v>
      </c>
      <c r="B173" s="1263"/>
      <c r="C173" s="1264"/>
      <c r="D173" s="1265" t="s">
        <v>1000</v>
      </c>
      <c r="E173" s="1295"/>
      <c r="F173" s="1280"/>
      <c r="G173" s="1280"/>
      <c r="H173" s="1281"/>
      <c r="I173" s="1318">
        <v>2000</v>
      </c>
      <c r="J173" s="1319"/>
      <c r="K173" s="1319"/>
      <c r="L173" s="1321">
        <f t="shared" si="0"/>
        <v>2000</v>
      </c>
      <c r="M173" s="1343"/>
    </row>
    <row r="174" spans="1:13" s="616" customFormat="1" ht="15">
      <c r="A174" s="1446">
        <v>167</v>
      </c>
      <c r="B174" s="1266"/>
      <c r="C174" s="1267"/>
      <c r="D174" s="1268" t="s">
        <v>396</v>
      </c>
      <c r="E174" s="156"/>
      <c r="F174" s="1290"/>
      <c r="G174" s="1290"/>
      <c r="H174" s="1291"/>
      <c r="I174" s="1322"/>
      <c r="J174" s="1323"/>
      <c r="K174" s="1323"/>
      <c r="L174" s="1324">
        <f t="shared" si="0"/>
        <v>0</v>
      </c>
      <c r="M174" s="1346"/>
    </row>
    <row r="175" spans="1:13" s="617" customFormat="1" ht="15">
      <c r="A175" s="1446">
        <v>168</v>
      </c>
      <c r="B175" s="1270"/>
      <c r="C175" s="1271"/>
      <c r="D175" s="1272" t="s">
        <v>1034</v>
      </c>
      <c r="E175" s="1289"/>
      <c r="F175" s="1287"/>
      <c r="G175" s="1287"/>
      <c r="H175" s="1288"/>
      <c r="I175" s="1328">
        <f>SUM(I173:I174)</f>
        <v>2000</v>
      </c>
      <c r="J175" s="1287">
        <f>SUM(J173:J174)</f>
        <v>0</v>
      </c>
      <c r="K175" s="1287">
        <f>SUM(K173:K174)</f>
        <v>0</v>
      </c>
      <c r="L175" s="1320">
        <f t="shared" si="0"/>
        <v>2000</v>
      </c>
      <c r="M175" s="1345">
        <f>SUM(M172:M174)</f>
        <v>10000</v>
      </c>
    </row>
    <row r="176" spans="1:13" s="615" customFormat="1" ht="18" customHeight="1">
      <c r="A176" s="1446">
        <v>169</v>
      </c>
      <c r="B176" s="1294"/>
      <c r="C176" s="1264">
        <v>36</v>
      </c>
      <c r="D176" s="1261" t="s">
        <v>493</v>
      </c>
      <c r="E176" s="156" t="s">
        <v>752</v>
      </c>
      <c r="F176" s="381">
        <v>23258</v>
      </c>
      <c r="G176" s="381">
        <v>3258</v>
      </c>
      <c r="H176" s="1079">
        <v>0</v>
      </c>
      <c r="I176" s="1318"/>
      <c r="J176" s="1319"/>
      <c r="K176" s="1319"/>
      <c r="L176" s="1321"/>
      <c r="M176" s="1338"/>
    </row>
    <row r="177" spans="1:13" ht="15">
      <c r="A177" s="1446">
        <v>170</v>
      </c>
      <c r="B177" s="1263"/>
      <c r="C177" s="1264"/>
      <c r="D177" s="1265" t="s">
        <v>394</v>
      </c>
      <c r="E177" s="1295"/>
      <c r="F177" s="1280"/>
      <c r="G177" s="1280"/>
      <c r="H177" s="1281"/>
      <c r="I177" s="1318">
        <v>15000</v>
      </c>
      <c r="J177" s="1319"/>
      <c r="K177" s="1319"/>
      <c r="L177" s="1321">
        <f t="shared" si="0"/>
        <v>15000</v>
      </c>
      <c r="M177" s="1343"/>
    </row>
    <row r="178" spans="1:13" ht="15">
      <c r="A178" s="1446">
        <v>171</v>
      </c>
      <c r="B178" s="1263"/>
      <c r="C178" s="1264"/>
      <c r="D178" s="1265" t="s">
        <v>1000</v>
      </c>
      <c r="E178" s="1295"/>
      <c r="F178" s="1280"/>
      <c r="G178" s="1280"/>
      <c r="H178" s="1281"/>
      <c r="I178" s="1318">
        <v>20000</v>
      </c>
      <c r="J178" s="1319"/>
      <c r="K178" s="1319"/>
      <c r="L178" s="1321">
        <f t="shared" si="0"/>
        <v>20000</v>
      </c>
      <c r="M178" s="1343"/>
    </row>
    <row r="179" spans="1:13" s="616" customFormat="1" ht="15">
      <c r="A179" s="1446">
        <v>172</v>
      </c>
      <c r="B179" s="1266"/>
      <c r="C179" s="1267"/>
      <c r="D179" s="1268" t="s">
        <v>396</v>
      </c>
      <c r="E179" s="156"/>
      <c r="F179" s="1290"/>
      <c r="G179" s="1290"/>
      <c r="H179" s="1291"/>
      <c r="I179" s="1322"/>
      <c r="J179" s="1323"/>
      <c r="K179" s="1323"/>
      <c r="L179" s="1324">
        <f t="shared" si="0"/>
        <v>0</v>
      </c>
      <c r="M179" s="1346"/>
    </row>
    <row r="180" spans="1:13" s="617" customFormat="1" ht="15">
      <c r="A180" s="1446">
        <v>173</v>
      </c>
      <c r="B180" s="1270"/>
      <c r="C180" s="1271"/>
      <c r="D180" s="1272" t="s">
        <v>1034</v>
      </c>
      <c r="E180" s="1289"/>
      <c r="F180" s="1287"/>
      <c r="G180" s="1287"/>
      <c r="H180" s="1288"/>
      <c r="I180" s="1328">
        <f>SUM(I178:I179)</f>
        <v>20000</v>
      </c>
      <c r="J180" s="1287">
        <f>SUM(J178:J179)</f>
        <v>0</v>
      </c>
      <c r="K180" s="1287">
        <f>SUM(K178:K179)</f>
        <v>0</v>
      </c>
      <c r="L180" s="1320">
        <f t="shared" si="0"/>
        <v>20000</v>
      </c>
      <c r="M180" s="1345">
        <f>SUM(M177:M179)</f>
        <v>0</v>
      </c>
    </row>
    <row r="181" spans="1:13" s="615" customFormat="1" ht="18" customHeight="1">
      <c r="A181" s="1446">
        <v>174</v>
      </c>
      <c r="B181" s="1294"/>
      <c r="C181" s="1264">
        <v>37</v>
      </c>
      <c r="D181" s="1261" t="s">
        <v>495</v>
      </c>
      <c r="E181" s="156" t="s">
        <v>752</v>
      </c>
      <c r="F181" s="381">
        <f>SUM(H181,I185,M185)</f>
        <v>32000</v>
      </c>
      <c r="G181" s="381">
        <v>0</v>
      </c>
      <c r="H181" s="1079">
        <v>790</v>
      </c>
      <c r="I181" s="1318"/>
      <c r="J181" s="1319"/>
      <c r="K181" s="1319"/>
      <c r="L181" s="1321"/>
      <c r="M181" s="1338"/>
    </row>
    <row r="182" spans="1:13" ht="15">
      <c r="A182" s="1446">
        <v>175</v>
      </c>
      <c r="B182" s="1263"/>
      <c r="C182" s="1264"/>
      <c r="D182" s="1265" t="s">
        <v>394</v>
      </c>
      <c r="E182" s="1295"/>
      <c r="F182" s="1280"/>
      <c r="G182" s="1280"/>
      <c r="H182" s="1281"/>
      <c r="I182" s="1318">
        <v>10000</v>
      </c>
      <c r="J182" s="1319"/>
      <c r="K182" s="1319"/>
      <c r="L182" s="1321">
        <f t="shared" si="0"/>
        <v>10000</v>
      </c>
      <c r="M182" s="1343">
        <v>12000</v>
      </c>
    </row>
    <row r="183" spans="1:13" ht="15">
      <c r="A183" s="1446">
        <v>176</v>
      </c>
      <c r="B183" s="1263"/>
      <c r="C183" s="1264"/>
      <c r="D183" s="1265" t="s">
        <v>1000</v>
      </c>
      <c r="E183" s="1295"/>
      <c r="F183" s="1280"/>
      <c r="G183" s="1280"/>
      <c r="H183" s="1281"/>
      <c r="I183" s="1318">
        <v>19210</v>
      </c>
      <c r="J183" s="1319"/>
      <c r="K183" s="1319"/>
      <c r="L183" s="1321">
        <f t="shared" si="0"/>
        <v>19210</v>
      </c>
      <c r="M183" s="1343"/>
    </row>
    <row r="184" spans="1:13" s="616" customFormat="1" ht="15">
      <c r="A184" s="1446">
        <v>177</v>
      </c>
      <c r="B184" s="1266"/>
      <c r="C184" s="1267"/>
      <c r="D184" s="1268" t="s">
        <v>396</v>
      </c>
      <c r="E184" s="156"/>
      <c r="F184" s="1290"/>
      <c r="G184" s="1290"/>
      <c r="H184" s="1291"/>
      <c r="I184" s="1322"/>
      <c r="J184" s="1323"/>
      <c r="K184" s="1323"/>
      <c r="L184" s="1324">
        <f t="shared" si="0"/>
        <v>0</v>
      </c>
      <c r="M184" s="1346"/>
    </row>
    <row r="185" spans="1:13" s="617" customFormat="1" ht="15">
      <c r="A185" s="1446">
        <v>178</v>
      </c>
      <c r="B185" s="1270"/>
      <c r="C185" s="1271"/>
      <c r="D185" s="1272" t="s">
        <v>1034</v>
      </c>
      <c r="E185" s="1289"/>
      <c r="F185" s="1287"/>
      <c r="G185" s="1287"/>
      <c r="H185" s="1288"/>
      <c r="I185" s="1328">
        <f>SUM(I183:I184)</f>
        <v>19210</v>
      </c>
      <c r="J185" s="1287">
        <f>SUM(J183:J184)</f>
        <v>0</v>
      </c>
      <c r="K185" s="1287">
        <f>SUM(K183:K184)</f>
        <v>0</v>
      </c>
      <c r="L185" s="1320">
        <f t="shared" si="0"/>
        <v>19210</v>
      </c>
      <c r="M185" s="1345">
        <f>SUM(M182:M184)</f>
        <v>12000</v>
      </c>
    </row>
    <row r="186" spans="1:13" s="615" customFormat="1" ht="18" customHeight="1">
      <c r="A186" s="1446">
        <v>179</v>
      </c>
      <c r="B186" s="1294"/>
      <c r="C186" s="1264">
        <v>38</v>
      </c>
      <c r="D186" s="1261" t="s">
        <v>496</v>
      </c>
      <c r="E186" s="156" t="s">
        <v>752</v>
      </c>
      <c r="F186" s="381">
        <v>3000</v>
      </c>
      <c r="G186" s="381">
        <v>0</v>
      </c>
      <c r="H186" s="1079">
        <v>0</v>
      </c>
      <c r="I186" s="1318"/>
      <c r="J186" s="1319"/>
      <c r="K186" s="1319"/>
      <c r="L186" s="1321"/>
      <c r="M186" s="1338"/>
    </row>
    <row r="187" spans="1:13" ht="15">
      <c r="A187" s="1446">
        <v>180</v>
      </c>
      <c r="B187" s="1263"/>
      <c r="C187" s="1264"/>
      <c r="D187" s="1265" t="s">
        <v>394</v>
      </c>
      <c r="E187" s="1295"/>
      <c r="F187" s="1280"/>
      <c r="G187" s="1286"/>
      <c r="H187" s="1079"/>
      <c r="I187" s="1318">
        <v>3000</v>
      </c>
      <c r="J187" s="1319"/>
      <c r="K187" s="1319"/>
      <c r="L187" s="1321">
        <f t="shared" si="0"/>
        <v>3000</v>
      </c>
      <c r="M187" s="1343"/>
    </row>
    <row r="188" spans="1:13" ht="15">
      <c r="A188" s="1446">
        <v>181</v>
      </c>
      <c r="B188" s="1263"/>
      <c r="C188" s="1264"/>
      <c r="D188" s="1265" t="s">
        <v>1000</v>
      </c>
      <c r="E188" s="1295"/>
      <c r="F188" s="1280"/>
      <c r="G188" s="1286"/>
      <c r="H188" s="1079"/>
      <c r="I188" s="1318">
        <v>3000</v>
      </c>
      <c r="J188" s="1319"/>
      <c r="K188" s="1319"/>
      <c r="L188" s="1321">
        <f t="shared" si="0"/>
        <v>3000</v>
      </c>
      <c r="M188" s="1343"/>
    </row>
    <row r="189" spans="1:13" s="616" customFormat="1" ht="15">
      <c r="A189" s="1446">
        <v>182</v>
      </c>
      <c r="B189" s="1266"/>
      <c r="C189" s="1267"/>
      <c r="D189" s="1268" t="s">
        <v>396</v>
      </c>
      <c r="E189" s="156"/>
      <c r="F189" s="1290"/>
      <c r="G189" s="1290"/>
      <c r="H189" s="1291"/>
      <c r="I189" s="1322"/>
      <c r="J189" s="1323"/>
      <c r="K189" s="1323"/>
      <c r="L189" s="1324">
        <f t="shared" si="0"/>
        <v>0</v>
      </c>
      <c r="M189" s="1346"/>
    </row>
    <row r="190" spans="1:13" s="617" customFormat="1" ht="15">
      <c r="A190" s="1446">
        <v>183</v>
      </c>
      <c r="B190" s="1270"/>
      <c r="C190" s="1271"/>
      <c r="D190" s="1272" t="s">
        <v>1034</v>
      </c>
      <c r="E190" s="1289"/>
      <c r="F190" s="1287"/>
      <c r="G190" s="1287"/>
      <c r="H190" s="1288"/>
      <c r="I190" s="1328">
        <f>SUM(I188:I189)</f>
        <v>3000</v>
      </c>
      <c r="J190" s="1287">
        <f>SUM(J188:J189)</f>
        <v>0</v>
      </c>
      <c r="K190" s="1287">
        <f>SUM(K188:K189)</f>
        <v>0</v>
      </c>
      <c r="L190" s="1320">
        <f t="shared" si="0"/>
        <v>3000</v>
      </c>
      <c r="M190" s="1345">
        <f>SUM(M187:M189)</f>
        <v>0</v>
      </c>
    </row>
    <row r="191" spans="1:13" s="615" customFormat="1" ht="18" customHeight="1">
      <c r="A191" s="1446">
        <v>184</v>
      </c>
      <c r="B191" s="1294"/>
      <c r="C191" s="1264">
        <v>39</v>
      </c>
      <c r="D191" s="1261" t="s">
        <v>498</v>
      </c>
      <c r="E191" s="156" t="s">
        <v>752</v>
      </c>
      <c r="F191" s="381">
        <v>1500</v>
      </c>
      <c r="G191" s="381">
        <v>0</v>
      </c>
      <c r="H191" s="1079">
        <v>0</v>
      </c>
      <c r="I191" s="1318"/>
      <c r="J191" s="1319"/>
      <c r="K191" s="1319"/>
      <c r="L191" s="1321"/>
      <c r="M191" s="1338"/>
    </row>
    <row r="192" spans="1:13" ht="15">
      <c r="A192" s="1446">
        <v>185</v>
      </c>
      <c r="B192" s="1263"/>
      <c r="C192" s="1264"/>
      <c r="D192" s="1265" t="s">
        <v>394</v>
      </c>
      <c r="E192" s="1295"/>
      <c r="F192" s="1280"/>
      <c r="G192" s="1286"/>
      <c r="H192" s="1079"/>
      <c r="I192" s="1318">
        <v>1500</v>
      </c>
      <c r="J192" s="1319"/>
      <c r="K192" s="1319"/>
      <c r="L192" s="1321">
        <f t="shared" si="0"/>
        <v>1500</v>
      </c>
      <c r="M192" s="1343"/>
    </row>
    <row r="193" spans="1:13" ht="15">
      <c r="A193" s="1446">
        <v>186</v>
      </c>
      <c r="B193" s="1263"/>
      <c r="C193" s="1264"/>
      <c r="D193" s="1265" t="s">
        <v>1000</v>
      </c>
      <c r="E193" s="1295"/>
      <c r="F193" s="1280"/>
      <c r="G193" s="1286"/>
      <c r="H193" s="1079"/>
      <c r="I193" s="1318">
        <v>1500</v>
      </c>
      <c r="J193" s="1319"/>
      <c r="K193" s="1319"/>
      <c r="L193" s="1321">
        <f t="shared" si="0"/>
        <v>1500</v>
      </c>
      <c r="M193" s="1343"/>
    </row>
    <row r="194" spans="1:13" s="616" customFormat="1" ht="15">
      <c r="A194" s="1446">
        <v>187</v>
      </c>
      <c r="B194" s="1266"/>
      <c r="C194" s="1267"/>
      <c r="D194" s="1268" t="s">
        <v>396</v>
      </c>
      <c r="E194" s="156"/>
      <c r="F194" s="1290"/>
      <c r="G194" s="1290"/>
      <c r="H194" s="1291"/>
      <c r="I194" s="1322"/>
      <c r="J194" s="1323"/>
      <c r="K194" s="1323"/>
      <c r="L194" s="1324">
        <f t="shared" si="0"/>
        <v>0</v>
      </c>
      <c r="M194" s="1346"/>
    </row>
    <row r="195" spans="1:13" s="617" customFormat="1" ht="15">
      <c r="A195" s="1446">
        <v>188</v>
      </c>
      <c r="B195" s="1270"/>
      <c r="C195" s="1271"/>
      <c r="D195" s="1272" t="s">
        <v>1034</v>
      </c>
      <c r="E195" s="1289"/>
      <c r="F195" s="1287"/>
      <c r="G195" s="1287"/>
      <c r="H195" s="1288"/>
      <c r="I195" s="1328">
        <f>SUM(I193:I194)</f>
        <v>1500</v>
      </c>
      <c r="J195" s="1287">
        <f>SUM(J193:J194)</f>
        <v>0</v>
      </c>
      <c r="K195" s="1287">
        <f>SUM(K193:K194)</f>
        <v>0</v>
      </c>
      <c r="L195" s="1320">
        <f t="shared" si="0"/>
        <v>1500</v>
      </c>
      <c r="M195" s="1345">
        <f>SUM(M192:M194)</f>
        <v>0</v>
      </c>
    </row>
    <row r="196" spans="1:13" s="615" customFormat="1" ht="18" customHeight="1">
      <c r="A196" s="1446">
        <v>189</v>
      </c>
      <c r="B196" s="1294"/>
      <c r="C196" s="1264">
        <v>40</v>
      </c>
      <c r="D196" s="1261" t="s">
        <v>500</v>
      </c>
      <c r="E196" s="156" t="s">
        <v>752</v>
      </c>
      <c r="F196" s="381">
        <v>1000</v>
      </c>
      <c r="G196" s="381">
        <v>0</v>
      </c>
      <c r="H196" s="1079">
        <v>0</v>
      </c>
      <c r="I196" s="1318"/>
      <c r="J196" s="1319"/>
      <c r="K196" s="1319"/>
      <c r="L196" s="1321"/>
      <c r="M196" s="1338"/>
    </row>
    <row r="197" spans="1:13" ht="15">
      <c r="A197" s="1446">
        <v>190</v>
      </c>
      <c r="B197" s="1263"/>
      <c r="C197" s="1264"/>
      <c r="D197" s="1265" t="s">
        <v>394</v>
      </c>
      <c r="E197" s="1295"/>
      <c r="F197" s="1280"/>
      <c r="G197" s="1286"/>
      <c r="H197" s="1079"/>
      <c r="I197" s="1318">
        <v>1000</v>
      </c>
      <c r="J197" s="1319"/>
      <c r="K197" s="1319"/>
      <c r="L197" s="1321">
        <f t="shared" si="0"/>
        <v>1000</v>
      </c>
      <c r="M197" s="1343"/>
    </row>
    <row r="198" spans="1:13" ht="15">
      <c r="A198" s="1446">
        <v>191</v>
      </c>
      <c r="B198" s="1263"/>
      <c r="C198" s="1264"/>
      <c r="D198" s="1265" t="s">
        <v>1000</v>
      </c>
      <c r="E198" s="1295"/>
      <c r="F198" s="1280"/>
      <c r="G198" s="1286"/>
      <c r="H198" s="1079"/>
      <c r="I198" s="1318">
        <v>1000</v>
      </c>
      <c r="J198" s="1319"/>
      <c r="K198" s="1319"/>
      <c r="L198" s="1321">
        <f t="shared" si="0"/>
        <v>1000</v>
      </c>
      <c r="M198" s="1343"/>
    </row>
    <row r="199" spans="1:13" s="616" customFormat="1" ht="15">
      <c r="A199" s="1446">
        <v>192</v>
      </c>
      <c r="B199" s="1266"/>
      <c r="C199" s="1267"/>
      <c r="D199" s="1268" t="s">
        <v>396</v>
      </c>
      <c r="E199" s="156"/>
      <c r="F199" s="1290"/>
      <c r="G199" s="1290"/>
      <c r="H199" s="1291"/>
      <c r="I199" s="1322"/>
      <c r="J199" s="1323"/>
      <c r="K199" s="1323"/>
      <c r="L199" s="1324">
        <f t="shared" si="0"/>
        <v>0</v>
      </c>
      <c r="M199" s="1346"/>
    </row>
    <row r="200" spans="1:13" s="617" customFormat="1" ht="15">
      <c r="A200" s="1446">
        <v>193</v>
      </c>
      <c r="B200" s="1270"/>
      <c r="C200" s="1271"/>
      <c r="D200" s="1272" t="s">
        <v>1034</v>
      </c>
      <c r="E200" s="1289"/>
      <c r="F200" s="1287"/>
      <c r="G200" s="1287"/>
      <c r="H200" s="1288"/>
      <c r="I200" s="1328">
        <f>SUM(I198:I199)</f>
        <v>1000</v>
      </c>
      <c r="J200" s="1287">
        <f>SUM(J198:J199)</f>
        <v>0</v>
      </c>
      <c r="K200" s="1287">
        <f>SUM(K198:K199)</f>
        <v>0</v>
      </c>
      <c r="L200" s="1320">
        <f t="shared" si="0"/>
        <v>1000</v>
      </c>
      <c r="M200" s="1345">
        <f>SUM(M197:M199)</f>
        <v>0</v>
      </c>
    </row>
    <row r="201" spans="1:13" s="615" customFormat="1" ht="18" customHeight="1">
      <c r="A201" s="1446">
        <v>194</v>
      </c>
      <c r="B201" s="1294"/>
      <c r="C201" s="1264">
        <v>41</v>
      </c>
      <c r="D201" s="1261" t="s">
        <v>501</v>
      </c>
      <c r="E201" s="156" t="s">
        <v>752</v>
      </c>
      <c r="F201" s="381">
        <v>0</v>
      </c>
      <c r="G201" s="381">
        <v>0</v>
      </c>
      <c r="H201" s="1079">
        <v>0</v>
      </c>
      <c r="I201" s="1318"/>
      <c r="J201" s="1319"/>
      <c r="K201" s="1319"/>
      <c r="L201" s="1321"/>
      <c r="M201" s="1338"/>
    </row>
    <row r="202" spans="1:13" ht="15">
      <c r="A202" s="1446">
        <v>195</v>
      </c>
      <c r="B202" s="1263"/>
      <c r="C202" s="1264"/>
      <c r="D202" s="1265" t="s">
        <v>394</v>
      </c>
      <c r="E202" s="1295"/>
      <c r="F202" s="1280"/>
      <c r="G202" s="1280"/>
      <c r="H202" s="1281"/>
      <c r="I202" s="1318">
        <v>18050</v>
      </c>
      <c r="J202" s="1319"/>
      <c r="K202" s="1319"/>
      <c r="L202" s="1321">
        <f t="shared" si="0"/>
        <v>18050</v>
      </c>
      <c r="M202" s="1343"/>
    </row>
    <row r="203" spans="1:13" ht="15">
      <c r="A203" s="1446">
        <v>196</v>
      </c>
      <c r="B203" s="1263"/>
      <c r="C203" s="1264"/>
      <c r="D203" s="1265" t="s">
        <v>1000</v>
      </c>
      <c r="E203" s="1295"/>
      <c r="F203" s="1280"/>
      <c r="G203" s="1280"/>
      <c r="H203" s="1281"/>
      <c r="I203" s="1318"/>
      <c r="J203" s="1319"/>
      <c r="K203" s="1319"/>
      <c r="L203" s="1321">
        <f t="shared" si="0"/>
        <v>0</v>
      </c>
      <c r="M203" s="1343"/>
    </row>
    <row r="204" spans="1:13" s="616" customFormat="1" ht="15">
      <c r="A204" s="1446">
        <v>197</v>
      </c>
      <c r="B204" s="1266"/>
      <c r="C204" s="1267"/>
      <c r="D204" s="1268" t="s">
        <v>396</v>
      </c>
      <c r="E204" s="156"/>
      <c r="F204" s="1290"/>
      <c r="G204" s="1290"/>
      <c r="H204" s="1291"/>
      <c r="I204" s="1322"/>
      <c r="J204" s="1323"/>
      <c r="K204" s="1323"/>
      <c r="L204" s="1324">
        <f t="shared" si="0"/>
        <v>0</v>
      </c>
      <c r="M204" s="1346"/>
    </row>
    <row r="205" spans="1:13" s="617" customFormat="1" ht="15">
      <c r="A205" s="1446">
        <v>198</v>
      </c>
      <c r="B205" s="1270"/>
      <c r="C205" s="1271"/>
      <c r="D205" s="1272" t="s">
        <v>1034</v>
      </c>
      <c r="E205" s="1289"/>
      <c r="F205" s="1287"/>
      <c r="G205" s="1287"/>
      <c r="H205" s="1288"/>
      <c r="I205" s="1328">
        <f>SUM(I203:I204)</f>
        <v>0</v>
      </c>
      <c r="J205" s="1287">
        <f>SUM(J203:J204)</f>
        <v>0</v>
      </c>
      <c r="K205" s="1287">
        <f>SUM(K203:K204)</f>
        <v>0</v>
      </c>
      <c r="L205" s="1320">
        <f t="shared" si="0"/>
        <v>0</v>
      </c>
      <c r="M205" s="1345">
        <f>SUM(M202:M204)</f>
        <v>0</v>
      </c>
    </row>
    <row r="206" spans="1:13" s="615" customFormat="1" ht="30">
      <c r="A206" s="1446">
        <v>199</v>
      </c>
      <c r="B206" s="1263"/>
      <c r="C206" s="1259">
        <v>42</v>
      </c>
      <c r="D206" s="1261" t="s">
        <v>42</v>
      </c>
      <c r="E206" s="156" t="s">
        <v>752</v>
      </c>
      <c r="F206" s="1286">
        <f>SUM(H206,L209)</f>
        <v>18300</v>
      </c>
      <c r="G206" s="1261">
        <v>0</v>
      </c>
      <c r="H206" s="1262">
        <v>250</v>
      </c>
      <c r="I206" s="1318"/>
      <c r="J206" s="1319"/>
      <c r="K206" s="1319"/>
      <c r="L206" s="1321"/>
      <c r="M206" s="1338"/>
    </row>
    <row r="207" spans="1:13" s="615" customFormat="1" ht="15">
      <c r="A207" s="1446">
        <v>200</v>
      </c>
      <c r="B207" s="1263"/>
      <c r="C207" s="1264"/>
      <c r="D207" s="1265" t="s">
        <v>1000</v>
      </c>
      <c r="E207" s="156"/>
      <c r="F207" s="1286"/>
      <c r="G207" s="1261"/>
      <c r="H207" s="1262"/>
      <c r="I207" s="1318">
        <v>18050</v>
      </c>
      <c r="J207" s="1319"/>
      <c r="K207" s="1319">
        <v>0</v>
      </c>
      <c r="L207" s="1321">
        <f t="shared" si="0"/>
        <v>18050</v>
      </c>
      <c r="M207" s="1338"/>
    </row>
    <row r="208" spans="1:13" s="616" customFormat="1" ht="15">
      <c r="A208" s="1446">
        <v>201</v>
      </c>
      <c r="B208" s="1266"/>
      <c r="C208" s="1267"/>
      <c r="D208" s="1268" t="s">
        <v>396</v>
      </c>
      <c r="E208" s="1301"/>
      <c r="F208" s="1302"/>
      <c r="G208" s="1290"/>
      <c r="H208" s="1291"/>
      <c r="I208" s="1322"/>
      <c r="J208" s="1323"/>
      <c r="K208" s="1323"/>
      <c r="L208" s="1324">
        <f t="shared" si="0"/>
        <v>0</v>
      </c>
      <c r="M208" s="1346"/>
    </row>
    <row r="209" spans="1:13" s="617" customFormat="1" ht="15">
      <c r="A209" s="1446">
        <v>202</v>
      </c>
      <c r="B209" s="1270"/>
      <c r="C209" s="1271"/>
      <c r="D209" s="1272" t="s">
        <v>1034</v>
      </c>
      <c r="E209" s="1289"/>
      <c r="F209" s="1287"/>
      <c r="G209" s="1287"/>
      <c r="H209" s="1288"/>
      <c r="I209" s="1328">
        <f>SUM(I207:I208)</f>
        <v>18050</v>
      </c>
      <c r="J209" s="1287">
        <f>SUM(J207:J208)</f>
        <v>0</v>
      </c>
      <c r="K209" s="1287">
        <f>SUM(K207:K208)</f>
        <v>0</v>
      </c>
      <c r="L209" s="1320">
        <f t="shared" si="0"/>
        <v>18050</v>
      </c>
      <c r="M209" s="1345"/>
    </row>
    <row r="210" spans="1:13" s="615" customFormat="1" ht="30">
      <c r="A210" s="1446">
        <v>203</v>
      </c>
      <c r="B210" s="1263"/>
      <c r="C210" s="1259">
        <v>43</v>
      </c>
      <c r="D210" s="1261" t="s">
        <v>45</v>
      </c>
      <c r="E210" s="156" t="s">
        <v>752</v>
      </c>
      <c r="F210" s="1286">
        <v>1100000</v>
      </c>
      <c r="G210" s="1261">
        <v>0</v>
      </c>
      <c r="H210" s="1262">
        <v>140000</v>
      </c>
      <c r="I210" s="1318"/>
      <c r="J210" s="1319"/>
      <c r="K210" s="1319"/>
      <c r="L210" s="1321"/>
      <c r="M210" s="1338"/>
    </row>
    <row r="211" spans="1:13" ht="15">
      <c r="A211" s="1446">
        <v>204</v>
      </c>
      <c r="B211" s="1263"/>
      <c r="C211" s="1264"/>
      <c r="D211" s="1265" t="s">
        <v>394</v>
      </c>
      <c r="E211" s="1295"/>
      <c r="F211" s="1280"/>
      <c r="G211" s="1280"/>
      <c r="H211" s="1281"/>
      <c r="I211" s="1318">
        <v>0</v>
      </c>
      <c r="J211" s="1319"/>
      <c r="K211" s="1319">
        <v>120000</v>
      </c>
      <c r="L211" s="1321">
        <f t="shared" si="0"/>
        <v>120000</v>
      </c>
      <c r="M211" s="1343">
        <v>840000</v>
      </c>
    </row>
    <row r="212" spans="1:13" ht="15">
      <c r="A212" s="1446">
        <v>205</v>
      </c>
      <c r="B212" s="1263"/>
      <c r="C212" s="1264"/>
      <c r="D212" s="1265" t="s">
        <v>1000</v>
      </c>
      <c r="E212" s="1295"/>
      <c r="F212" s="1280"/>
      <c r="G212" s="1280"/>
      <c r="H212" s="1281"/>
      <c r="I212" s="1318">
        <v>120000</v>
      </c>
      <c r="J212" s="1319"/>
      <c r="K212" s="1319">
        <v>0</v>
      </c>
      <c r="L212" s="1321">
        <f t="shared" si="0"/>
        <v>120000</v>
      </c>
      <c r="M212" s="1343"/>
    </row>
    <row r="213" spans="1:13" s="616" customFormat="1" ht="15">
      <c r="A213" s="1446">
        <v>206</v>
      </c>
      <c r="B213" s="1266"/>
      <c r="C213" s="1267"/>
      <c r="D213" s="1268" t="s">
        <v>396</v>
      </c>
      <c r="E213" s="156"/>
      <c r="F213" s="1290"/>
      <c r="G213" s="1290"/>
      <c r="H213" s="1291"/>
      <c r="I213" s="1322"/>
      <c r="J213" s="1323"/>
      <c r="K213" s="1323"/>
      <c r="L213" s="1324">
        <f t="shared" si="0"/>
        <v>0</v>
      </c>
      <c r="M213" s="1346"/>
    </row>
    <row r="214" spans="1:13" s="617" customFormat="1" ht="15">
      <c r="A214" s="1446">
        <v>207</v>
      </c>
      <c r="B214" s="1270"/>
      <c r="C214" s="1271"/>
      <c r="D214" s="1272" t="s">
        <v>1034</v>
      </c>
      <c r="E214" s="1289"/>
      <c r="F214" s="1287"/>
      <c r="G214" s="1287"/>
      <c r="H214" s="1288"/>
      <c r="I214" s="1328">
        <f>SUM(I212:I213)</f>
        <v>120000</v>
      </c>
      <c r="J214" s="1287">
        <f>SUM(J212:J213)</f>
        <v>0</v>
      </c>
      <c r="K214" s="1287">
        <f>SUM(K212:K213)</f>
        <v>0</v>
      </c>
      <c r="L214" s="1320">
        <f t="shared" si="0"/>
        <v>120000</v>
      </c>
      <c r="M214" s="1345">
        <f>SUM(M211:M213)</f>
        <v>840000</v>
      </c>
    </row>
    <row r="215" spans="1:13" s="615" customFormat="1" ht="18" customHeight="1">
      <c r="A215" s="1446">
        <v>208</v>
      </c>
      <c r="B215" s="1294"/>
      <c r="C215" s="1264">
        <v>44</v>
      </c>
      <c r="D215" s="1261" t="s">
        <v>46</v>
      </c>
      <c r="E215" s="156" t="s">
        <v>752</v>
      </c>
      <c r="F215" s="381">
        <v>7986780</v>
      </c>
      <c r="G215" s="381">
        <v>1132500</v>
      </c>
      <c r="H215" s="1079">
        <v>579830</v>
      </c>
      <c r="I215" s="1318"/>
      <c r="J215" s="1319"/>
      <c r="K215" s="1319"/>
      <c r="L215" s="1321"/>
      <c r="M215" s="1338"/>
    </row>
    <row r="216" spans="1:13" ht="15">
      <c r="A216" s="1446">
        <v>209</v>
      </c>
      <c r="B216" s="1263"/>
      <c r="C216" s="1264"/>
      <c r="D216" s="1265" t="s">
        <v>394</v>
      </c>
      <c r="E216" s="1295"/>
      <c r="F216" s="1280"/>
      <c r="G216" s="1280"/>
      <c r="H216" s="1281"/>
      <c r="I216" s="1318">
        <v>0</v>
      </c>
      <c r="J216" s="1319"/>
      <c r="K216" s="1319">
        <v>580000</v>
      </c>
      <c r="L216" s="1321">
        <f t="shared" si="0"/>
        <v>580000</v>
      </c>
      <c r="M216" s="1343">
        <v>5194450</v>
      </c>
    </row>
    <row r="217" spans="1:13" ht="15">
      <c r="A217" s="1446">
        <v>210</v>
      </c>
      <c r="B217" s="1263"/>
      <c r="C217" s="1264"/>
      <c r="D217" s="1265" t="s">
        <v>1000</v>
      </c>
      <c r="E217" s="1295"/>
      <c r="F217" s="1280"/>
      <c r="G217" s="1280"/>
      <c r="H217" s="1281"/>
      <c r="I217" s="1318">
        <v>1080000</v>
      </c>
      <c r="J217" s="1319"/>
      <c r="K217" s="1319">
        <v>0</v>
      </c>
      <c r="L217" s="1321">
        <f t="shared" si="0"/>
        <v>1080000</v>
      </c>
      <c r="M217" s="1343"/>
    </row>
    <row r="218" spans="1:13" s="616" customFormat="1" ht="15">
      <c r="A218" s="1446">
        <v>211</v>
      </c>
      <c r="B218" s="1266"/>
      <c r="C218" s="1267"/>
      <c r="D218" s="1268" t="s">
        <v>396</v>
      </c>
      <c r="E218" s="156"/>
      <c r="F218" s="1290"/>
      <c r="G218" s="1290"/>
      <c r="H218" s="1291"/>
      <c r="I218" s="1322"/>
      <c r="J218" s="1323"/>
      <c r="K218" s="1323"/>
      <c r="L218" s="1324">
        <f t="shared" si="0"/>
        <v>0</v>
      </c>
      <c r="M218" s="1346"/>
    </row>
    <row r="219" spans="1:13" s="617" customFormat="1" ht="15">
      <c r="A219" s="1446">
        <v>212</v>
      </c>
      <c r="B219" s="1270"/>
      <c r="C219" s="1271"/>
      <c r="D219" s="1272" t="s">
        <v>1034</v>
      </c>
      <c r="E219" s="1289"/>
      <c r="F219" s="1287"/>
      <c r="G219" s="1287"/>
      <c r="H219" s="1288"/>
      <c r="I219" s="1328">
        <f>SUM(I217:I218)</f>
        <v>1080000</v>
      </c>
      <c r="J219" s="1287">
        <f>SUM(J217:J218)</f>
        <v>0</v>
      </c>
      <c r="K219" s="1287">
        <f>SUM(K217:K218)</f>
        <v>0</v>
      </c>
      <c r="L219" s="1320">
        <f t="shared" si="0"/>
        <v>1080000</v>
      </c>
      <c r="M219" s="1345">
        <f>SUM(M216:M218)</f>
        <v>5194450</v>
      </c>
    </row>
    <row r="220" spans="1:13" s="615" customFormat="1" ht="30">
      <c r="A220" s="1446">
        <v>213</v>
      </c>
      <c r="B220" s="1263"/>
      <c r="C220" s="1259">
        <v>45</v>
      </c>
      <c r="D220" s="1261" t="s">
        <v>40</v>
      </c>
      <c r="E220" s="156" t="s">
        <v>752</v>
      </c>
      <c r="F220" s="1286">
        <v>0</v>
      </c>
      <c r="G220" s="1261">
        <v>0</v>
      </c>
      <c r="H220" s="1262">
        <v>0</v>
      </c>
      <c r="I220" s="1318"/>
      <c r="J220" s="1319"/>
      <c r="K220" s="1319"/>
      <c r="L220" s="1321"/>
      <c r="M220" s="1338"/>
    </row>
    <row r="221" spans="1:13" ht="15">
      <c r="A221" s="1446">
        <v>214</v>
      </c>
      <c r="B221" s="1263"/>
      <c r="C221" s="1264"/>
      <c r="D221" s="1265" t="s">
        <v>394</v>
      </c>
      <c r="E221" s="1295"/>
      <c r="F221" s="1280"/>
      <c r="G221" s="1286"/>
      <c r="H221" s="1079"/>
      <c r="I221" s="1318"/>
      <c r="J221" s="1319"/>
      <c r="K221" s="1319">
        <v>718800</v>
      </c>
      <c r="L221" s="1321">
        <f t="shared" si="0"/>
        <v>718800</v>
      </c>
      <c r="M221" s="1343"/>
    </row>
    <row r="222" spans="1:13" ht="15">
      <c r="A222" s="1446">
        <v>215</v>
      </c>
      <c r="B222" s="1263"/>
      <c r="C222" s="1264"/>
      <c r="D222" s="1265" t="s">
        <v>1000</v>
      </c>
      <c r="E222" s="1295"/>
      <c r="F222" s="1280"/>
      <c r="G222" s="1286"/>
      <c r="H222" s="1079"/>
      <c r="I222" s="1318"/>
      <c r="J222" s="1319"/>
      <c r="K222" s="1319"/>
      <c r="L222" s="1321">
        <f t="shared" si="0"/>
        <v>0</v>
      </c>
      <c r="M222" s="1343"/>
    </row>
    <row r="223" spans="1:13" s="616" customFormat="1" ht="15">
      <c r="A223" s="1446">
        <v>216</v>
      </c>
      <c r="B223" s="1266"/>
      <c r="C223" s="1267"/>
      <c r="D223" s="1268" t="s">
        <v>396</v>
      </c>
      <c r="E223" s="156"/>
      <c r="F223" s="1290"/>
      <c r="G223" s="1290"/>
      <c r="H223" s="1291"/>
      <c r="I223" s="1322"/>
      <c r="J223" s="1323"/>
      <c r="K223" s="1323"/>
      <c r="L223" s="1324">
        <f t="shared" si="0"/>
        <v>0</v>
      </c>
      <c r="M223" s="1346"/>
    </row>
    <row r="224" spans="1:13" s="617" customFormat="1" ht="15">
      <c r="A224" s="1446">
        <v>217</v>
      </c>
      <c r="B224" s="1270"/>
      <c r="C224" s="1271"/>
      <c r="D224" s="1272" t="s">
        <v>1034</v>
      </c>
      <c r="E224" s="1289"/>
      <c r="F224" s="1287"/>
      <c r="G224" s="1287"/>
      <c r="H224" s="1288"/>
      <c r="I224" s="1328">
        <f>SUM(I222:I223)</f>
        <v>0</v>
      </c>
      <c r="J224" s="1287">
        <f>SUM(J222:J223)</f>
        <v>0</v>
      </c>
      <c r="K224" s="1287">
        <f>SUM(K222:K223)</f>
        <v>0</v>
      </c>
      <c r="L224" s="1320">
        <f t="shared" si="0"/>
        <v>0</v>
      </c>
      <c r="M224" s="1345">
        <f>SUM(M221:M223)</f>
        <v>0</v>
      </c>
    </row>
    <row r="225" spans="1:13" s="615" customFormat="1" ht="30">
      <c r="A225" s="1446">
        <v>218</v>
      </c>
      <c r="B225" s="1263"/>
      <c r="C225" s="1259">
        <v>46</v>
      </c>
      <c r="D225" s="1261" t="s">
        <v>597</v>
      </c>
      <c r="E225" s="156" t="s">
        <v>752</v>
      </c>
      <c r="F225" s="1286">
        <v>718800</v>
      </c>
      <c r="G225" s="1261">
        <v>0</v>
      </c>
      <c r="H225" s="1262">
        <v>0</v>
      </c>
      <c r="I225" s="1318"/>
      <c r="J225" s="1319"/>
      <c r="K225" s="1319"/>
      <c r="L225" s="1321"/>
      <c r="M225" s="1338"/>
    </row>
    <row r="226" spans="1:13" s="615" customFormat="1" ht="15">
      <c r="A226" s="1446">
        <v>219</v>
      </c>
      <c r="B226" s="1263"/>
      <c r="C226" s="1264"/>
      <c r="D226" s="1265" t="s">
        <v>1000</v>
      </c>
      <c r="E226" s="156"/>
      <c r="F226" s="1286"/>
      <c r="G226" s="1261"/>
      <c r="H226" s="1262"/>
      <c r="I226" s="1318">
        <v>718800</v>
      </c>
      <c r="J226" s="1319"/>
      <c r="K226" s="1319">
        <v>0</v>
      </c>
      <c r="L226" s="1321">
        <f t="shared" si="0"/>
        <v>718800</v>
      </c>
      <c r="M226" s="1338"/>
    </row>
    <row r="227" spans="1:13" s="616" customFormat="1" ht="15">
      <c r="A227" s="1446">
        <v>220</v>
      </c>
      <c r="B227" s="1266"/>
      <c r="C227" s="1267"/>
      <c r="D227" s="1268" t="s">
        <v>396</v>
      </c>
      <c r="E227" s="1301"/>
      <c r="F227" s="1302"/>
      <c r="G227" s="1290"/>
      <c r="H227" s="1291"/>
      <c r="I227" s="1322"/>
      <c r="J227" s="1323"/>
      <c r="K227" s="1323"/>
      <c r="L227" s="1324">
        <f t="shared" si="0"/>
        <v>0</v>
      </c>
      <c r="M227" s="1346"/>
    </row>
    <row r="228" spans="1:13" s="617" customFormat="1" ht="15">
      <c r="A228" s="1446">
        <v>221</v>
      </c>
      <c r="B228" s="1270"/>
      <c r="C228" s="1271"/>
      <c r="D228" s="1272" t="s">
        <v>1034</v>
      </c>
      <c r="E228" s="1289"/>
      <c r="F228" s="1287"/>
      <c r="G228" s="1287"/>
      <c r="H228" s="1288"/>
      <c r="I228" s="1328">
        <f>SUM(I226:I227)</f>
        <v>718800</v>
      </c>
      <c r="J228" s="1287">
        <f>SUM(J226:J227)</f>
        <v>0</v>
      </c>
      <c r="K228" s="1287">
        <f>SUM(K226:K227)</f>
        <v>0</v>
      </c>
      <c r="L228" s="1320">
        <f t="shared" si="0"/>
        <v>718800</v>
      </c>
      <c r="M228" s="1345">
        <f>SUM(M227)</f>
        <v>0</v>
      </c>
    </row>
    <row r="229" spans="1:13" s="615" customFormat="1" ht="30">
      <c r="A229" s="1446">
        <v>222</v>
      </c>
      <c r="B229" s="1263"/>
      <c r="C229" s="1259">
        <v>47</v>
      </c>
      <c r="D229" s="1261" t="s">
        <v>1183</v>
      </c>
      <c r="E229" s="156" t="s">
        <v>752</v>
      </c>
      <c r="F229" s="1286">
        <v>9310</v>
      </c>
      <c r="G229" s="1261">
        <v>0</v>
      </c>
      <c r="H229" s="1262">
        <v>0</v>
      </c>
      <c r="I229" s="1318"/>
      <c r="J229" s="1319"/>
      <c r="K229" s="1319"/>
      <c r="L229" s="1321"/>
      <c r="M229" s="1338"/>
    </row>
    <row r="230" spans="1:13" s="616" customFormat="1" ht="15">
      <c r="A230" s="1446">
        <v>223</v>
      </c>
      <c r="B230" s="1266"/>
      <c r="C230" s="1267"/>
      <c r="D230" s="1268" t="s">
        <v>396</v>
      </c>
      <c r="E230" s="1301"/>
      <c r="F230" s="1302"/>
      <c r="G230" s="1290"/>
      <c r="H230" s="1291"/>
      <c r="I230" s="1322"/>
      <c r="J230" s="1323"/>
      <c r="K230" s="1323">
        <v>9310</v>
      </c>
      <c r="L230" s="1324">
        <f>SUM(K230)</f>
        <v>9310</v>
      </c>
      <c r="M230" s="1346"/>
    </row>
    <row r="231" spans="1:13" s="617" customFormat="1" ht="15">
      <c r="A231" s="1446">
        <v>224</v>
      </c>
      <c r="B231" s="1270"/>
      <c r="C231" s="1271"/>
      <c r="D231" s="1272" t="s">
        <v>1034</v>
      </c>
      <c r="E231" s="1289"/>
      <c r="F231" s="1287"/>
      <c r="G231" s="1287"/>
      <c r="H231" s="1288"/>
      <c r="I231" s="1328">
        <f>SUM(I230)</f>
        <v>0</v>
      </c>
      <c r="J231" s="1287">
        <f>SUM(J230)</f>
        <v>0</v>
      </c>
      <c r="K231" s="1287">
        <f>SUM(K230)</f>
        <v>9310</v>
      </c>
      <c r="L231" s="1320">
        <f>SUM(L230)</f>
        <v>9310</v>
      </c>
      <c r="M231" s="1345">
        <v>0</v>
      </c>
    </row>
    <row r="232" spans="1:13" s="615" customFormat="1" ht="30">
      <c r="A232" s="1446">
        <v>225</v>
      </c>
      <c r="B232" s="1263"/>
      <c r="C232" s="1259">
        <v>48</v>
      </c>
      <c r="D232" s="1261" t="s">
        <v>898</v>
      </c>
      <c r="E232" s="156" t="s">
        <v>752</v>
      </c>
      <c r="F232" s="1286">
        <v>25000</v>
      </c>
      <c r="G232" s="1261">
        <v>0</v>
      </c>
      <c r="H232" s="1262">
        <v>0</v>
      </c>
      <c r="I232" s="1318"/>
      <c r="J232" s="1319"/>
      <c r="K232" s="1319"/>
      <c r="L232" s="1321"/>
      <c r="M232" s="1338"/>
    </row>
    <row r="233" spans="1:13" s="615" customFormat="1" ht="15">
      <c r="A233" s="1446">
        <v>226</v>
      </c>
      <c r="B233" s="1263"/>
      <c r="C233" s="1264"/>
      <c r="D233" s="1265" t="s">
        <v>1000</v>
      </c>
      <c r="E233" s="156"/>
      <c r="F233" s="1286"/>
      <c r="G233" s="1261"/>
      <c r="H233" s="1262"/>
      <c r="I233" s="1318"/>
      <c r="J233" s="1319"/>
      <c r="K233" s="1319">
        <v>25000</v>
      </c>
      <c r="L233" s="1321">
        <f>SUM(I233:K233)</f>
        <v>25000</v>
      </c>
      <c r="M233" s="1338"/>
    </row>
    <row r="234" spans="1:13" s="616" customFormat="1" ht="15">
      <c r="A234" s="1446">
        <v>227</v>
      </c>
      <c r="B234" s="1266"/>
      <c r="C234" s="1267"/>
      <c r="D234" s="1268" t="s">
        <v>396</v>
      </c>
      <c r="E234" s="1301"/>
      <c r="F234" s="1302"/>
      <c r="G234" s="1290"/>
      <c r="H234" s="1291"/>
      <c r="I234" s="1322"/>
      <c r="J234" s="1323"/>
      <c r="K234" s="1323"/>
      <c r="L234" s="1324">
        <f>SUM(I234:K234)</f>
        <v>0</v>
      </c>
      <c r="M234" s="1346"/>
    </row>
    <row r="235" spans="1:13" s="617" customFormat="1" ht="15">
      <c r="A235" s="1446">
        <v>228</v>
      </c>
      <c r="B235" s="1270"/>
      <c r="C235" s="1271"/>
      <c r="D235" s="1272" t="s">
        <v>1034</v>
      </c>
      <c r="E235" s="1289"/>
      <c r="F235" s="1287"/>
      <c r="G235" s="1287"/>
      <c r="H235" s="1288"/>
      <c r="I235" s="1328">
        <f>SUM(I233:I234)</f>
        <v>0</v>
      </c>
      <c r="J235" s="1287">
        <f>SUM(J233:J234)</f>
        <v>0</v>
      </c>
      <c r="K235" s="1287">
        <f>SUM(K233:K234)</f>
        <v>25000</v>
      </c>
      <c r="L235" s="1320">
        <f>SUM(I235:K235)</f>
        <v>25000</v>
      </c>
      <c r="M235" s="1345"/>
    </row>
    <row r="236" spans="1:13" s="615" customFormat="1" ht="19.5" customHeight="1">
      <c r="A236" s="1446">
        <v>229</v>
      </c>
      <c r="B236" s="1294"/>
      <c r="C236" s="1264">
        <v>49</v>
      </c>
      <c r="D236" s="1261" t="s">
        <v>502</v>
      </c>
      <c r="E236" s="156" t="s">
        <v>752</v>
      </c>
      <c r="F236" s="381">
        <v>2912</v>
      </c>
      <c r="G236" s="381">
        <v>0</v>
      </c>
      <c r="H236" s="1079">
        <v>0</v>
      </c>
      <c r="I236" s="1318"/>
      <c r="J236" s="1319"/>
      <c r="K236" s="1319"/>
      <c r="L236" s="1321"/>
      <c r="M236" s="1338"/>
    </row>
    <row r="237" spans="1:13" ht="15">
      <c r="A237" s="1446">
        <v>230</v>
      </c>
      <c r="B237" s="1263"/>
      <c r="C237" s="1264"/>
      <c r="D237" s="1265" t="s">
        <v>394</v>
      </c>
      <c r="E237" s="1295"/>
      <c r="F237" s="1280"/>
      <c r="G237" s="1286"/>
      <c r="H237" s="1079"/>
      <c r="I237" s="1318">
        <v>3000</v>
      </c>
      <c r="J237" s="1319"/>
      <c r="K237" s="1319"/>
      <c r="L237" s="1321">
        <f t="shared" si="0"/>
        <v>3000</v>
      </c>
      <c r="M237" s="1343"/>
    </row>
    <row r="238" spans="1:13" ht="15">
      <c r="A238" s="1446">
        <v>231</v>
      </c>
      <c r="B238" s="1263"/>
      <c r="C238" s="1264"/>
      <c r="D238" s="1265" t="s">
        <v>1000</v>
      </c>
      <c r="E238" s="1295"/>
      <c r="F238" s="1280"/>
      <c r="G238" s="1286"/>
      <c r="H238" s="1079"/>
      <c r="I238" s="1318">
        <v>2912</v>
      </c>
      <c r="J238" s="1319"/>
      <c r="K238" s="1319"/>
      <c r="L238" s="1321">
        <f>SUM(I238:K238)</f>
        <v>2912</v>
      </c>
      <c r="M238" s="1343"/>
    </row>
    <row r="239" spans="1:13" s="616" customFormat="1" ht="15">
      <c r="A239" s="1446">
        <v>232</v>
      </c>
      <c r="B239" s="1266"/>
      <c r="C239" s="1267"/>
      <c r="D239" s="1268" t="s">
        <v>396</v>
      </c>
      <c r="E239" s="156"/>
      <c r="F239" s="1290"/>
      <c r="G239" s="1290"/>
      <c r="H239" s="1291"/>
      <c r="I239" s="1322"/>
      <c r="J239" s="1323"/>
      <c r="K239" s="1323"/>
      <c r="L239" s="1324">
        <f>SUM(I239:K239)</f>
        <v>0</v>
      </c>
      <c r="M239" s="1346"/>
    </row>
    <row r="240" spans="1:13" s="617" customFormat="1" ht="15">
      <c r="A240" s="1446">
        <v>233</v>
      </c>
      <c r="B240" s="1270"/>
      <c r="C240" s="1271"/>
      <c r="D240" s="1272" t="s">
        <v>1034</v>
      </c>
      <c r="E240" s="1289"/>
      <c r="F240" s="1287"/>
      <c r="G240" s="1287"/>
      <c r="H240" s="1288"/>
      <c r="I240" s="1328">
        <f>SUM(I238:I239)</f>
        <v>2912</v>
      </c>
      <c r="J240" s="1287">
        <f>SUM(J238:J239)</f>
        <v>0</v>
      </c>
      <c r="K240" s="1287">
        <f>SUM(K238:K239)</f>
        <v>0</v>
      </c>
      <c r="L240" s="1320">
        <f>SUM(I240:K240)</f>
        <v>2912</v>
      </c>
      <c r="M240" s="1345">
        <f>SUM(M237:M239)</f>
        <v>0</v>
      </c>
    </row>
    <row r="241" spans="1:13" s="615" customFormat="1" ht="19.5" customHeight="1">
      <c r="A241" s="1446">
        <v>234</v>
      </c>
      <c r="B241" s="1294"/>
      <c r="C241" s="1264">
        <v>50</v>
      </c>
      <c r="D241" s="1261" t="s">
        <v>504</v>
      </c>
      <c r="E241" s="156" t="s">
        <v>752</v>
      </c>
      <c r="F241" s="381">
        <v>3000</v>
      </c>
      <c r="G241" s="381">
        <v>0</v>
      </c>
      <c r="H241" s="1079">
        <v>0</v>
      </c>
      <c r="I241" s="1318"/>
      <c r="J241" s="1319"/>
      <c r="K241" s="1319"/>
      <c r="L241" s="1321"/>
      <c r="M241" s="1338"/>
    </row>
    <row r="242" spans="1:13" ht="15">
      <c r="A242" s="1446">
        <v>235</v>
      </c>
      <c r="B242" s="1263"/>
      <c r="C242" s="1264"/>
      <c r="D242" s="1265" t="s">
        <v>394</v>
      </c>
      <c r="E242" s="1295"/>
      <c r="F242" s="1280"/>
      <c r="G242" s="1286"/>
      <c r="H242" s="1079"/>
      <c r="I242" s="1318">
        <v>3000</v>
      </c>
      <c r="J242" s="1319"/>
      <c r="K242" s="1319"/>
      <c r="L242" s="1321">
        <f>SUM(I242:K242)</f>
        <v>3000</v>
      </c>
      <c r="M242" s="1343"/>
    </row>
    <row r="243" spans="1:13" ht="15">
      <c r="A243" s="1446">
        <v>236</v>
      </c>
      <c r="B243" s="1263"/>
      <c r="C243" s="1264"/>
      <c r="D243" s="1265" t="s">
        <v>1000</v>
      </c>
      <c r="E243" s="1295"/>
      <c r="F243" s="1280"/>
      <c r="G243" s="1286"/>
      <c r="H243" s="1079"/>
      <c r="I243" s="1318">
        <v>3000</v>
      </c>
      <c r="J243" s="1319"/>
      <c r="K243" s="1319"/>
      <c r="L243" s="1321">
        <f>SUM(I243:K243)</f>
        <v>3000</v>
      </c>
      <c r="M243" s="1343"/>
    </row>
    <row r="244" spans="1:13" s="616" customFormat="1" ht="15">
      <c r="A244" s="1446">
        <v>237</v>
      </c>
      <c r="B244" s="1266"/>
      <c r="C244" s="1267"/>
      <c r="D244" s="1268" t="s">
        <v>396</v>
      </c>
      <c r="E244" s="156"/>
      <c r="F244" s="1290"/>
      <c r="G244" s="1290"/>
      <c r="H244" s="1291"/>
      <c r="I244" s="1322"/>
      <c r="J244" s="1323"/>
      <c r="K244" s="1323"/>
      <c r="L244" s="1324">
        <f>SUM(I244:K244)</f>
        <v>0</v>
      </c>
      <c r="M244" s="1346"/>
    </row>
    <row r="245" spans="1:13" s="617" customFormat="1" ht="15">
      <c r="A245" s="1446">
        <v>238</v>
      </c>
      <c r="B245" s="1270"/>
      <c r="C245" s="1271"/>
      <c r="D245" s="1272" t="s">
        <v>1034</v>
      </c>
      <c r="E245" s="1289"/>
      <c r="F245" s="1287"/>
      <c r="G245" s="1287"/>
      <c r="H245" s="1288"/>
      <c r="I245" s="1328">
        <f>SUM(I243:I244)</f>
        <v>3000</v>
      </c>
      <c r="J245" s="1287">
        <f>SUM(J243:J244)</f>
        <v>0</v>
      </c>
      <c r="K245" s="1287">
        <f>SUM(K243:K244)</f>
        <v>0</v>
      </c>
      <c r="L245" s="1320">
        <f>SUM(I245:K245)</f>
        <v>3000</v>
      </c>
      <c r="M245" s="1345">
        <f>SUM(M242:M244)</f>
        <v>0</v>
      </c>
    </row>
    <row r="246" spans="1:13" s="615" customFormat="1" ht="19.5" customHeight="1">
      <c r="A246" s="1446">
        <v>239</v>
      </c>
      <c r="B246" s="1294"/>
      <c r="C246" s="1264">
        <v>51</v>
      </c>
      <c r="D246" s="1261" t="s">
        <v>505</v>
      </c>
      <c r="E246" s="156" t="s">
        <v>752</v>
      </c>
      <c r="F246" s="381">
        <v>2000</v>
      </c>
      <c r="G246" s="381">
        <v>0</v>
      </c>
      <c r="H246" s="1079">
        <v>0</v>
      </c>
      <c r="I246" s="1318"/>
      <c r="J246" s="1319"/>
      <c r="K246" s="1319"/>
      <c r="L246" s="1321"/>
      <c r="M246" s="1338"/>
    </row>
    <row r="247" spans="1:13" ht="15">
      <c r="A247" s="1446">
        <v>240</v>
      </c>
      <c r="B247" s="1263"/>
      <c r="C247" s="1264"/>
      <c r="D247" s="1265" t="s">
        <v>394</v>
      </c>
      <c r="E247" s="1295"/>
      <c r="F247" s="1280"/>
      <c r="G247" s="1286"/>
      <c r="H247" s="1079"/>
      <c r="I247" s="1318">
        <v>2000</v>
      </c>
      <c r="J247" s="1319"/>
      <c r="K247" s="1319"/>
      <c r="L247" s="1321">
        <f>SUM(I247:K247)</f>
        <v>2000</v>
      </c>
      <c r="M247" s="1343"/>
    </row>
    <row r="248" spans="1:13" ht="15">
      <c r="A248" s="1446">
        <v>241</v>
      </c>
      <c r="B248" s="1263"/>
      <c r="C248" s="1264"/>
      <c r="D248" s="1265" t="s">
        <v>1000</v>
      </c>
      <c r="E248" s="1295"/>
      <c r="F248" s="1280"/>
      <c r="G248" s="1286"/>
      <c r="H248" s="1079"/>
      <c r="I248" s="1318">
        <v>2000</v>
      </c>
      <c r="J248" s="1319"/>
      <c r="K248" s="1319"/>
      <c r="L248" s="1321">
        <f>SUM(I248:K248)</f>
        <v>2000</v>
      </c>
      <c r="M248" s="1343"/>
    </row>
    <row r="249" spans="1:13" s="616" customFormat="1" ht="15">
      <c r="A249" s="1446">
        <v>242</v>
      </c>
      <c r="B249" s="1266"/>
      <c r="C249" s="1267"/>
      <c r="D249" s="1268" t="s">
        <v>396</v>
      </c>
      <c r="E249" s="156"/>
      <c r="F249" s="1290"/>
      <c r="G249" s="1290"/>
      <c r="H249" s="1291"/>
      <c r="I249" s="1322"/>
      <c r="J249" s="1323"/>
      <c r="K249" s="1323"/>
      <c r="L249" s="1324">
        <f>SUM(I249:K249)</f>
        <v>0</v>
      </c>
      <c r="M249" s="1346"/>
    </row>
    <row r="250" spans="1:13" s="617" customFormat="1" ht="15">
      <c r="A250" s="1446">
        <v>243</v>
      </c>
      <c r="B250" s="1270"/>
      <c r="C250" s="1271"/>
      <c r="D250" s="1272" t="s">
        <v>1034</v>
      </c>
      <c r="E250" s="1289"/>
      <c r="F250" s="1287"/>
      <c r="G250" s="1287"/>
      <c r="H250" s="1288"/>
      <c r="I250" s="1328">
        <f>SUM(I248:I249)</f>
        <v>2000</v>
      </c>
      <c r="J250" s="1287">
        <f>SUM(J248:J249)</f>
        <v>0</v>
      </c>
      <c r="K250" s="1287">
        <f>SUM(K248:K249)</f>
        <v>0</v>
      </c>
      <c r="L250" s="1320">
        <f>SUM(I250:K250)</f>
        <v>2000</v>
      </c>
      <c r="M250" s="1345">
        <f>SUM(M247:M249)</f>
        <v>0</v>
      </c>
    </row>
    <row r="251" spans="1:13" s="615" customFormat="1" ht="19.5" customHeight="1">
      <c r="A251" s="1446">
        <v>244</v>
      </c>
      <c r="B251" s="1294"/>
      <c r="C251" s="1264">
        <v>52</v>
      </c>
      <c r="D251" s="1261" t="s">
        <v>506</v>
      </c>
      <c r="E251" s="156" t="s">
        <v>752</v>
      </c>
      <c r="F251" s="381">
        <f>SUM(H251,G251,I255)</f>
        <v>10639</v>
      </c>
      <c r="G251" s="381">
        <v>639</v>
      </c>
      <c r="H251" s="1079">
        <v>3</v>
      </c>
      <c r="I251" s="1318"/>
      <c r="J251" s="1319"/>
      <c r="K251" s="1319"/>
      <c r="L251" s="1321"/>
      <c r="M251" s="1338"/>
    </row>
    <row r="252" spans="1:13" ht="15">
      <c r="A252" s="1446">
        <v>245</v>
      </c>
      <c r="B252" s="1263"/>
      <c r="C252" s="1264"/>
      <c r="D252" s="1265" t="s">
        <v>394</v>
      </c>
      <c r="E252" s="1295"/>
      <c r="F252" s="1280"/>
      <c r="G252" s="1280"/>
      <c r="H252" s="1281"/>
      <c r="I252" s="1318">
        <v>9000</v>
      </c>
      <c r="J252" s="1319"/>
      <c r="K252" s="1319"/>
      <c r="L252" s="1321">
        <f>SUM(I252:K252)</f>
        <v>9000</v>
      </c>
      <c r="M252" s="1343"/>
    </row>
    <row r="253" spans="1:13" ht="15">
      <c r="A253" s="1446">
        <v>246</v>
      </c>
      <c r="B253" s="1263"/>
      <c r="C253" s="1264"/>
      <c r="D253" s="1265" t="s">
        <v>1000</v>
      </c>
      <c r="E253" s="1295"/>
      <c r="F253" s="1280"/>
      <c r="G253" s="1280"/>
      <c r="H253" s="1281"/>
      <c r="I253" s="1318">
        <v>9997</v>
      </c>
      <c r="J253" s="1319"/>
      <c r="K253" s="1319"/>
      <c r="L253" s="1321">
        <f>SUM(I253:K253)</f>
        <v>9997</v>
      </c>
      <c r="M253" s="1343"/>
    </row>
    <row r="254" spans="1:13" s="616" customFormat="1" ht="15">
      <c r="A254" s="1446">
        <v>247</v>
      </c>
      <c r="B254" s="1266"/>
      <c r="C254" s="1267"/>
      <c r="D254" s="1268" t="s">
        <v>901</v>
      </c>
      <c r="E254" s="156"/>
      <c r="F254" s="1290"/>
      <c r="G254" s="1290"/>
      <c r="H254" s="1291"/>
      <c r="I254" s="1322"/>
      <c r="J254" s="1323"/>
      <c r="K254" s="1323"/>
      <c r="L254" s="1324">
        <f>SUM(I254:K254)</f>
        <v>0</v>
      </c>
      <c r="M254" s="1346"/>
    </row>
    <row r="255" spans="1:13" s="617" customFormat="1" ht="15">
      <c r="A255" s="1446">
        <v>248</v>
      </c>
      <c r="B255" s="1270"/>
      <c r="C255" s="1271"/>
      <c r="D255" s="1272" t="s">
        <v>1034</v>
      </c>
      <c r="E255" s="1289"/>
      <c r="F255" s="1287"/>
      <c r="G255" s="1287"/>
      <c r="H255" s="1288"/>
      <c r="I255" s="1328">
        <f>SUM(I253:I254)</f>
        <v>9997</v>
      </c>
      <c r="J255" s="1287">
        <f>SUM(J253:J254)</f>
        <v>0</v>
      </c>
      <c r="K255" s="1287">
        <f>SUM(K253:K254)</f>
        <v>0</v>
      </c>
      <c r="L255" s="1320">
        <f>SUM(I255:K255)</f>
        <v>9997</v>
      </c>
      <c r="M255" s="1345">
        <f>SUM(M252:M254)</f>
        <v>0</v>
      </c>
    </row>
    <row r="256" spans="1:13" s="615" customFormat="1" ht="19.5" customHeight="1">
      <c r="A256" s="1446">
        <v>249</v>
      </c>
      <c r="B256" s="1294"/>
      <c r="C256" s="1264">
        <v>53</v>
      </c>
      <c r="D256" s="1261" t="s">
        <v>65</v>
      </c>
      <c r="E256" s="156" t="s">
        <v>752</v>
      </c>
      <c r="F256" s="381">
        <f>SUM(I259,H256)+G256</f>
        <v>0</v>
      </c>
      <c r="G256" s="381">
        <v>0</v>
      </c>
      <c r="H256" s="1079">
        <v>0</v>
      </c>
      <c r="I256" s="1318"/>
      <c r="J256" s="1319"/>
      <c r="K256" s="1319"/>
      <c r="L256" s="1321"/>
      <c r="M256" s="1338"/>
    </row>
    <row r="257" spans="1:13" s="615" customFormat="1" ht="15">
      <c r="A257" s="1446">
        <v>250</v>
      </c>
      <c r="B257" s="1294"/>
      <c r="C257" s="1264"/>
      <c r="D257" s="1265" t="s">
        <v>1000</v>
      </c>
      <c r="E257" s="156"/>
      <c r="F257" s="381"/>
      <c r="G257" s="381"/>
      <c r="H257" s="1079"/>
      <c r="I257" s="1318">
        <v>0</v>
      </c>
      <c r="J257" s="1319"/>
      <c r="K257" s="1319"/>
      <c r="L257" s="1321">
        <f>SUM(I257:K257)</f>
        <v>0</v>
      </c>
      <c r="M257" s="1338"/>
    </row>
    <row r="258" spans="1:13" s="616" customFormat="1" ht="15">
      <c r="A258" s="1446">
        <v>251</v>
      </c>
      <c r="B258" s="1266"/>
      <c r="C258" s="1267"/>
      <c r="D258" s="1268" t="s">
        <v>396</v>
      </c>
      <c r="E258" s="1301"/>
      <c r="F258" s="1290"/>
      <c r="G258" s="1290"/>
      <c r="H258" s="1291"/>
      <c r="I258" s="1322"/>
      <c r="J258" s="1323"/>
      <c r="K258" s="1323"/>
      <c r="L258" s="1324">
        <f>SUM(I258:K258)</f>
        <v>0</v>
      </c>
      <c r="M258" s="1346"/>
    </row>
    <row r="259" spans="1:13" s="617" customFormat="1" ht="15">
      <c r="A259" s="1446">
        <v>252</v>
      </c>
      <c r="B259" s="1270"/>
      <c r="C259" s="1271"/>
      <c r="D259" s="1272" t="s">
        <v>1034</v>
      </c>
      <c r="E259" s="1289"/>
      <c r="F259" s="1287"/>
      <c r="G259" s="1287"/>
      <c r="H259" s="1288"/>
      <c r="I259" s="1328">
        <f>SUM(I257:I258)</f>
        <v>0</v>
      </c>
      <c r="J259" s="1287">
        <f>SUM(J257:J258)</f>
        <v>0</v>
      </c>
      <c r="K259" s="1287">
        <f>SUM(K257:K258)</f>
        <v>0</v>
      </c>
      <c r="L259" s="1320">
        <f>SUM(I259:K259)</f>
        <v>0</v>
      </c>
      <c r="M259" s="1345">
        <v>0</v>
      </c>
    </row>
    <row r="260" spans="1:13" s="615" customFormat="1" ht="19.5" customHeight="1">
      <c r="A260" s="1446">
        <v>253</v>
      </c>
      <c r="B260" s="1294"/>
      <c r="C260" s="1264">
        <v>54</v>
      </c>
      <c r="D260" s="1261" t="s">
        <v>61</v>
      </c>
      <c r="E260" s="156" t="s">
        <v>752</v>
      </c>
      <c r="F260" s="381">
        <v>5000</v>
      </c>
      <c r="G260" s="381">
        <v>0</v>
      </c>
      <c r="H260" s="1079">
        <v>0</v>
      </c>
      <c r="I260" s="1318"/>
      <c r="J260" s="1319"/>
      <c r="K260" s="1319"/>
      <c r="L260" s="1321"/>
      <c r="M260" s="1338"/>
    </row>
    <row r="261" spans="1:13" s="615" customFormat="1" ht="15">
      <c r="A261" s="1446">
        <v>254</v>
      </c>
      <c r="B261" s="1294"/>
      <c r="C261" s="1264"/>
      <c r="D261" s="1265" t="s">
        <v>1000</v>
      </c>
      <c r="E261" s="156"/>
      <c r="F261" s="381"/>
      <c r="G261" s="381"/>
      <c r="H261" s="1079"/>
      <c r="I261" s="1318">
        <v>5000</v>
      </c>
      <c r="J261" s="1319"/>
      <c r="K261" s="1319"/>
      <c r="L261" s="1321">
        <f>SUM(I261:K261)</f>
        <v>5000</v>
      </c>
      <c r="M261" s="1338"/>
    </row>
    <row r="262" spans="1:13" s="616" customFormat="1" ht="15">
      <c r="A262" s="1446">
        <v>255</v>
      </c>
      <c r="B262" s="1266"/>
      <c r="C262" s="1267"/>
      <c r="D262" s="1268" t="s">
        <v>396</v>
      </c>
      <c r="E262" s="1289"/>
      <c r="F262" s="1290"/>
      <c r="G262" s="1290"/>
      <c r="H262" s="1291"/>
      <c r="I262" s="1322"/>
      <c r="J262" s="1323"/>
      <c r="K262" s="1323"/>
      <c r="L262" s="1324">
        <f>SUM(I262:K262)</f>
        <v>0</v>
      </c>
      <c r="M262" s="1346"/>
    </row>
    <row r="263" spans="1:13" s="617" customFormat="1" ht="15">
      <c r="A263" s="1446">
        <v>256</v>
      </c>
      <c r="B263" s="1270"/>
      <c r="C263" s="1271"/>
      <c r="D263" s="1272" t="s">
        <v>1034</v>
      </c>
      <c r="E263" s="1261"/>
      <c r="F263" s="1287"/>
      <c r="G263" s="1287"/>
      <c r="H263" s="1288"/>
      <c r="I263" s="1328">
        <f>SUM(I261:I262)</f>
        <v>5000</v>
      </c>
      <c r="J263" s="1287">
        <f>SUM(J261:J262)</f>
        <v>0</v>
      </c>
      <c r="K263" s="1287">
        <f>SUM(K261:K262)</f>
        <v>0</v>
      </c>
      <c r="L263" s="1320">
        <f>SUM(I263:K263)</f>
        <v>5000</v>
      </c>
      <c r="M263" s="1345">
        <v>0</v>
      </c>
    </row>
    <row r="264" spans="1:13" s="615" customFormat="1" ht="19.5" customHeight="1">
      <c r="A264" s="1446">
        <v>257</v>
      </c>
      <c r="B264" s="1294"/>
      <c r="C264" s="1264">
        <v>55</v>
      </c>
      <c r="D264" s="1261" t="s">
        <v>66</v>
      </c>
      <c r="E264" s="156" t="s">
        <v>752</v>
      </c>
      <c r="F264" s="381">
        <v>240</v>
      </c>
      <c r="G264" s="381">
        <v>0</v>
      </c>
      <c r="H264" s="1079">
        <v>0</v>
      </c>
      <c r="I264" s="1318"/>
      <c r="J264" s="1319"/>
      <c r="K264" s="1319"/>
      <c r="L264" s="1321"/>
      <c r="M264" s="1338"/>
    </row>
    <row r="265" spans="1:13" s="615" customFormat="1" ht="15">
      <c r="A265" s="1446">
        <v>258</v>
      </c>
      <c r="B265" s="1294"/>
      <c r="C265" s="1264"/>
      <c r="D265" s="1265" t="s">
        <v>1000</v>
      </c>
      <c r="E265" s="156"/>
      <c r="F265" s="381"/>
      <c r="G265" s="381"/>
      <c r="H265" s="1079"/>
      <c r="I265" s="1318">
        <v>240</v>
      </c>
      <c r="J265" s="1319"/>
      <c r="K265" s="1319"/>
      <c r="L265" s="1321">
        <f>SUM(I265:K265)</f>
        <v>240</v>
      </c>
      <c r="M265" s="1338"/>
    </row>
    <row r="266" spans="1:13" s="616" customFormat="1" ht="15">
      <c r="A266" s="1446">
        <v>259</v>
      </c>
      <c r="B266" s="1266"/>
      <c r="C266" s="1267"/>
      <c r="D266" s="1268" t="s">
        <v>396</v>
      </c>
      <c r="E266" s="1289"/>
      <c r="F266" s="1290"/>
      <c r="G266" s="1290"/>
      <c r="H266" s="1291"/>
      <c r="I266" s="1322"/>
      <c r="J266" s="1323"/>
      <c r="K266" s="1323"/>
      <c r="L266" s="1324">
        <f>SUM(I266:K266)</f>
        <v>0</v>
      </c>
      <c r="M266" s="1346"/>
    </row>
    <row r="267" spans="1:13" s="617" customFormat="1" ht="15">
      <c r="A267" s="1446">
        <v>260</v>
      </c>
      <c r="B267" s="1270"/>
      <c r="C267" s="1271"/>
      <c r="D267" s="1272" t="s">
        <v>1034</v>
      </c>
      <c r="E267" s="1261"/>
      <c r="F267" s="1287"/>
      <c r="G267" s="1287"/>
      <c r="H267" s="1288"/>
      <c r="I267" s="1328">
        <f>SUM(I265:I266)</f>
        <v>240</v>
      </c>
      <c r="J267" s="1287">
        <f>SUM(J265:J266)</f>
        <v>0</v>
      </c>
      <c r="K267" s="1287">
        <f>SUM(K265:K266)</f>
        <v>0</v>
      </c>
      <c r="L267" s="1320">
        <f>SUM(I267:K267)</f>
        <v>240</v>
      </c>
      <c r="M267" s="1345">
        <v>0</v>
      </c>
    </row>
    <row r="268" spans="1:13" s="615" customFormat="1" ht="19.5" customHeight="1">
      <c r="A268" s="1446">
        <v>261</v>
      </c>
      <c r="B268" s="1294"/>
      <c r="C268" s="1264">
        <v>56</v>
      </c>
      <c r="D268" s="1261" t="s">
        <v>442</v>
      </c>
      <c r="E268" s="156" t="s">
        <v>752</v>
      </c>
      <c r="F268" s="381">
        <v>74</v>
      </c>
      <c r="G268" s="381">
        <v>0</v>
      </c>
      <c r="H268" s="1079">
        <v>0</v>
      </c>
      <c r="I268" s="1318"/>
      <c r="J268" s="1319"/>
      <c r="K268" s="1319"/>
      <c r="L268" s="1321"/>
      <c r="M268" s="1338"/>
    </row>
    <row r="269" spans="1:13" s="615" customFormat="1" ht="15">
      <c r="A269" s="1446">
        <v>262</v>
      </c>
      <c r="B269" s="1263"/>
      <c r="C269" s="1264"/>
      <c r="D269" s="1265" t="s">
        <v>1000</v>
      </c>
      <c r="E269" s="156"/>
      <c r="F269" s="1286"/>
      <c r="G269" s="1261"/>
      <c r="H269" s="1262"/>
      <c r="I269" s="1318"/>
      <c r="J269" s="1319">
        <v>74</v>
      </c>
      <c r="K269" s="1319"/>
      <c r="L269" s="1321">
        <f>SUM(I269:K269)</f>
        <v>74</v>
      </c>
      <c r="M269" s="1338"/>
    </row>
    <row r="270" spans="1:13" s="616" customFormat="1" ht="15">
      <c r="A270" s="1446">
        <v>263</v>
      </c>
      <c r="B270" s="1266"/>
      <c r="C270" s="1267"/>
      <c r="D270" s="1268" t="s">
        <v>396</v>
      </c>
      <c r="E270" s="1301"/>
      <c r="F270" s="1302"/>
      <c r="G270" s="1290"/>
      <c r="H270" s="1291"/>
      <c r="I270" s="1322"/>
      <c r="J270" s="1323"/>
      <c r="K270" s="1323"/>
      <c r="L270" s="1324">
        <f>SUM(I270:K270)</f>
        <v>0</v>
      </c>
      <c r="M270" s="1346"/>
    </row>
    <row r="271" spans="1:13" s="617" customFormat="1" ht="15">
      <c r="A271" s="1446">
        <v>264</v>
      </c>
      <c r="B271" s="1270"/>
      <c r="C271" s="1271"/>
      <c r="D271" s="1272" t="s">
        <v>1034</v>
      </c>
      <c r="E271" s="1289"/>
      <c r="F271" s="1287"/>
      <c r="G271" s="1287"/>
      <c r="H271" s="1288"/>
      <c r="I271" s="1328">
        <f>SUM(I269:I270)</f>
        <v>0</v>
      </c>
      <c r="J271" s="1287">
        <f>SUM(J269:J270)</f>
        <v>74</v>
      </c>
      <c r="K271" s="1287">
        <f>SUM(K269:K270)</f>
        <v>0</v>
      </c>
      <c r="L271" s="1320">
        <f>SUM(I271:K271)</f>
        <v>74</v>
      </c>
      <c r="M271" s="1345">
        <v>0</v>
      </c>
    </row>
    <row r="272" spans="1:13" s="615" customFormat="1" ht="19.5" customHeight="1">
      <c r="A272" s="1446">
        <v>265</v>
      </c>
      <c r="B272" s="1294"/>
      <c r="C272" s="1264">
        <v>57</v>
      </c>
      <c r="D272" s="1261" t="s">
        <v>1005</v>
      </c>
      <c r="E272" s="156" t="s">
        <v>752</v>
      </c>
      <c r="F272" s="381">
        <v>35</v>
      </c>
      <c r="G272" s="381">
        <v>0</v>
      </c>
      <c r="H272" s="1079">
        <v>0</v>
      </c>
      <c r="I272" s="1318"/>
      <c r="J272" s="1319"/>
      <c r="K272" s="1319"/>
      <c r="L272" s="1321"/>
      <c r="M272" s="1338"/>
    </row>
    <row r="273" spans="1:13" s="615" customFormat="1" ht="15">
      <c r="A273" s="1446">
        <v>266</v>
      </c>
      <c r="B273" s="1263"/>
      <c r="C273" s="1264"/>
      <c r="D273" s="1265" t="s">
        <v>1000</v>
      </c>
      <c r="E273" s="156"/>
      <c r="F273" s="1286"/>
      <c r="G273" s="1261"/>
      <c r="H273" s="1262"/>
      <c r="I273" s="1318"/>
      <c r="J273" s="1319">
        <v>35</v>
      </c>
      <c r="K273" s="1319"/>
      <c r="L273" s="1321">
        <f>SUM(I273:K273)</f>
        <v>35</v>
      </c>
      <c r="M273" s="1338"/>
    </row>
    <row r="274" spans="1:13" s="616" customFormat="1" ht="15">
      <c r="A274" s="1446">
        <v>267</v>
      </c>
      <c r="B274" s="1266"/>
      <c r="C274" s="1267"/>
      <c r="D274" s="1268" t="s">
        <v>396</v>
      </c>
      <c r="E274" s="1301"/>
      <c r="F274" s="1302"/>
      <c r="G274" s="1290"/>
      <c r="H274" s="1291"/>
      <c r="I274" s="1322"/>
      <c r="J274" s="1323"/>
      <c r="K274" s="1323"/>
      <c r="L274" s="1324">
        <f>SUM(I274:K274)</f>
        <v>0</v>
      </c>
      <c r="M274" s="1346"/>
    </row>
    <row r="275" spans="1:13" s="617" customFormat="1" ht="15">
      <c r="A275" s="1446">
        <v>268</v>
      </c>
      <c r="B275" s="1270"/>
      <c r="C275" s="1271"/>
      <c r="D275" s="1272" t="s">
        <v>1034</v>
      </c>
      <c r="E275" s="1289"/>
      <c r="F275" s="1287"/>
      <c r="G275" s="1287"/>
      <c r="H275" s="1288"/>
      <c r="I275" s="1328">
        <f>SUM(I273:I274)</f>
        <v>0</v>
      </c>
      <c r="J275" s="1287">
        <f>SUM(J273:J274)</f>
        <v>35</v>
      </c>
      <c r="K275" s="1287">
        <f>SUM(K273:K274)</f>
        <v>0</v>
      </c>
      <c r="L275" s="1320">
        <f>SUM(L273:L274)</f>
        <v>35</v>
      </c>
      <c r="M275" s="1345">
        <v>0</v>
      </c>
    </row>
    <row r="276" spans="1:13" s="615" customFormat="1" ht="19.5" customHeight="1">
      <c r="A276" s="1446">
        <v>269</v>
      </c>
      <c r="B276" s="1294"/>
      <c r="C276" s="1264">
        <v>58</v>
      </c>
      <c r="D276" s="1261" t="s">
        <v>443</v>
      </c>
      <c r="E276" s="156" t="s">
        <v>752</v>
      </c>
      <c r="F276" s="381">
        <v>48</v>
      </c>
      <c r="G276" s="381">
        <v>0</v>
      </c>
      <c r="H276" s="1079">
        <v>0</v>
      </c>
      <c r="I276" s="1318"/>
      <c r="J276" s="1319"/>
      <c r="K276" s="1319"/>
      <c r="L276" s="1321"/>
      <c r="M276" s="1338"/>
    </row>
    <row r="277" spans="1:13" s="615" customFormat="1" ht="15">
      <c r="A277" s="1446">
        <v>270</v>
      </c>
      <c r="B277" s="1263"/>
      <c r="C277" s="1264"/>
      <c r="D277" s="1265" t="s">
        <v>1000</v>
      </c>
      <c r="E277" s="156"/>
      <c r="F277" s="1286"/>
      <c r="G277" s="1261"/>
      <c r="H277" s="1262"/>
      <c r="I277" s="1318"/>
      <c r="J277" s="1319">
        <v>48</v>
      </c>
      <c r="K277" s="1319"/>
      <c r="L277" s="1321">
        <f>SUM(I277:K277)</f>
        <v>48</v>
      </c>
      <c r="M277" s="1338"/>
    </row>
    <row r="278" spans="1:13" s="616" customFormat="1" ht="15">
      <c r="A278" s="1446">
        <v>271</v>
      </c>
      <c r="B278" s="1266"/>
      <c r="C278" s="1267"/>
      <c r="D278" s="1268" t="s">
        <v>396</v>
      </c>
      <c r="E278" s="1301"/>
      <c r="F278" s="1302"/>
      <c r="G278" s="1290"/>
      <c r="H278" s="1291"/>
      <c r="I278" s="1322"/>
      <c r="J278" s="1323"/>
      <c r="K278" s="1323"/>
      <c r="L278" s="1324">
        <f>SUM(I278:K278)</f>
        <v>0</v>
      </c>
      <c r="M278" s="1346"/>
    </row>
    <row r="279" spans="1:13" s="617" customFormat="1" ht="15">
      <c r="A279" s="1446">
        <v>272</v>
      </c>
      <c r="B279" s="1270"/>
      <c r="C279" s="1271"/>
      <c r="D279" s="1272" t="s">
        <v>1034</v>
      </c>
      <c r="E279" s="1289"/>
      <c r="F279" s="1287"/>
      <c r="G279" s="1287"/>
      <c r="H279" s="1288"/>
      <c r="I279" s="1328">
        <f>SUM(I277:I278)</f>
        <v>0</v>
      </c>
      <c r="J279" s="1287">
        <f>SUM(J277:J278)</f>
        <v>48</v>
      </c>
      <c r="K279" s="1287">
        <f>SUM(K277:K278)</f>
        <v>0</v>
      </c>
      <c r="L279" s="1320">
        <f>SUM(I279:K279)</f>
        <v>48</v>
      </c>
      <c r="M279" s="1345">
        <v>0</v>
      </c>
    </row>
    <row r="280" spans="1:13" s="615" customFormat="1" ht="19.5" customHeight="1">
      <c r="A280" s="1446">
        <v>273</v>
      </c>
      <c r="B280" s="1294"/>
      <c r="C280" s="1264">
        <v>59</v>
      </c>
      <c r="D280" s="1261" t="s">
        <v>852</v>
      </c>
      <c r="E280" s="156" t="s">
        <v>752</v>
      </c>
      <c r="F280" s="381">
        <v>1000</v>
      </c>
      <c r="G280" s="381">
        <v>0</v>
      </c>
      <c r="H280" s="1079">
        <v>0</v>
      </c>
      <c r="I280" s="1318"/>
      <c r="J280" s="1319"/>
      <c r="K280" s="1319"/>
      <c r="L280" s="1321"/>
      <c r="M280" s="1338"/>
    </row>
    <row r="281" spans="1:13" s="615" customFormat="1" ht="15">
      <c r="A281" s="1446">
        <v>274</v>
      </c>
      <c r="B281" s="1294"/>
      <c r="C281" s="1264"/>
      <c r="D281" s="1265" t="s">
        <v>1000</v>
      </c>
      <c r="E281" s="156"/>
      <c r="F281" s="381"/>
      <c r="G281" s="381"/>
      <c r="H281" s="1079"/>
      <c r="I281" s="1318">
        <v>1000</v>
      </c>
      <c r="J281" s="1319"/>
      <c r="K281" s="1319"/>
      <c r="L281" s="1321">
        <f>SUM(I281:K281)</f>
        <v>1000</v>
      </c>
      <c r="M281" s="1338"/>
    </row>
    <row r="282" spans="1:13" s="616" customFormat="1" ht="15">
      <c r="A282" s="1446">
        <v>275</v>
      </c>
      <c r="B282" s="1266"/>
      <c r="C282" s="1267"/>
      <c r="D282" s="1268" t="s">
        <v>396</v>
      </c>
      <c r="E282" s="1289"/>
      <c r="F282" s="1290"/>
      <c r="G282" s="1290"/>
      <c r="H282" s="1291"/>
      <c r="I282" s="1322"/>
      <c r="J282" s="1323"/>
      <c r="K282" s="1323"/>
      <c r="L282" s="1324">
        <f>SUM(I282:K282)</f>
        <v>0</v>
      </c>
      <c r="M282" s="1346"/>
    </row>
    <row r="283" spans="1:13" s="617" customFormat="1" ht="15">
      <c r="A283" s="1446">
        <v>276</v>
      </c>
      <c r="B283" s="1270"/>
      <c r="C283" s="1271"/>
      <c r="D283" s="1272" t="s">
        <v>1034</v>
      </c>
      <c r="E283" s="1261"/>
      <c r="F283" s="1287"/>
      <c r="G283" s="1287"/>
      <c r="H283" s="1288"/>
      <c r="I283" s="1328">
        <f>SUM(I281:I282)</f>
        <v>1000</v>
      </c>
      <c r="J283" s="1287">
        <f>SUM(J281:J282)</f>
        <v>0</v>
      </c>
      <c r="K283" s="1287">
        <f>SUM(K281:K282)</f>
        <v>0</v>
      </c>
      <c r="L283" s="1320">
        <f>SUM(I283:K283)</f>
        <v>1000</v>
      </c>
      <c r="M283" s="1345">
        <v>0</v>
      </c>
    </row>
    <row r="284" spans="1:13" s="615" customFormat="1" ht="18" customHeight="1">
      <c r="A284" s="1446">
        <v>277</v>
      </c>
      <c r="B284" s="1294"/>
      <c r="C284" s="1264">
        <v>60</v>
      </c>
      <c r="D284" s="1261" t="s">
        <v>44</v>
      </c>
      <c r="E284" s="156" t="s">
        <v>752</v>
      </c>
      <c r="F284" s="381">
        <v>1778</v>
      </c>
      <c r="G284" s="381">
        <v>0</v>
      </c>
      <c r="H284" s="1079">
        <v>0</v>
      </c>
      <c r="I284" s="1318"/>
      <c r="J284" s="1319"/>
      <c r="K284" s="1319"/>
      <c r="L284" s="1321"/>
      <c r="M284" s="1338"/>
    </row>
    <row r="285" spans="1:13" s="615" customFormat="1" ht="15">
      <c r="A285" s="1446">
        <v>278</v>
      </c>
      <c r="B285" s="1294"/>
      <c r="C285" s="1264"/>
      <c r="D285" s="1265" t="s">
        <v>1000</v>
      </c>
      <c r="E285" s="156"/>
      <c r="F285" s="381"/>
      <c r="G285" s="381"/>
      <c r="H285" s="1079"/>
      <c r="I285" s="1318">
        <v>1778</v>
      </c>
      <c r="J285" s="1319"/>
      <c r="K285" s="1319"/>
      <c r="L285" s="1321">
        <f>SUM(I285:K285)</f>
        <v>1778</v>
      </c>
      <c r="M285" s="1338"/>
    </row>
    <row r="286" spans="1:13" s="616" customFormat="1" ht="15">
      <c r="A286" s="1446">
        <v>279</v>
      </c>
      <c r="B286" s="1266"/>
      <c r="C286" s="1267"/>
      <c r="D286" s="1268" t="s">
        <v>396</v>
      </c>
      <c r="E286" s="1289"/>
      <c r="F286" s="1290"/>
      <c r="G286" s="1290"/>
      <c r="H286" s="1291"/>
      <c r="I286" s="1322"/>
      <c r="J286" s="1323"/>
      <c r="K286" s="1323"/>
      <c r="L286" s="1324">
        <f>SUM(I286:K286)</f>
        <v>0</v>
      </c>
      <c r="M286" s="1346"/>
    </row>
    <row r="287" spans="1:13" s="617" customFormat="1" ht="15">
      <c r="A287" s="1446">
        <v>280</v>
      </c>
      <c r="B287" s="1270"/>
      <c r="C287" s="1271"/>
      <c r="D287" s="1272" t="s">
        <v>1034</v>
      </c>
      <c r="E287" s="1261"/>
      <c r="F287" s="1287"/>
      <c r="G287" s="1287"/>
      <c r="H287" s="1288"/>
      <c r="I287" s="1328">
        <f>SUM(I285:I286)</f>
        <v>1778</v>
      </c>
      <c r="J287" s="1287">
        <f>SUM(J285:J286)</f>
        <v>0</v>
      </c>
      <c r="K287" s="1287">
        <f>SUM(K285:K286)</f>
        <v>0</v>
      </c>
      <c r="L287" s="1320">
        <f>SUM(I287:K287)</f>
        <v>1778</v>
      </c>
      <c r="M287" s="1345">
        <v>0</v>
      </c>
    </row>
    <row r="288" spans="1:13" s="615" customFormat="1" ht="18" customHeight="1">
      <c r="A288" s="1446">
        <v>281</v>
      </c>
      <c r="B288" s="1294"/>
      <c r="C288" s="1264">
        <v>61</v>
      </c>
      <c r="D288" s="1261" t="s">
        <v>546</v>
      </c>
      <c r="E288" s="156" t="s">
        <v>752</v>
      </c>
      <c r="F288" s="381">
        <v>3940</v>
      </c>
      <c r="G288" s="381">
        <v>0</v>
      </c>
      <c r="H288" s="1079">
        <v>0</v>
      </c>
      <c r="I288" s="1318"/>
      <c r="J288" s="1319"/>
      <c r="K288" s="1319"/>
      <c r="L288" s="1321"/>
      <c r="M288" s="1338"/>
    </row>
    <row r="289" spans="1:13" s="615" customFormat="1" ht="15">
      <c r="A289" s="1446">
        <v>282</v>
      </c>
      <c r="B289" s="1263"/>
      <c r="C289" s="1264"/>
      <c r="D289" s="1265" t="s">
        <v>1000</v>
      </c>
      <c r="E289" s="156"/>
      <c r="F289" s="1286"/>
      <c r="G289" s="1261"/>
      <c r="H289" s="1262"/>
      <c r="I289" s="1318">
        <v>3940</v>
      </c>
      <c r="J289" s="1319"/>
      <c r="K289" s="1319"/>
      <c r="L289" s="1321">
        <f>SUM(I289:K289)</f>
        <v>3940</v>
      </c>
      <c r="M289" s="1338"/>
    </row>
    <row r="290" spans="1:13" s="616" customFormat="1" ht="15">
      <c r="A290" s="1446">
        <v>283</v>
      </c>
      <c r="B290" s="1266"/>
      <c r="C290" s="1267"/>
      <c r="D290" s="1268" t="s">
        <v>396</v>
      </c>
      <c r="E290" s="1301"/>
      <c r="F290" s="1302"/>
      <c r="G290" s="1290"/>
      <c r="H290" s="1291"/>
      <c r="I290" s="1322"/>
      <c r="J290" s="1323"/>
      <c r="K290" s="1323"/>
      <c r="L290" s="1324">
        <f>SUM(I290:K290)</f>
        <v>0</v>
      </c>
      <c r="M290" s="1346"/>
    </row>
    <row r="291" spans="1:13" s="617" customFormat="1" ht="15">
      <c r="A291" s="1446">
        <v>284</v>
      </c>
      <c r="B291" s="1270"/>
      <c r="C291" s="1271"/>
      <c r="D291" s="1272" t="s">
        <v>1034</v>
      </c>
      <c r="E291" s="1289"/>
      <c r="F291" s="1287"/>
      <c r="G291" s="1287"/>
      <c r="H291" s="1288"/>
      <c r="I291" s="1328">
        <f>SUM(I289:I290)</f>
        <v>3940</v>
      </c>
      <c r="J291" s="1287">
        <f>SUM(J289:J290)</f>
        <v>0</v>
      </c>
      <c r="K291" s="1287">
        <f>SUM(K289:K290)</f>
        <v>0</v>
      </c>
      <c r="L291" s="1320">
        <f>SUM(I291:K291)</f>
        <v>3940</v>
      </c>
      <c r="M291" s="1345">
        <v>0</v>
      </c>
    </row>
    <row r="292" spans="1:13" s="615" customFormat="1" ht="18" customHeight="1">
      <c r="A292" s="1446">
        <v>285</v>
      </c>
      <c r="B292" s="1294"/>
      <c r="C292" s="1264">
        <v>62</v>
      </c>
      <c r="D292" s="1261" t="s">
        <v>547</v>
      </c>
      <c r="E292" s="156" t="s">
        <v>752</v>
      </c>
      <c r="F292" s="381">
        <v>203</v>
      </c>
      <c r="G292" s="381">
        <v>0</v>
      </c>
      <c r="H292" s="1079">
        <v>0</v>
      </c>
      <c r="I292" s="1318"/>
      <c r="J292" s="1319"/>
      <c r="K292" s="1319"/>
      <c r="L292" s="1321"/>
      <c r="M292" s="1338"/>
    </row>
    <row r="293" spans="1:13" s="615" customFormat="1" ht="15">
      <c r="A293" s="1446">
        <v>286</v>
      </c>
      <c r="B293" s="1263"/>
      <c r="C293" s="1264"/>
      <c r="D293" s="1265" t="s">
        <v>1000</v>
      </c>
      <c r="E293" s="156"/>
      <c r="F293" s="1286"/>
      <c r="G293" s="1261"/>
      <c r="H293" s="1262"/>
      <c r="I293" s="1318"/>
      <c r="J293" s="1319">
        <v>203</v>
      </c>
      <c r="K293" s="1319"/>
      <c r="L293" s="1321">
        <f>SUM(I293:K293)</f>
        <v>203</v>
      </c>
      <c r="M293" s="1338"/>
    </row>
    <row r="294" spans="1:13" s="616" customFormat="1" ht="15">
      <c r="A294" s="1446">
        <v>287</v>
      </c>
      <c r="B294" s="1266"/>
      <c r="C294" s="1267"/>
      <c r="D294" s="1268" t="s">
        <v>396</v>
      </c>
      <c r="E294" s="1301"/>
      <c r="F294" s="1302"/>
      <c r="G294" s="1290"/>
      <c r="H294" s="1291"/>
      <c r="I294" s="1322"/>
      <c r="J294" s="1323"/>
      <c r="K294" s="1323"/>
      <c r="L294" s="1324">
        <f>SUM(I294:K294)</f>
        <v>0</v>
      </c>
      <c r="M294" s="1346"/>
    </row>
    <row r="295" spans="1:13" s="617" customFormat="1" ht="15">
      <c r="A295" s="1446">
        <v>288</v>
      </c>
      <c r="B295" s="1270"/>
      <c r="C295" s="1271"/>
      <c r="D295" s="1272" t="s">
        <v>1034</v>
      </c>
      <c r="E295" s="1289"/>
      <c r="F295" s="1287"/>
      <c r="G295" s="1287"/>
      <c r="H295" s="1288"/>
      <c r="I295" s="1328">
        <f>SUM(I293:I294)</f>
        <v>0</v>
      </c>
      <c r="J295" s="1287">
        <f>SUM(J293:J294)</f>
        <v>203</v>
      </c>
      <c r="K295" s="1287">
        <f>SUM(K293:K294)</f>
        <v>0</v>
      </c>
      <c r="L295" s="1320">
        <f>SUM(I295:K295)</f>
        <v>203</v>
      </c>
      <c r="M295" s="1345">
        <v>0</v>
      </c>
    </row>
    <row r="296" spans="1:13" s="615" customFormat="1" ht="18" customHeight="1">
      <c r="A296" s="1446">
        <v>289</v>
      </c>
      <c r="B296" s="1294"/>
      <c r="C296" s="1264">
        <v>63</v>
      </c>
      <c r="D296" s="1261" t="s">
        <v>1197</v>
      </c>
      <c r="E296" s="156" t="s">
        <v>752</v>
      </c>
      <c r="F296" s="381">
        <v>489</v>
      </c>
      <c r="G296" s="381">
        <v>0</v>
      </c>
      <c r="H296" s="1079">
        <v>0</v>
      </c>
      <c r="I296" s="1318"/>
      <c r="J296" s="1319"/>
      <c r="K296" s="1319"/>
      <c r="L296" s="1321"/>
      <c r="M296" s="1338"/>
    </row>
    <row r="297" spans="1:13" s="616" customFormat="1" ht="15">
      <c r="A297" s="1446">
        <v>290</v>
      </c>
      <c r="B297" s="1266"/>
      <c r="C297" s="1267"/>
      <c r="D297" s="1268" t="s">
        <v>396</v>
      </c>
      <c r="E297" s="1301"/>
      <c r="F297" s="1302"/>
      <c r="G297" s="1290"/>
      <c r="H297" s="1291"/>
      <c r="I297" s="1322">
        <v>489</v>
      </c>
      <c r="J297" s="1323"/>
      <c r="K297" s="1323"/>
      <c r="L297" s="1324">
        <f>SUM(I297:K297)</f>
        <v>489</v>
      </c>
      <c r="M297" s="1346"/>
    </row>
    <row r="298" spans="1:13" s="617" customFormat="1" ht="15">
      <c r="A298" s="1446">
        <v>291</v>
      </c>
      <c r="B298" s="1270"/>
      <c r="C298" s="1271"/>
      <c r="D298" s="1272" t="s">
        <v>1034</v>
      </c>
      <c r="E298" s="1289"/>
      <c r="F298" s="1287"/>
      <c r="G298" s="1287"/>
      <c r="H298" s="1288"/>
      <c r="I298" s="1328">
        <f>SUM(I297)</f>
        <v>489</v>
      </c>
      <c r="J298" s="1287"/>
      <c r="K298" s="1287"/>
      <c r="L298" s="1320">
        <f>SUM(I298:K298)</f>
        <v>489</v>
      </c>
      <c r="M298" s="1345">
        <v>0</v>
      </c>
    </row>
    <row r="299" spans="1:13" s="615" customFormat="1" ht="18" customHeight="1">
      <c r="A299" s="1446">
        <v>292</v>
      </c>
      <c r="B299" s="1294"/>
      <c r="C299" s="1264">
        <v>64</v>
      </c>
      <c r="D299" s="1261" t="s">
        <v>441</v>
      </c>
      <c r="E299" s="156" t="s">
        <v>752</v>
      </c>
      <c r="F299" s="381">
        <v>700</v>
      </c>
      <c r="G299" s="381">
        <v>0</v>
      </c>
      <c r="H299" s="1079">
        <v>0</v>
      </c>
      <c r="I299" s="1318"/>
      <c r="J299" s="1319"/>
      <c r="K299" s="1319"/>
      <c r="L299" s="1321"/>
      <c r="M299" s="1338"/>
    </row>
    <row r="300" spans="1:13" s="615" customFormat="1" ht="15">
      <c r="A300" s="1446">
        <v>293</v>
      </c>
      <c r="B300" s="1263"/>
      <c r="C300" s="1264"/>
      <c r="D300" s="1265" t="s">
        <v>1000</v>
      </c>
      <c r="E300" s="156"/>
      <c r="F300" s="1286"/>
      <c r="G300" s="1261"/>
      <c r="H300" s="1262"/>
      <c r="I300" s="1318">
        <v>700</v>
      </c>
      <c r="J300" s="1319"/>
      <c r="K300" s="1319"/>
      <c r="L300" s="1321">
        <f>SUM(I300:K300)</f>
        <v>700</v>
      </c>
      <c r="M300" s="1338"/>
    </row>
    <row r="301" spans="1:13" s="616" customFormat="1" ht="15">
      <c r="A301" s="1446">
        <v>294</v>
      </c>
      <c r="B301" s="1266"/>
      <c r="C301" s="1267"/>
      <c r="D301" s="1268" t="s">
        <v>396</v>
      </c>
      <c r="E301" s="1301"/>
      <c r="F301" s="1302"/>
      <c r="G301" s="1290"/>
      <c r="H301" s="1291"/>
      <c r="I301" s="1322"/>
      <c r="J301" s="1323"/>
      <c r="K301" s="1323"/>
      <c r="L301" s="1324">
        <f>SUM(I301:K301)</f>
        <v>0</v>
      </c>
      <c r="M301" s="1346"/>
    </row>
    <row r="302" spans="1:13" s="617" customFormat="1" ht="15">
      <c r="A302" s="1446">
        <v>295</v>
      </c>
      <c r="B302" s="1270"/>
      <c r="C302" s="1271"/>
      <c r="D302" s="1272" t="s">
        <v>1034</v>
      </c>
      <c r="E302" s="1289"/>
      <c r="F302" s="1287"/>
      <c r="G302" s="1287"/>
      <c r="H302" s="1288"/>
      <c r="I302" s="1328">
        <f>SUM(I300:I301)</f>
        <v>700</v>
      </c>
      <c r="J302" s="1287">
        <f>SUM(J300:J301)</f>
        <v>0</v>
      </c>
      <c r="K302" s="1287">
        <f>SUM(K300:K301)</f>
        <v>0</v>
      </c>
      <c r="L302" s="1320">
        <f>SUM(I302:K302)</f>
        <v>700</v>
      </c>
      <c r="M302" s="1345">
        <v>0</v>
      </c>
    </row>
    <row r="303" spans="1:13" s="615" customFormat="1" ht="18" customHeight="1">
      <c r="A303" s="1446">
        <v>296</v>
      </c>
      <c r="B303" s="1294"/>
      <c r="C303" s="1264">
        <v>65</v>
      </c>
      <c r="D303" s="1261" t="s">
        <v>552</v>
      </c>
      <c r="E303" s="156" t="s">
        <v>752</v>
      </c>
      <c r="F303" s="381">
        <v>350</v>
      </c>
      <c r="G303" s="381">
        <v>0</v>
      </c>
      <c r="H303" s="1079">
        <v>0</v>
      </c>
      <c r="I303" s="1318"/>
      <c r="J303" s="1319"/>
      <c r="K303" s="1319"/>
      <c r="L303" s="1321"/>
      <c r="M303" s="1338"/>
    </row>
    <row r="304" spans="1:13" s="615" customFormat="1" ht="15">
      <c r="A304" s="1446">
        <v>297</v>
      </c>
      <c r="B304" s="1263"/>
      <c r="C304" s="1264"/>
      <c r="D304" s="1265" t="s">
        <v>1000</v>
      </c>
      <c r="E304" s="156"/>
      <c r="F304" s="1286"/>
      <c r="G304" s="1261"/>
      <c r="H304" s="1262"/>
      <c r="I304" s="1318"/>
      <c r="J304" s="1319">
        <v>350</v>
      </c>
      <c r="K304" s="1319"/>
      <c r="L304" s="1321">
        <f>SUM(I304:K304)</f>
        <v>350</v>
      </c>
      <c r="M304" s="1338"/>
    </row>
    <row r="305" spans="1:13" s="616" customFormat="1" ht="15">
      <c r="A305" s="1446">
        <v>298</v>
      </c>
      <c r="B305" s="1266"/>
      <c r="C305" s="1267"/>
      <c r="D305" s="1268" t="s">
        <v>396</v>
      </c>
      <c r="E305" s="1301"/>
      <c r="F305" s="1302"/>
      <c r="G305" s="1290"/>
      <c r="H305" s="1291"/>
      <c r="I305" s="1322"/>
      <c r="J305" s="1323"/>
      <c r="K305" s="1323"/>
      <c r="L305" s="1324">
        <f>SUM(I305:K305)</f>
        <v>0</v>
      </c>
      <c r="M305" s="1346"/>
    </row>
    <row r="306" spans="1:13" s="617" customFormat="1" ht="15">
      <c r="A306" s="1446">
        <v>299</v>
      </c>
      <c r="B306" s="1270"/>
      <c r="C306" s="1271"/>
      <c r="D306" s="1272" t="s">
        <v>1034</v>
      </c>
      <c r="E306" s="1289"/>
      <c r="F306" s="1287"/>
      <c r="G306" s="1287"/>
      <c r="H306" s="1288"/>
      <c r="I306" s="1328">
        <f>SUM(I304:I305)</f>
        <v>0</v>
      </c>
      <c r="J306" s="1287">
        <f>SUM(J304:J305)</f>
        <v>350</v>
      </c>
      <c r="K306" s="1287">
        <f>SUM(K304:K305)</f>
        <v>0</v>
      </c>
      <c r="L306" s="1320">
        <f>SUM(I306:K306)</f>
        <v>350</v>
      </c>
      <c r="M306" s="1345">
        <v>0</v>
      </c>
    </row>
    <row r="307" spans="1:13" s="615" customFormat="1" ht="21.75" customHeight="1">
      <c r="A307" s="1446">
        <v>300</v>
      </c>
      <c r="B307" s="1294"/>
      <c r="C307" s="1264">
        <v>66</v>
      </c>
      <c r="D307" s="1261" t="s">
        <v>553</v>
      </c>
      <c r="E307" s="156" t="s">
        <v>752</v>
      </c>
      <c r="F307" s="381">
        <v>900</v>
      </c>
      <c r="G307" s="381">
        <v>0</v>
      </c>
      <c r="H307" s="1079">
        <v>0</v>
      </c>
      <c r="I307" s="1318"/>
      <c r="J307" s="1319"/>
      <c r="K307" s="1319"/>
      <c r="L307" s="1321"/>
      <c r="M307" s="1338"/>
    </row>
    <row r="308" spans="1:13" s="615" customFormat="1" ht="15">
      <c r="A308" s="1446">
        <v>301</v>
      </c>
      <c r="B308" s="1263"/>
      <c r="C308" s="1264"/>
      <c r="D308" s="1265" t="s">
        <v>1000</v>
      </c>
      <c r="E308" s="156"/>
      <c r="F308" s="1286"/>
      <c r="G308" s="1261"/>
      <c r="H308" s="1262"/>
      <c r="I308" s="1318">
        <v>900</v>
      </c>
      <c r="J308" s="1319"/>
      <c r="K308" s="1319"/>
      <c r="L308" s="1321">
        <f>SUM(I308:K308)</f>
        <v>900</v>
      </c>
      <c r="M308" s="1338"/>
    </row>
    <row r="309" spans="1:13" s="616" customFormat="1" ht="15">
      <c r="A309" s="1446">
        <v>302</v>
      </c>
      <c r="B309" s="1266"/>
      <c r="C309" s="1267"/>
      <c r="D309" s="1268" t="s">
        <v>396</v>
      </c>
      <c r="E309" s="1301"/>
      <c r="F309" s="1302"/>
      <c r="G309" s="1290"/>
      <c r="H309" s="1291"/>
      <c r="I309" s="1322"/>
      <c r="J309" s="1323"/>
      <c r="K309" s="1323"/>
      <c r="L309" s="1324">
        <f>SUM(I309:K309)</f>
        <v>0</v>
      </c>
      <c r="M309" s="1346"/>
    </row>
    <row r="310" spans="1:13" s="617" customFormat="1" ht="15">
      <c r="A310" s="1446">
        <v>303</v>
      </c>
      <c r="B310" s="1270"/>
      <c r="C310" s="1271"/>
      <c r="D310" s="1272" t="s">
        <v>1034</v>
      </c>
      <c r="E310" s="1289"/>
      <c r="F310" s="1287"/>
      <c r="G310" s="1287"/>
      <c r="H310" s="1288"/>
      <c r="I310" s="1328">
        <f>SUM(I308:I309)</f>
        <v>900</v>
      </c>
      <c r="J310" s="1287">
        <f>SUM(J308:J309)</f>
        <v>0</v>
      </c>
      <c r="K310" s="1287">
        <f>SUM(K308:K309)</f>
        <v>0</v>
      </c>
      <c r="L310" s="1320">
        <f>SUM(I310:K310)</f>
        <v>900</v>
      </c>
      <c r="M310" s="1345">
        <v>0</v>
      </c>
    </row>
    <row r="311" spans="1:13" s="615" customFormat="1" ht="33.75" customHeight="1">
      <c r="A311" s="1446">
        <v>304</v>
      </c>
      <c r="B311" s="1294"/>
      <c r="C311" s="1259">
        <v>67</v>
      </c>
      <c r="D311" s="1261" t="s">
        <v>129</v>
      </c>
      <c r="E311" s="156" t="s">
        <v>752</v>
      </c>
      <c r="F311" s="381">
        <v>1300</v>
      </c>
      <c r="G311" s="381">
        <v>0</v>
      </c>
      <c r="H311" s="1079">
        <v>0</v>
      </c>
      <c r="I311" s="1318"/>
      <c r="J311" s="1319"/>
      <c r="K311" s="1319"/>
      <c r="L311" s="1321"/>
      <c r="M311" s="1338"/>
    </row>
    <row r="312" spans="1:13" s="615" customFormat="1" ht="15">
      <c r="A312" s="1446">
        <v>305</v>
      </c>
      <c r="B312" s="1263"/>
      <c r="C312" s="1264"/>
      <c r="D312" s="1265" t="s">
        <v>1000</v>
      </c>
      <c r="E312" s="156"/>
      <c r="F312" s="1286"/>
      <c r="G312" s="1261"/>
      <c r="H312" s="1262"/>
      <c r="I312" s="1318">
        <v>1300</v>
      </c>
      <c r="J312" s="1319"/>
      <c r="K312" s="1319"/>
      <c r="L312" s="1321">
        <f>SUM(I312:K312)</f>
        <v>1300</v>
      </c>
      <c r="M312" s="1338"/>
    </row>
    <row r="313" spans="1:13" s="616" customFormat="1" ht="15">
      <c r="A313" s="1446">
        <v>306</v>
      </c>
      <c r="B313" s="1266"/>
      <c r="C313" s="1267"/>
      <c r="D313" s="1268" t="s">
        <v>396</v>
      </c>
      <c r="E313" s="1301"/>
      <c r="F313" s="1302"/>
      <c r="G313" s="1290"/>
      <c r="H313" s="1291"/>
      <c r="I313" s="1322"/>
      <c r="J313" s="1323"/>
      <c r="K313" s="1323"/>
      <c r="L313" s="1324">
        <f>SUM(I313:K313)</f>
        <v>0</v>
      </c>
      <c r="M313" s="1346"/>
    </row>
    <row r="314" spans="1:13" s="617" customFormat="1" ht="15">
      <c r="A314" s="1446">
        <v>307</v>
      </c>
      <c r="B314" s="1270"/>
      <c r="C314" s="1271"/>
      <c r="D314" s="1272" t="s">
        <v>1034</v>
      </c>
      <c r="E314" s="1289"/>
      <c r="F314" s="1287"/>
      <c r="G314" s="1287"/>
      <c r="H314" s="1288"/>
      <c r="I314" s="1328">
        <f>SUM(I312:I313)</f>
        <v>1300</v>
      </c>
      <c r="J314" s="1287">
        <f>SUM(J312:J313)</f>
        <v>0</v>
      </c>
      <c r="K314" s="1287">
        <f>SUM(K312:K313)</f>
        <v>0</v>
      </c>
      <c r="L314" s="1320">
        <f>SUM(I314:K314)</f>
        <v>1300</v>
      </c>
      <c r="M314" s="1345">
        <v>0</v>
      </c>
    </row>
    <row r="315" spans="1:13" s="615" customFormat="1" ht="33.75" customHeight="1">
      <c r="A315" s="1446">
        <v>308</v>
      </c>
      <c r="B315" s="1294"/>
      <c r="C315" s="1259">
        <v>68</v>
      </c>
      <c r="D315" s="1261" t="s">
        <v>446</v>
      </c>
      <c r="E315" s="156" t="s">
        <v>752</v>
      </c>
      <c r="F315" s="381">
        <v>54</v>
      </c>
      <c r="G315" s="381">
        <v>0</v>
      </c>
      <c r="H315" s="1079">
        <v>0</v>
      </c>
      <c r="I315" s="1318"/>
      <c r="J315" s="1319"/>
      <c r="K315" s="1319"/>
      <c r="L315" s="1321"/>
      <c r="M315" s="1338"/>
    </row>
    <row r="316" spans="1:13" s="615" customFormat="1" ht="15">
      <c r="A316" s="1446">
        <v>309</v>
      </c>
      <c r="B316" s="1263"/>
      <c r="C316" s="1264"/>
      <c r="D316" s="1265" t="s">
        <v>1000</v>
      </c>
      <c r="E316" s="156"/>
      <c r="F316" s="1286"/>
      <c r="G316" s="1261"/>
      <c r="H316" s="1262"/>
      <c r="I316" s="1318">
        <v>54</v>
      </c>
      <c r="J316" s="1319"/>
      <c r="K316" s="1319"/>
      <c r="L316" s="1321">
        <f>SUM(I316:K316)</f>
        <v>54</v>
      </c>
      <c r="M316" s="1338"/>
    </row>
    <row r="317" spans="1:13" s="616" customFormat="1" ht="15">
      <c r="A317" s="1446">
        <v>310</v>
      </c>
      <c r="B317" s="1266"/>
      <c r="C317" s="1267"/>
      <c r="D317" s="1268" t="s">
        <v>396</v>
      </c>
      <c r="E317" s="1301"/>
      <c r="F317" s="1302"/>
      <c r="G317" s="1290"/>
      <c r="H317" s="1291"/>
      <c r="I317" s="1322"/>
      <c r="J317" s="1323"/>
      <c r="K317" s="1323"/>
      <c r="L317" s="1324">
        <f>SUM(I317:K317)</f>
        <v>0</v>
      </c>
      <c r="M317" s="1346"/>
    </row>
    <row r="318" spans="1:13" s="617" customFormat="1" ht="15">
      <c r="A318" s="1446">
        <v>311</v>
      </c>
      <c r="B318" s="1270"/>
      <c r="C318" s="1271"/>
      <c r="D318" s="1272" t="s">
        <v>1034</v>
      </c>
      <c r="E318" s="1289"/>
      <c r="F318" s="1287"/>
      <c r="G318" s="1287"/>
      <c r="H318" s="1288"/>
      <c r="I318" s="1328">
        <f>SUM(I316:I317)</f>
        <v>54</v>
      </c>
      <c r="J318" s="1287">
        <f>SUM(J316:J317)</f>
        <v>0</v>
      </c>
      <c r="K318" s="1287">
        <f>SUM(K316:K317)</f>
        <v>0</v>
      </c>
      <c r="L318" s="1320">
        <f>SUM(I318:K318)</f>
        <v>54</v>
      </c>
      <c r="M318" s="1345">
        <v>0</v>
      </c>
    </row>
    <row r="319" spans="1:13" s="615" customFormat="1" ht="21.75" customHeight="1">
      <c r="A319" s="1446">
        <v>312</v>
      </c>
      <c r="B319" s="1294"/>
      <c r="C319" s="1264">
        <v>69</v>
      </c>
      <c r="D319" s="1261" t="s">
        <v>67</v>
      </c>
      <c r="E319" s="156" t="s">
        <v>752</v>
      </c>
      <c r="F319" s="381">
        <f>SUM(H319,I322)</f>
        <v>819</v>
      </c>
      <c r="G319" s="381">
        <v>0</v>
      </c>
      <c r="H319" s="1079">
        <v>80</v>
      </c>
      <c r="I319" s="1318"/>
      <c r="J319" s="1319"/>
      <c r="K319" s="1319"/>
      <c r="L319" s="1321"/>
      <c r="M319" s="1338"/>
    </row>
    <row r="320" spans="1:13" s="615" customFormat="1" ht="15">
      <c r="A320" s="1446">
        <v>313</v>
      </c>
      <c r="B320" s="1263"/>
      <c r="C320" s="1264"/>
      <c r="D320" s="1265" t="s">
        <v>1000</v>
      </c>
      <c r="E320" s="156"/>
      <c r="F320" s="1261"/>
      <c r="G320" s="1261"/>
      <c r="H320" s="1262"/>
      <c r="I320" s="1318">
        <v>496</v>
      </c>
      <c r="J320" s="1319"/>
      <c r="K320" s="1319"/>
      <c r="L320" s="1321">
        <f>SUM(I320:K320)</f>
        <v>496</v>
      </c>
      <c r="M320" s="1338"/>
    </row>
    <row r="321" spans="1:13" s="616" customFormat="1" ht="15">
      <c r="A321" s="1446">
        <v>314</v>
      </c>
      <c r="B321" s="1266"/>
      <c r="C321" s="1267"/>
      <c r="D321" s="1268" t="s">
        <v>396</v>
      </c>
      <c r="E321" s="1289"/>
      <c r="F321" s="1290"/>
      <c r="G321" s="1290"/>
      <c r="H321" s="1291"/>
      <c r="I321" s="1322">
        <v>243</v>
      </c>
      <c r="J321" s="1323"/>
      <c r="K321" s="1323"/>
      <c r="L321" s="1324">
        <f>SUM(I321:K321)</f>
        <v>243</v>
      </c>
      <c r="M321" s="1346"/>
    </row>
    <row r="322" spans="1:13" s="617" customFormat="1" ht="15">
      <c r="A322" s="1446">
        <v>315</v>
      </c>
      <c r="B322" s="1270"/>
      <c r="C322" s="1271"/>
      <c r="D322" s="1272" t="s">
        <v>1034</v>
      </c>
      <c r="E322" s="1261"/>
      <c r="F322" s="1287"/>
      <c r="G322" s="1287"/>
      <c r="H322" s="1288"/>
      <c r="I322" s="1328">
        <f>SUM(I320:I321)</f>
        <v>739</v>
      </c>
      <c r="J322" s="1287">
        <f>SUM(J320:J321)</f>
        <v>0</v>
      </c>
      <c r="K322" s="1287">
        <f>SUM(K320:K321)</f>
        <v>0</v>
      </c>
      <c r="L322" s="1320">
        <f>SUM(I322:K322)</f>
        <v>739</v>
      </c>
      <c r="M322" s="1345">
        <v>0</v>
      </c>
    </row>
    <row r="323" spans="1:13" s="615" customFormat="1" ht="21.75" customHeight="1">
      <c r="A323" s="1446">
        <v>316</v>
      </c>
      <c r="B323" s="1294"/>
      <c r="C323" s="1264">
        <v>70</v>
      </c>
      <c r="D323" s="1261" t="s">
        <v>62</v>
      </c>
      <c r="E323" s="156" t="s">
        <v>752</v>
      </c>
      <c r="F323" s="381">
        <v>12012</v>
      </c>
      <c r="G323" s="381">
        <v>0</v>
      </c>
      <c r="H323" s="1079">
        <v>0</v>
      </c>
      <c r="I323" s="1318"/>
      <c r="J323" s="1319"/>
      <c r="K323" s="1319"/>
      <c r="L323" s="1321"/>
      <c r="M323" s="1338"/>
    </row>
    <row r="324" spans="1:13" s="615" customFormat="1" ht="15">
      <c r="A324" s="1446">
        <v>317</v>
      </c>
      <c r="B324" s="1263"/>
      <c r="C324" s="1264"/>
      <c r="D324" s="1265" t="s">
        <v>1000</v>
      </c>
      <c r="E324" s="156"/>
      <c r="F324" s="1261"/>
      <c r="G324" s="1261"/>
      <c r="H324" s="1262"/>
      <c r="I324" s="1318">
        <v>12589</v>
      </c>
      <c r="J324" s="1319"/>
      <c r="K324" s="1319"/>
      <c r="L324" s="1321">
        <f>SUM(I324:K324)</f>
        <v>12589</v>
      </c>
      <c r="M324" s="1338"/>
    </row>
    <row r="325" spans="1:13" s="616" customFormat="1" ht="15">
      <c r="A325" s="1446">
        <v>318</v>
      </c>
      <c r="B325" s="1266"/>
      <c r="C325" s="1267"/>
      <c r="D325" s="1268" t="s">
        <v>1132</v>
      </c>
      <c r="E325" s="1289"/>
      <c r="F325" s="1290"/>
      <c r="G325" s="1290"/>
      <c r="H325" s="1291"/>
      <c r="I325" s="1322">
        <v>-577</v>
      </c>
      <c r="J325" s="1323"/>
      <c r="K325" s="1323"/>
      <c r="L325" s="1324">
        <f>SUM(I325:K325)</f>
        <v>-577</v>
      </c>
      <c r="M325" s="1346"/>
    </row>
    <row r="326" spans="1:13" s="617" customFormat="1" ht="15">
      <c r="A326" s="1446">
        <v>319</v>
      </c>
      <c r="B326" s="1270"/>
      <c r="C326" s="1271"/>
      <c r="D326" s="1272" t="s">
        <v>1034</v>
      </c>
      <c r="E326" s="1261"/>
      <c r="F326" s="1287"/>
      <c r="G326" s="1287"/>
      <c r="H326" s="1288"/>
      <c r="I326" s="1328">
        <f>SUM(I324:I325)</f>
        <v>12012</v>
      </c>
      <c r="J326" s="1287">
        <f>SUM(J324:J325)</f>
        <v>0</v>
      </c>
      <c r="K326" s="1287">
        <f>SUM(K324:K325)</f>
        <v>0</v>
      </c>
      <c r="L326" s="1320">
        <f>SUM(I326:K326)</f>
        <v>12012</v>
      </c>
      <c r="M326" s="1345">
        <v>0</v>
      </c>
    </row>
    <row r="327" spans="1:13" s="615" customFormat="1" ht="30">
      <c r="A327" s="1446">
        <v>320</v>
      </c>
      <c r="B327" s="1263"/>
      <c r="C327" s="1259">
        <v>71</v>
      </c>
      <c r="D327" s="1261" t="s">
        <v>63</v>
      </c>
      <c r="E327" s="156" t="s">
        <v>752</v>
      </c>
      <c r="F327" s="1261">
        <v>753</v>
      </c>
      <c r="G327" s="1261">
        <v>0</v>
      </c>
      <c r="H327" s="1262">
        <v>0</v>
      </c>
      <c r="I327" s="1318"/>
      <c r="J327" s="1319"/>
      <c r="K327" s="1319"/>
      <c r="L327" s="1321"/>
      <c r="M327" s="1338"/>
    </row>
    <row r="328" spans="1:13" s="615" customFormat="1" ht="15">
      <c r="A328" s="1446">
        <v>321</v>
      </c>
      <c r="B328" s="1263"/>
      <c r="C328" s="1264"/>
      <c r="D328" s="1265" t="s">
        <v>1000</v>
      </c>
      <c r="E328" s="156"/>
      <c r="F328" s="1261"/>
      <c r="G328" s="1261"/>
      <c r="H328" s="1262"/>
      <c r="I328" s="1318">
        <v>635</v>
      </c>
      <c r="J328" s="1319"/>
      <c r="K328" s="1319"/>
      <c r="L328" s="1321">
        <f>SUM(I328:K328)</f>
        <v>635</v>
      </c>
      <c r="M328" s="1338"/>
    </row>
    <row r="329" spans="1:13" s="616" customFormat="1" ht="15">
      <c r="A329" s="1446">
        <v>322</v>
      </c>
      <c r="B329" s="1266"/>
      <c r="C329" s="1267"/>
      <c r="D329" s="1268" t="s">
        <v>1132</v>
      </c>
      <c r="E329" s="1289"/>
      <c r="F329" s="1290"/>
      <c r="G329" s="1290"/>
      <c r="H329" s="1291"/>
      <c r="I329" s="1322">
        <v>118</v>
      </c>
      <c r="J329" s="1323"/>
      <c r="K329" s="1323"/>
      <c r="L329" s="1324">
        <f>SUM(I329:K329)</f>
        <v>118</v>
      </c>
      <c r="M329" s="1346"/>
    </row>
    <row r="330" spans="1:13" s="617" customFormat="1" ht="15">
      <c r="A330" s="1446">
        <v>323</v>
      </c>
      <c r="B330" s="1270"/>
      <c r="C330" s="1271"/>
      <c r="D330" s="1272" t="s">
        <v>1034</v>
      </c>
      <c r="E330" s="1289"/>
      <c r="F330" s="1287"/>
      <c r="G330" s="1287"/>
      <c r="H330" s="1288"/>
      <c r="I330" s="1328">
        <f>SUM(I328:I329)</f>
        <v>753</v>
      </c>
      <c r="J330" s="1287">
        <f>SUM(J328:J329)</f>
        <v>0</v>
      </c>
      <c r="K330" s="1287">
        <f>SUM(K328:K329)</f>
        <v>0</v>
      </c>
      <c r="L330" s="1320">
        <f>SUM(I330:K330)</f>
        <v>753</v>
      </c>
      <c r="M330" s="1345">
        <v>0</v>
      </c>
    </row>
    <row r="331" spans="1:13" s="615" customFormat="1" ht="19.5" customHeight="1">
      <c r="A331" s="1446">
        <v>324</v>
      </c>
      <c r="B331" s="1294"/>
      <c r="C331" s="1264">
        <v>72</v>
      </c>
      <c r="D331" s="1261" t="s">
        <v>507</v>
      </c>
      <c r="E331" s="156" t="s">
        <v>752</v>
      </c>
      <c r="F331" s="381">
        <v>16923</v>
      </c>
      <c r="G331" s="381">
        <v>0</v>
      </c>
      <c r="H331" s="1079">
        <v>0</v>
      </c>
      <c r="I331" s="1318"/>
      <c r="J331" s="1319"/>
      <c r="K331" s="1319"/>
      <c r="L331" s="1321"/>
      <c r="M331" s="1338"/>
    </row>
    <row r="332" spans="1:13" ht="15">
      <c r="A332" s="1446">
        <v>325</v>
      </c>
      <c r="B332" s="1263"/>
      <c r="C332" s="1264"/>
      <c r="D332" s="1265" t="s">
        <v>394</v>
      </c>
      <c r="E332" s="1295"/>
      <c r="F332" s="1280"/>
      <c r="G332" s="1286"/>
      <c r="H332" s="1079"/>
      <c r="I332" s="1318">
        <v>10000</v>
      </c>
      <c r="J332" s="1319"/>
      <c r="K332" s="1319"/>
      <c r="L332" s="1321">
        <f>SUM(I332:K332)</f>
        <v>10000</v>
      </c>
      <c r="M332" s="1343"/>
    </row>
    <row r="333" spans="1:13" ht="15">
      <c r="A333" s="1446">
        <v>326</v>
      </c>
      <c r="B333" s="1263"/>
      <c r="C333" s="1264"/>
      <c r="D333" s="1265" t="s">
        <v>1000</v>
      </c>
      <c r="E333" s="1295"/>
      <c r="F333" s="1280"/>
      <c r="G333" s="1286"/>
      <c r="H333" s="1079"/>
      <c r="I333" s="1318">
        <v>16923</v>
      </c>
      <c r="J333" s="1319"/>
      <c r="K333" s="1319"/>
      <c r="L333" s="1321">
        <f>SUM(I333:K333)</f>
        <v>16923</v>
      </c>
      <c r="M333" s="1343"/>
    </row>
    <row r="334" spans="1:13" s="616" customFormat="1" ht="15">
      <c r="A334" s="1446">
        <v>327</v>
      </c>
      <c r="B334" s="1266"/>
      <c r="C334" s="1267"/>
      <c r="D334" s="1268" t="s">
        <v>396</v>
      </c>
      <c r="E334" s="156"/>
      <c r="F334" s="1290"/>
      <c r="G334" s="1290"/>
      <c r="H334" s="1291"/>
      <c r="I334" s="1322"/>
      <c r="J334" s="1323"/>
      <c r="K334" s="1323"/>
      <c r="L334" s="1324">
        <f>SUM(I334:K334)</f>
        <v>0</v>
      </c>
      <c r="M334" s="1346"/>
    </row>
    <row r="335" spans="1:13" s="617" customFormat="1" ht="15">
      <c r="A335" s="1446">
        <v>328</v>
      </c>
      <c r="B335" s="1270"/>
      <c r="C335" s="1271"/>
      <c r="D335" s="1272" t="s">
        <v>1034</v>
      </c>
      <c r="E335" s="1289"/>
      <c r="F335" s="1287"/>
      <c r="G335" s="1287"/>
      <c r="H335" s="1288"/>
      <c r="I335" s="1328">
        <f>SUM(I333:I334)</f>
        <v>16923</v>
      </c>
      <c r="J335" s="1287">
        <f>SUM(J333:J334)</f>
        <v>0</v>
      </c>
      <c r="K335" s="1287">
        <f>SUM(K333:K334)</f>
        <v>0</v>
      </c>
      <c r="L335" s="1320">
        <f>SUM(I335:K335)</f>
        <v>16923</v>
      </c>
      <c r="M335" s="1345">
        <f>SUM(M332:M334)</f>
        <v>0</v>
      </c>
    </row>
    <row r="336" spans="1:13" s="615" customFormat="1" ht="19.5" customHeight="1">
      <c r="A336" s="1446">
        <v>329</v>
      </c>
      <c r="B336" s="1294"/>
      <c r="C336" s="1264">
        <v>73</v>
      </c>
      <c r="D336" s="1261" t="s">
        <v>484</v>
      </c>
      <c r="E336" s="156" t="s">
        <v>752</v>
      </c>
      <c r="F336" s="381">
        <v>7300</v>
      </c>
      <c r="G336" s="381">
        <v>0</v>
      </c>
      <c r="H336" s="1079">
        <v>0</v>
      </c>
      <c r="I336" s="1318"/>
      <c r="J336" s="1319"/>
      <c r="K336" s="1319"/>
      <c r="L336" s="1321"/>
      <c r="M336" s="1338"/>
    </row>
    <row r="337" spans="1:13" ht="15">
      <c r="A337" s="1446">
        <v>330</v>
      </c>
      <c r="B337" s="1263"/>
      <c r="C337" s="1264"/>
      <c r="D337" s="1265" t="s">
        <v>394</v>
      </c>
      <c r="E337" s="1295"/>
      <c r="F337" s="1280"/>
      <c r="G337" s="1286"/>
      <c r="H337" s="1079"/>
      <c r="I337" s="1318">
        <v>2300</v>
      </c>
      <c r="J337" s="1319"/>
      <c r="K337" s="1319"/>
      <c r="L337" s="1321">
        <f>SUM(I337:K337)</f>
        <v>2300</v>
      </c>
      <c r="M337" s="1343"/>
    </row>
    <row r="338" spans="1:13" ht="15">
      <c r="A338" s="1446">
        <v>331</v>
      </c>
      <c r="B338" s="1263"/>
      <c r="C338" s="1264"/>
      <c r="D338" s="1265" t="s">
        <v>1000</v>
      </c>
      <c r="E338" s="1295"/>
      <c r="F338" s="1280"/>
      <c r="G338" s="1286"/>
      <c r="H338" s="1079"/>
      <c r="I338" s="1318">
        <v>7300</v>
      </c>
      <c r="J338" s="1319"/>
      <c r="K338" s="1319"/>
      <c r="L338" s="1321">
        <f>SUM(I338:K338)</f>
        <v>7300</v>
      </c>
      <c r="M338" s="1343"/>
    </row>
    <row r="339" spans="1:13" s="616" customFormat="1" ht="15">
      <c r="A339" s="1446">
        <v>332</v>
      </c>
      <c r="B339" s="1266"/>
      <c r="C339" s="1267"/>
      <c r="D339" s="1268" t="s">
        <v>396</v>
      </c>
      <c r="E339" s="156"/>
      <c r="F339" s="1290"/>
      <c r="G339" s="1290"/>
      <c r="H339" s="1291"/>
      <c r="I339" s="1322"/>
      <c r="J339" s="1323"/>
      <c r="K339" s="1323"/>
      <c r="L339" s="1324">
        <f>SUM(I339:K339)</f>
        <v>0</v>
      </c>
      <c r="M339" s="1346"/>
    </row>
    <row r="340" spans="1:13" s="618" customFormat="1" ht="15">
      <c r="A340" s="1446">
        <v>333</v>
      </c>
      <c r="B340" s="1270"/>
      <c r="C340" s="1271"/>
      <c r="D340" s="1272" t="s">
        <v>1034</v>
      </c>
      <c r="E340" s="1289"/>
      <c r="F340" s="1303"/>
      <c r="G340" s="1303"/>
      <c r="H340" s="1304"/>
      <c r="I340" s="1331">
        <f>SUM(I338:I339)</f>
        <v>7300</v>
      </c>
      <c r="J340" s="1303">
        <f>SUM(J338:J339)</f>
        <v>0</v>
      </c>
      <c r="K340" s="1303">
        <f>SUM(K338:K339)</f>
        <v>0</v>
      </c>
      <c r="L340" s="1320">
        <f>SUM(I340:K340)</f>
        <v>7300</v>
      </c>
      <c r="M340" s="1349">
        <f>SUM(M337:M339)</f>
        <v>0</v>
      </c>
    </row>
    <row r="341" spans="1:13" s="615" customFormat="1" ht="45">
      <c r="A341" s="1446">
        <v>334</v>
      </c>
      <c r="B341" s="1263"/>
      <c r="C341" s="1259">
        <v>74</v>
      </c>
      <c r="D341" s="1261" t="s">
        <v>711</v>
      </c>
      <c r="E341" s="156" t="s">
        <v>752</v>
      </c>
      <c r="F341" s="1305">
        <v>250</v>
      </c>
      <c r="G341" s="1305">
        <v>0</v>
      </c>
      <c r="H341" s="1306">
        <v>0</v>
      </c>
      <c r="I341" s="1318"/>
      <c r="J341" s="1319"/>
      <c r="K341" s="1319"/>
      <c r="L341" s="1321"/>
      <c r="M341" s="1338"/>
    </row>
    <row r="342" spans="1:13" s="615" customFormat="1" ht="15">
      <c r="A342" s="1446">
        <v>335</v>
      </c>
      <c r="B342" s="1263"/>
      <c r="C342" s="1264"/>
      <c r="D342" s="1265" t="s">
        <v>1000</v>
      </c>
      <c r="E342" s="156"/>
      <c r="F342" s="1305"/>
      <c r="G342" s="1305"/>
      <c r="H342" s="1306"/>
      <c r="I342" s="1318">
        <v>250</v>
      </c>
      <c r="J342" s="1319"/>
      <c r="K342" s="1319"/>
      <c r="L342" s="1321">
        <f>SUM(I342:K342)</f>
        <v>250</v>
      </c>
      <c r="M342" s="1338"/>
    </row>
    <row r="343" spans="1:13" s="616" customFormat="1" ht="15">
      <c r="A343" s="1446">
        <v>336</v>
      </c>
      <c r="B343" s="1266"/>
      <c r="C343" s="1267"/>
      <c r="D343" s="1268" t="s">
        <v>396</v>
      </c>
      <c r="E343" s="1302"/>
      <c r="F343" s="1290"/>
      <c r="G343" s="1290"/>
      <c r="H343" s="1291"/>
      <c r="I343" s="1322"/>
      <c r="J343" s="1323"/>
      <c r="K343" s="1323"/>
      <c r="L343" s="1324">
        <f>SUM(I343:K343)</f>
        <v>0</v>
      </c>
      <c r="M343" s="1346"/>
    </row>
    <row r="344" spans="1:13" s="618" customFormat="1" ht="15">
      <c r="A344" s="1446">
        <v>337</v>
      </c>
      <c r="B344" s="1270"/>
      <c r="C344" s="1271"/>
      <c r="D344" s="1272" t="s">
        <v>1034</v>
      </c>
      <c r="E344" s="1289"/>
      <c r="F344" s="1303"/>
      <c r="G344" s="1303"/>
      <c r="H344" s="1304"/>
      <c r="I344" s="1331">
        <f>SUM(I342:I343)</f>
        <v>250</v>
      </c>
      <c r="J344" s="1303">
        <f>SUM(J342:J343)</f>
        <v>0</v>
      </c>
      <c r="K344" s="1303">
        <f>SUM(K342:K343)</f>
        <v>0</v>
      </c>
      <c r="L344" s="1320">
        <f>SUM(I344:K344)</f>
        <v>250</v>
      </c>
      <c r="M344" s="1350">
        <f>SUM(M343)</f>
        <v>0</v>
      </c>
    </row>
    <row r="345" spans="1:13" s="615" customFormat="1" ht="19.5" customHeight="1">
      <c r="A345" s="1446">
        <v>338</v>
      </c>
      <c r="B345" s="1294"/>
      <c r="C345" s="1264">
        <v>75</v>
      </c>
      <c r="D345" s="1261" t="s">
        <v>712</v>
      </c>
      <c r="E345" s="156" t="s">
        <v>752</v>
      </c>
      <c r="F345" s="381">
        <v>1000</v>
      </c>
      <c r="G345" s="381">
        <v>0</v>
      </c>
      <c r="H345" s="1079">
        <v>0</v>
      </c>
      <c r="I345" s="1318"/>
      <c r="J345" s="1319"/>
      <c r="K345" s="1319"/>
      <c r="L345" s="1321"/>
      <c r="M345" s="1338"/>
    </row>
    <row r="346" spans="1:13" s="615" customFormat="1" ht="19.5" customHeight="1">
      <c r="A346" s="1446">
        <v>339</v>
      </c>
      <c r="B346" s="1294"/>
      <c r="C346" s="1264"/>
      <c r="D346" s="1265" t="s">
        <v>1000</v>
      </c>
      <c r="E346" s="156"/>
      <c r="F346" s="381"/>
      <c r="G346" s="381"/>
      <c r="H346" s="1079"/>
      <c r="I346" s="1318">
        <v>1000</v>
      </c>
      <c r="J346" s="1319"/>
      <c r="K346" s="1319"/>
      <c r="L346" s="1321">
        <f>SUM(I346:K346)</f>
        <v>1000</v>
      </c>
      <c r="M346" s="1338"/>
    </row>
    <row r="347" spans="1:13" s="616" customFormat="1" ht="15">
      <c r="A347" s="1446">
        <v>340</v>
      </c>
      <c r="B347" s="1266"/>
      <c r="C347" s="1267"/>
      <c r="D347" s="1268" t="s">
        <v>396</v>
      </c>
      <c r="E347" s="1289"/>
      <c r="F347" s="1290"/>
      <c r="G347" s="1290"/>
      <c r="H347" s="1291"/>
      <c r="I347" s="1322"/>
      <c r="J347" s="1323"/>
      <c r="K347" s="1323"/>
      <c r="L347" s="1324">
        <f>SUM(I347:K347)</f>
        <v>0</v>
      </c>
      <c r="M347" s="1346"/>
    </row>
    <row r="348" spans="1:13" s="618" customFormat="1" ht="15">
      <c r="A348" s="1446">
        <v>341</v>
      </c>
      <c r="B348" s="1270"/>
      <c r="C348" s="1271"/>
      <c r="D348" s="1272" t="s">
        <v>1034</v>
      </c>
      <c r="E348" s="1261"/>
      <c r="F348" s="1303"/>
      <c r="G348" s="1303"/>
      <c r="H348" s="1304"/>
      <c r="I348" s="1331">
        <f>SUM(I346:I347)</f>
        <v>1000</v>
      </c>
      <c r="J348" s="1303">
        <f>SUM(J346:J347)</f>
        <v>0</v>
      </c>
      <c r="K348" s="1303">
        <f>SUM(K346:K347)</f>
        <v>0</v>
      </c>
      <c r="L348" s="1320">
        <f>SUM(I348:K348)</f>
        <v>1000</v>
      </c>
      <c r="M348" s="1349">
        <f>SUM(M347)</f>
        <v>0</v>
      </c>
    </row>
    <row r="349" spans="1:13" s="615" customFormat="1" ht="30">
      <c r="A349" s="1446">
        <v>342</v>
      </c>
      <c r="B349" s="1258"/>
      <c r="C349" s="1259">
        <v>76</v>
      </c>
      <c r="D349" s="1261" t="s">
        <v>713</v>
      </c>
      <c r="E349" s="156" t="s">
        <v>752</v>
      </c>
      <c r="F349" s="1261">
        <f>SUM(G349:H349,L352,M352)</f>
        <v>1320</v>
      </c>
      <c r="G349" s="1261">
        <v>0</v>
      </c>
      <c r="H349" s="1262">
        <v>0</v>
      </c>
      <c r="I349" s="1318"/>
      <c r="J349" s="1319"/>
      <c r="K349" s="1319"/>
      <c r="L349" s="1321"/>
      <c r="M349" s="1338"/>
    </row>
    <row r="350" spans="1:13" s="615" customFormat="1" ht="15">
      <c r="A350" s="1446">
        <v>343</v>
      </c>
      <c r="B350" s="1263"/>
      <c r="C350" s="1264"/>
      <c r="D350" s="1265" t="s">
        <v>1000</v>
      </c>
      <c r="E350" s="156"/>
      <c r="F350" s="1261"/>
      <c r="G350" s="1261"/>
      <c r="H350" s="1262"/>
      <c r="I350" s="1318">
        <v>1320</v>
      </c>
      <c r="J350" s="1319"/>
      <c r="K350" s="1319"/>
      <c r="L350" s="1321">
        <f aca="true" t="shared" si="1" ref="L350:L441">SUM(I350:K350)</f>
        <v>1320</v>
      </c>
      <c r="M350" s="1338"/>
    </row>
    <row r="351" spans="1:13" s="616" customFormat="1" ht="15">
      <c r="A351" s="1446">
        <v>344</v>
      </c>
      <c r="B351" s="1266"/>
      <c r="C351" s="1267"/>
      <c r="D351" s="1268" t="s">
        <v>396</v>
      </c>
      <c r="E351" s="1289"/>
      <c r="F351" s="1290"/>
      <c r="G351" s="1290"/>
      <c r="H351" s="1291"/>
      <c r="I351" s="1322"/>
      <c r="J351" s="1323"/>
      <c r="K351" s="1323"/>
      <c r="L351" s="1324">
        <f t="shared" si="1"/>
        <v>0</v>
      </c>
      <c r="M351" s="1346"/>
    </row>
    <row r="352" spans="1:13" s="618" customFormat="1" ht="15">
      <c r="A352" s="1446">
        <v>345</v>
      </c>
      <c r="B352" s="1270"/>
      <c r="C352" s="1271"/>
      <c r="D352" s="1272" t="s">
        <v>1034</v>
      </c>
      <c r="E352" s="1261"/>
      <c r="F352" s="1303"/>
      <c r="G352" s="1303"/>
      <c r="H352" s="1304"/>
      <c r="I352" s="1331">
        <f>SUM(I350:I351)</f>
        <v>1320</v>
      </c>
      <c r="J352" s="1303">
        <f>SUM(J350:J351)</f>
        <v>0</v>
      </c>
      <c r="K352" s="1303">
        <f>SUM(K350:K351)</f>
        <v>0</v>
      </c>
      <c r="L352" s="1320">
        <f t="shared" si="1"/>
        <v>1320</v>
      </c>
      <c r="M352" s="1349">
        <f>SUM(M351)</f>
        <v>0</v>
      </c>
    </row>
    <row r="353" spans="1:13" s="615" customFormat="1" ht="30">
      <c r="A353" s="1446">
        <v>346</v>
      </c>
      <c r="B353" s="1258"/>
      <c r="C353" s="1259">
        <v>77</v>
      </c>
      <c r="D353" s="1260" t="s">
        <v>41</v>
      </c>
      <c r="E353" s="156" t="s">
        <v>752</v>
      </c>
      <c r="F353" s="381">
        <v>13900</v>
      </c>
      <c r="G353" s="381">
        <v>0</v>
      </c>
      <c r="H353" s="1079">
        <v>0</v>
      </c>
      <c r="I353" s="1318"/>
      <c r="J353" s="1319"/>
      <c r="K353" s="1319"/>
      <c r="L353" s="1321"/>
      <c r="M353" s="1338"/>
    </row>
    <row r="354" spans="1:13" s="615" customFormat="1" ht="15">
      <c r="A354" s="1446">
        <v>347</v>
      </c>
      <c r="B354" s="1263"/>
      <c r="C354" s="1264"/>
      <c r="D354" s="1265" t="s">
        <v>1000</v>
      </c>
      <c r="E354" s="156"/>
      <c r="F354" s="1261"/>
      <c r="G354" s="1261"/>
      <c r="H354" s="1262"/>
      <c r="I354" s="1318">
        <v>13900</v>
      </c>
      <c r="J354" s="1319"/>
      <c r="K354" s="1319"/>
      <c r="L354" s="1321">
        <f t="shared" si="1"/>
        <v>13900</v>
      </c>
      <c r="M354" s="1338"/>
    </row>
    <row r="355" spans="1:13" s="616" customFormat="1" ht="15">
      <c r="A355" s="1446">
        <v>348</v>
      </c>
      <c r="B355" s="1266"/>
      <c r="C355" s="1267"/>
      <c r="D355" s="1268" t="s">
        <v>396</v>
      </c>
      <c r="E355" s="1289"/>
      <c r="F355" s="1290"/>
      <c r="G355" s="1290"/>
      <c r="H355" s="1291"/>
      <c r="I355" s="1322"/>
      <c r="J355" s="1323"/>
      <c r="K355" s="1323"/>
      <c r="L355" s="1324">
        <f t="shared" si="1"/>
        <v>0</v>
      </c>
      <c r="M355" s="1346"/>
    </row>
    <row r="356" spans="1:13" s="618" customFormat="1" ht="15">
      <c r="A356" s="1446">
        <v>349</v>
      </c>
      <c r="B356" s="1270"/>
      <c r="C356" s="1271"/>
      <c r="D356" s="1272" t="s">
        <v>1034</v>
      </c>
      <c r="E356" s="1261"/>
      <c r="F356" s="1303"/>
      <c r="G356" s="1303"/>
      <c r="H356" s="1304"/>
      <c r="I356" s="1331">
        <f>SUM(I354:I355)</f>
        <v>13900</v>
      </c>
      <c r="J356" s="1303">
        <f>SUM(J354:J355)</f>
        <v>0</v>
      </c>
      <c r="K356" s="1303">
        <f>SUM(K354:K355)</f>
        <v>0</v>
      </c>
      <c r="L356" s="1320">
        <f t="shared" si="1"/>
        <v>13900</v>
      </c>
      <c r="M356" s="1349">
        <f>SUM(M355)</f>
        <v>0</v>
      </c>
    </row>
    <row r="357" spans="1:13" s="615" customFormat="1" ht="21.75" customHeight="1">
      <c r="A357" s="1446">
        <v>350</v>
      </c>
      <c r="B357" s="1294"/>
      <c r="C357" s="1264">
        <v>78</v>
      </c>
      <c r="D357" s="1261" t="s">
        <v>483</v>
      </c>
      <c r="E357" s="156" t="s">
        <v>752</v>
      </c>
      <c r="F357" s="381">
        <v>1116</v>
      </c>
      <c r="G357" s="381">
        <v>0</v>
      </c>
      <c r="H357" s="1079">
        <v>0</v>
      </c>
      <c r="I357" s="1318"/>
      <c r="J357" s="1319"/>
      <c r="K357" s="1319"/>
      <c r="L357" s="1321"/>
      <c r="M357" s="1338"/>
    </row>
    <row r="358" spans="1:13" s="615" customFormat="1" ht="15">
      <c r="A358" s="1446">
        <v>351</v>
      </c>
      <c r="B358" s="1294"/>
      <c r="C358" s="1264"/>
      <c r="D358" s="1265" t="s">
        <v>1000</v>
      </c>
      <c r="E358" s="156"/>
      <c r="F358" s="381"/>
      <c r="G358" s="381"/>
      <c r="H358" s="1079"/>
      <c r="I358" s="1318">
        <v>1116</v>
      </c>
      <c r="J358" s="1319"/>
      <c r="K358" s="1319"/>
      <c r="L358" s="1321">
        <f t="shared" si="1"/>
        <v>1116</v>
      </c>
      <c r="M358" s="1338"/>
    </row>
    <row r="359" spans="1:13" s="616" customFormat="1" ht="15">
      <c r="A359" s="1446">
        <v>352</v>
      </c>
      <c r="B359" s="1266"/>
      <c r="C359" s="1267"/>
      <c r="D359" s="1268" t="s">
        <v>396</v>
      </c>
      <c r="E359" s="1289"/>
      <c r="F359" s="1290"/>
      <c r="G359" s="1290"/>
      <c r="H359" s="1291"/>
      <c r="I359" s="1322"/>
      <c r="J359" s="1323"/>
      <c r="K359" s="1323"/>
      <c r="L359" s="1324">
        <f>SUM(I359:K359)</f>
        <v>0</v>
      </c>
      <c r="M359" s="1346"/>
    </row>
    <row r="360" spans="1:13" s="618" customFormat="1" ht="15">
      <c r="A360" s="1446">
        <v>353</v>
      </c>
      <c r="B360" s="1270"/>
      <c r="C360" s="1271"/>
      <c r="D360" s="1272" t="s">
        <v>1034</v>
      </c>
      <c r="E360" s="1261"/>
      <c r="F360" s="1303"/>
      <c r="G360" s="1303"/>
      <c r="H360" s="1304"/>
      <c r="I360" s="1331">
        <f>SUM(I358:I359)</f>
        <v>1116</v>
      </c>
      <c r="J360" s="1303">
        <f>SUM(J358:J359)</f>
        <v>0</v>
      </c>
      <c r="K360" s="1303">
        <f>SUM(K358:K359)</f>
        <v>0</v>
      </c>
      <c r="L360" s="1320">
        <f t="shared" si="1"/>
        <v>1116</v>
      </c>
      <c r="M360" s="1349">
        <f>SUM(M359)</f>
        <v>0</v>
      </c>
    </row>
    <row r="361" spans="1:13" s="615" customFormat="1" ht="21.75" customHeight="1">
      <c r="A361" s="1446">
        <v>354</v>
      </c>
      <c r="B361" s="1294"/>
      <c r="C361" s="1264">
        <v>79</v>
      </c>
      <c r="D361" s="1261" t="s">
        <v>714</v>
      </c>
      <c r="E361" s="156" t="s">
        <v>752</v>
      </c>
      <c r="F361" s="381">
        <v>600</v>
      </c>
      <c r="G361" s="381">
        <v>0</v>
      </c>
      <c r="H361" s="1079">
        <v>0</v>
      </c>
      <c r="I361" s="1318"/>
      <c r="J361" s="1319"/>
      <c r="K361" s="1319"/>
      <c r="L361" s="1321"/>
      <c r="M361" s="1338"/>
    </row>
    <row r="362" spans="1:13" s="615" customFormat="1" ht="15">
      <c r="A362" s="1446">
        <v>355</v>
      </c>
      <c r="B362" s="1294"/>
      <c r="C362" s="1264"/>
      <c r="D362" s="1265" t="s">
        <v>1000</v>
      </c>
      <c r="E362" s="156"/>
      <c r="F362" s="381"/>
      <c r="G362" s="381"/>
      <c r="H362" s="1079"/>
      <c r="I362" s="1318">
        <v>600</v>
      </c>
      <c r="J362" s="1319"/>
      <c r="K362" s="1319"/>
      <c r="L362" s="1321">
        <f t="shared" si="1"/>
        <v>600</v>
      </c>
      <c r="M362" s="1338"/>
    </row>
    <row r="363" spans="1:13" s="616" customFormat="1" ht="15">
      <c r="A363" s="1446">
        <v>356</v>
      </c>
      <c r="B363" s="1266"/>
      <c r="C363" s="1267"/>
      <c r="D363" s="1268" t="s">
        <v>396</v>
      </c>
      <c r="E363" s="1289"/>
      <c r="F363" s="1290"/>
      <c r="G363" s="1290"/>
      <c r="H363" s="1291"/>
      <c r="I363" s="1322"/>
      <c r="J363" s="1323"/>
      <c r="K363" s="1323"/>
      <c r="L363" s="1324">
        <f t="shared" si="1"/>
        <v>0</v>
      </c>
      <c r="M363" s="1346"/>
    </row>
    <row r="364" spans="1:13" s="618" customFormat="1" ht="15">
      <c r="A364" s="1446">
        <v>357</v>
      </c>
      <c r="B364" s="1270"/>
      <c r="C364" s="1271"/>
      <c r="D364" s="1272" t="s">
        <v>1034</v>
      </c>
      <c r="E364" s="1261"/>
      <c r="F364" s="1303"/>
      <c r="G364" s="1303"/>
      <c r="H364" s="1304"/>
      <c r="I364" s="1331">
        <f>SUM(I362:I363)</f>
        <v>600</v>
      </c>
      <c r="J364" s="1303">
        <f>SUM(J362:J363)</f>
        <v>0</v>
      </c>
      <c r="K364" s="1303">
        <f>SUM(K362:K363)</f>
        <v>0</v>
      </c>
      <c r="L364" s="1320">
        <f t="shared" si="1"/>
        <v>600</v>
      </c>
      <c r="M364" s="1349">
        <f>SUM(M363)</f>
        <v>0</v>
      </c>
    </row>
    <row r="365" spans="1:13" s="615" customFormat="1" ht="30">
      <c r="A365" s="1446">
        <v>358</v>
      </c>
      <c r="B365" s="1258"/>
      <c r="C365" s="1259">
        <v>80</v>
      </c>
      <c r="D365" s="1260" t="s">
        <v>224</v>
      </c>
      <c r="E365" s="156" t="s">
        <v>752</v>
      </c>
      <c r="F365" s="381">
        <v>150</v>
      </c>
      <c r="G365" s="381">
        <v>0</v>
      </c>
      <c r="H365" s="1079">
        <v>0</v>
      </c>
      <c r="I365" s="1318"/>
      <c r="J365" s="1319"/>
      <c r="K365" s="1319"/>
      <c r="L365" s="1321"/>
      <c r="M365" s="1338"/>
    </row>
    <row r="366" spans="1:13" s="615" customFormat="1" ht="15">
      <c r="A366" s="1446">
        <v>359</v>
      </c>
      <c r="B366" s="1294"/>
      <c r="C366" s="1264"/>
      <c r="D366" s="1265" t="s">
        <v>1000</v>
      </c>
      <c r="E366" s="156"/>
      <c r="F366" s="381"/>
      <c r="G366" s="381"/>
      <c r="H366" s="1079"/>
      <c r="I366" s="1318"/>
      <c r="J366" s="1319">
        <v>150</v>
      </c>
      <c r="K366" s="1319"/>
      <c r="L366" s="1321">
        <f>SUM(I366:K366)</f>
        <v>150</v>
      </c>
      <c r="M366" s="1338"/>
    </row>
    <row r="367" spans="1:13" s="616" customFormat="1" ht="15">
      <c r="A367" s="1446">
        <v>360</v>
      </c>
      <c r="B367" s="1266"/>
      <c r="C367" s="1267"/>
      <c r="D367" s="1268" t="s">
        <v>396</v>
      </c>
      <c r="E367" s="1289"/>
      <c r="F367" s="1290"/>
      <c r="G367" s="1290"/>
      <c r="H367" s="1291"/>
      <c r="I367" s="1322"/>
      <c r="J367" s="1323"/>
      <c r="K367" s="1323"/>
      <c r="L367" s="1324">
        <f>SUM(I367:K367)</f>
        <v>0</v>
      </c>
      <c r="M367" s="1346"/>
    </row>
    <row r="368" spans="1:13" s="618" customFormat="1" ht="15">
      <c r="A368" s="1446">
        <v>361</v>
      </c>
      <c r="B368" s="1270"/>
      <c r="C368" s="1271"/>
      <c r="D368" s="1272" t="s">
        <v>1034</v>
      </c>
      <c r="E368" s="1261"/>
      <c r="F368" s="1303"/>
      <c r="G368" s="1303"/>
      <c r="H368" s="1304"/>
      <c r="I368" s="1331">
        <f>SUM(I366:I367)</f>
        <v>0</v>
      </c>
      <c r="J368" s="1303">
        <f>SUM(J366:J367)</f>
        <v>150</v>
      </c>
      <c r="K368" s="1303">
        <f>SUM(K366:K367)</f>
        <v>0</v>
      </c>
      <c r="L368" s="1320">
        <f>SUM(I368:K368)</f>
        <v>150</v>
      </c>
      <c r="M368" s="1349">
        <v>0</v>
      </c>
    </row>
    <row r="369" spans="1:13" s="615" customFormat="1" ht="21.75" customHeight="1">
      <c r="A369" s="1446">
        <v>362</v>
      </c>
      <c r="B369" s="1294"/>
      <c r="C369" s="1264">
        <v>81</v>
      </c>
      <c r="D369" s="1261" t="s">
        <v>1178</v>
      </c>
      <c r="E369" s="156" t="s">
        <v>752</v>
      </c>
      <c r="F369" s="381">
        <v>170</v>
      </c>
      <c r="G369" s="381">
        <v>0</v>
      </c>
      <c r="H369" s="1079">
        <v>0</v>
      </c>
      <c r="I369" s="1318"/>
      <c r="J369" s="1319"/>
      <c r="K369" s="1319"/>
      <c r="L369" s="1321"/>
      <c r="M369" s="1338"/>
    </row>
    <row r="370" spans="1:13" s="615" customFormat="1" ht="15">
      <c r="A370" s="1446">
        <v>363</v>
      </c>
      <c r="B370" s="1294"/>
      <c r="C370" s="1264"/>
      <c r="D370" s="1265" t="s">
        <v>1000</v>
      </c>
      <c r="E370" s="156"/>
      <c r="F370" s="381"/>
      <c r="G370" s="381"/>
      <c r="H370" s="1079"/>
      <c r="I370" s="1318"/>
      <c r="J370" s="1319">
        <v>110</v>
      </c>
      <c r="K370" s="1319"/>
      <c r="L370" s="1321">
        <f>SUM(I370:K370)</f>
        <v>110</v>
      </c>
      <c r="M370" s="1338"/>
    </row>
    <row r="371" spans="1:13" s="616" customFormat="1" ht="15">
      <c r="A371" s="1446">
        <v>364</v>
      </c>
      <c r="B371" s="1266"/>
      <c r="C371" s="1267"/>
      <c r="D371" s="1268" t="s">
        <v>1177</v>
      </c>
      <c r="E371" s="1289"/>
      <c r="F371" s="1290"/>
      <c r="G371" s="1290"/>
      <c r="H371" s="1291"/>
      <c r="I371" s="1322"/>
      <c r="J371" s="1323">
        <v>60</v>
      </c>
      <c r="K371" s="1323"/>
      <c r="L371" s="1324">
        <f>SUM(I371:K371)</f>
        <v>60</v>
      </c>
      <c r="M371" s="1346"/>
    </row>
    <row r="372" spans="1:13" s="618" customFormat="1" ht="15">
      <c r="A372" s="1446">
        <v>365</v>
      </c>
      <c r="B372" s="1270"/>
      <c r="C372" s="1271"/>
      <c r="D372" s="1272" t="s">
        <v>1034</v>
      </c>
      <c r="E372" s="1261"/>
      <c r="F372" s="1303"/>
      <c r="G372" s="1303"/>
      <c r="H372" s="1304"/>
      <c r="I372" s="1331">
        <f>SUM(I370:I371)</f>
        <v>0</v>
      </c>
      <c r="J372" s="1303">
        <f>SUM(J370:J371)</f>
        <v>170</v>
      </c>
      <c r="K372" s="1303">
        <f>SUM(K370:K371)</f>
        <v>0</v>
      </c>
      <c r="L372" s="1320">
        <f>SUM(I372:K372)</f>
        <v>170</v>
      </c>
      <c r="M372" s="1349">
        <v>0</v>
      </c>
    </row>
    <row r="373" spans="1:13" s="615" customFormat="1" ht="30">
      <c r="A373" s="1446">
        <v>366</v>
      </c>
      <c r="B373" s="1258"/>
      <c r="C373" s="1259">
        <v>82</v>
      </c>
      <c r="D373" s="1260" t="s">
        <v>890</v>
      </c>
      <c r="E373" s="156" t="s">
        <v>752</v>
      </c>
      <c r="F373" s="381">
        <v>30000</v>
      </c>
      <c r="G373" s="381">
        <v>0</v>
      </c>
      <c r="H373" s="1079">
        <v>0</v>
      </c>
      <c r="I373" s="1318"/>
      <c r="J373" s="1319"/>
      <c r="K373" s="1319"/>
      <c r="L373" s="1321"/>
      <c r="M373" s="1338"/>
    </row>
    <row r="374" spans="1:13" s="615" customFormat="1" ht="15">
      <c r="A374" s="1446">
        <v>367</v>
      </c>
      <c r="B374" s="1294"/>
      <c r="C374" s="1264"/>
      <c r="D374" s="1265" t="s">
        <v>1000</v>
      </c>
      <c r="E374" s="156"/>
      <c r="F374" s="381"/>
      <c r="G374" s="381"/>
      <c r="H374" s="1079"/>
      <c r="I374" s="1318">
        <v>30000</v>
      </c>
      <c r="J374" s="1319"/>
      <c r="K374" s="1319"/>
      <c r="L374" s="1321">
        <f>SUM(I374:K374)</f>
        <v>30000</v>
      </c>
      <c r="M374" s="1338"/>
    </row>
    <row r="375" spans="1:13" s="616" customFormat="1" ht="15">
      <c r="A375" s="1446">
        <v>368</v>
      </c>
      <c r="B375" s="1266"/>
      <c r="C375" s="1267"/>
      <c r="D375" s="1268" t="s">
        <v>396</v>
      </c>
      <c r="E375" s="1289"/>
      <c r="F375" s="1290"/>
      <c r="G375" s="1290"/>
      <c r="H375" s="1291"/>
      <c r="I375" s="1322"/>
      <c r="J375" s="1323"/>
      <c r="K375" s="1323"/>
      <c r="L375" s="1324">
        <f>SUM(I375:K375)</f>
        <v>0</v>
      </c>
      <c r="M375" s="1346"/>
    </row>
    <row r="376" spans="1:13" s="618" customFormat="1" ht="15">
      <c r="A376" s="1446">
        <v>369</v>
      </c>
      <c r="B376" s="1270"/>
      <c r="C376" s="1271"/>
      <c r="D376" s="1272" t="s">
        <v>395</v>
      </c>
      <c r="E376" s="1289"/>
      <c r="F376" s="1303"/>
      <c r="G376" s="1303"/>
      <c r="H376" s="1304"/>
      <c r="I376" s="1331">
        <f>SUM(I374:I375)</f>
        <v>30000</v>
      </c>
      <c r="J376" s="1303">
        <f>SUM(J374:J375)</f>
        <v>0</v>
      </c>
      <c r="K376" s="1303">
        <f>SUM(K374:K375)</f>
        <v>0</v>
      </c>
      <c r="L376" s="1320">
        <f>SUM(I376:K376)</f>
        <v>30000</v>
      </c>
      <c r="M376" s="1349">
        <v>0</v>
      </c>
    </row>
    <row r="377" spans="1:13" s="615" customFormat="1" ht="39.75" customHeight="1">
      <c r="A377" s="1446">
        <v>370</v>
      </c>
      <c r="B377" s="1258"/>
      <c r="C377" s="1259">
        <v>83</v>
      </c>
      <c r="D377" s="1260" t="s">
        <v>60</v>
      </c>
      <c r="E377" s="156" t="s">
        <v>752</v>
      </c>
      <c r="F377" s="381">
        <v>3000</v>
      </c>
      <c r="G377" s="381">
        <v>0</v>
      </c>
      <c r="H377" s="1079">
        <v>0</v>
      </c>
      <c r="I377" s="1318"/>
      <c r="J377" s="1319"/>
      <c r="K377" s="1319"/>
      <c r="L377" s="1321"/>
      <c r="M377" s="1338"/>
    </row>
    <row r="378" spans="1:13" s="615" customFormat="1" ht="15">
      <c r="A378" s="1446">
        <v>371</v>
      </c>
      <c r="B378" s="1263"/>
      <c r="C378" s="1264"/>
      <c r="D378" s="1265" t="s">
        <v>1000</v>
      </c>
      <c r="E378" s="156"/>
      <c r="F378" s="1261"/>
      <c r="G378" s="1261"/>
      <c r="H378" s="1262"/>
      <c r="I378" s="1318">
        <v>3000</v>
      </c>
      <c r="J378" s="1319"/>
      <c r="K378" s="1319"/>
      <c r="L378" s="1321">
        <f t="shared" si="1"/>
        <v>3000</v>
      </c>
      <c r="M378" s="1338"/>
    </row>
    <row r="379" spans="1:13" s="616" customFormat="1" ht="15">
      <c r="A379" s="1446">
        <v>372</v>
      </c>
      <c r="B379" s="1266"/>
      <c r="C379" s="1267"/>
      <c r="D379" s="1268" t="s">
        <v>396</v>
      </c>
      <c r="E379" s="1302"/>
      <c r="F379" s="1290"/>
      <c r="G379" s="1290"/>
      <c r="H379" s="1291"/>
      <c r="I379" s="1322"/>
      <c r="J379" s="1323"/>
      <c r="K379" s="1323"/>
      <c r="L379" s="1324">
        <f t="shared" si="1"/>
        <v>0</v>
      </c>
      <c r="M379" s="1346"/>
    </row>
    <row r="380" spans="1:13" s="618" customFormat="1" ht="15">
      <c r="A380" s="1446">
        <v>373</v>
      </c>
      <c r="B380" s="1270"/>
      <c r="C380" s="1271"/>
      <c r="D380" s="1272" t="s">
        <v>1034</v>
      </c>
      <c r="E380" s="1289"/>
      <c r="F380" s="1303"/>
      <c r="G380" s="1303"/>
      <c r="H380" s="1304"/>
      <c r="I380" s="1331">
        <f>SUM(I378:I379)</f>
        <v>3000</v>
      </c>
      <c r="J380" s="1303">
        <f>SUM(J378:J379)</f>
        <v>0</v>
      </c>
      <c r="K380" s="1303">
        <f>SUM(K378:K379)</f>
        <v>0</v>
      </c>
      <c r="L380" s="1320">
        <f t="shared" si="1"/>
        <v>3000</v>
      </c>
      <c r="M380" s="1349">
        <v>0</v>
      </c>
    </row>
    <row r="381" spans="1:13" s="615" customFormat="1" ht="21.75" customHeight="1">
      <c r="A381" s="1446">
        <v>374</v>
      </c>
      <c r="B381" s="1294"/>
      <c r="C381" s="1264">
        <v>84</v>
      </c>
      <c r="D381" s="1261" t="s">
        <v>461</v>
      </c>
      <c r="E381" s="156" t="s">
        <v>752</v>
      </c>
      <c r="F381" s="381">
        <v>13190</v>
      </c>
      <c r="G381" s="381">
        <v>9959</v>
      </c>
      <c r="H381" s="1079">
        <v>2431</v>
      </c>
      <c r="I381" s="1318"/>
      <c r="J381" s="1319"/>
      <c r="K381" s="1319"/>
      <c r="L381" s="1321"/>
      <c r="M381" s="1338"/>
    </row>
    <row r="382" spans="1:13" s="615" customFormat="1" ht="15">
      <c r="A382" s="1446">
        <v>375</v>
      </c>
      <c r="B382" s="1294"/>
      <c r="C382" s="1264"/>
      <c r="D382" s="1265" t="s">
        <v>1000</v>
      </c>
      <c r="E382" s="156"/>
      <c r="F382" s="381"/>
      <c r="G382" s="381"/>
      <c r="H382" s="1079"/>
      <c r="I382" s="1318">
        <v>800</v>
      </c>
      <c r="J382" s="1319"/>
      <c r="K382" s="1319"/>
      <c r="L382" s="1321">
        <f t="shared" si="1"/>
        <v>800</v>
      </c>
      <c r="M382" s="1338"/>
    </row>
    <row r="383" spans="1:13" s="616" customFormat="1" ht="15">
      <c r="A383" s="1446">
        <v>376</v>
      </c>
      <c r="B383" s="1266"/>
      <c r="C383" s="1267"/>
      <c r="D383" s="1268" t="s">
        <v>396</v>
      </c>
      <c r="E383" s="1289"/>
      <c r="F383" s="1290"/>
      <c r="G383" s="1290"/>
      <c r="H383" s="1291"/>
      <c r="I383" s="1322"/>
      <c r="J383" s="1323"/>
      <c r="K383" s="1323"/>
      <c r="L383" s="1324">
        <f t="shared" si="1"/>
        <v>0</v>
      </c>
      <c r="M383" s="1346"/>
    </row>
    <row r="384" spans="1:13" s="617" customFormat="1" ht="15">
      <c r="A384" s="1446">
        <v>377</v>
      </c>
      <c r="B384" s="1270"/>
      <c r="C384" s="1271"/>
      <c r="D384" s="1272" t="s">
        <v>1034</v>
      </c>
      <c r="E384" s="1275"/>
      <c r="F384" s="1287"/>
      <c r="G384" s="1287"/>
      <c r="H384" s="1288"/>
      <c r="I384" s="1328">
        <f>SUM(I382:I383)</f>
        <v>800</v>
      </c>
      <c r="J384" s="1287">
        <f>SUM(J382:J383)</f>
        <v>0</v>
      </c>
      <c r="K384" s="1287">
        <f>SUM(K382:K383)</f>
        <v>0</v>
      </c>
      <c r="L384" s="1320">
        <f t="shared" si="1"/>
        <v>800</v>
      </c>
      <c r="M384" s="1345">
        <f>SUM(M383:M383)</f>
        <v>0</v>
      </c>
    </row>
    <row r="385" spans="1:13" s="615" customFormat="1" ht="39.75" customHeight="1">
      <c r="A385" s="1446">
        <v>378</v>
      </c>
      <c r="B385" s="1258"/>
      <c r="C385" s="1259">
        <v>85</v>
      </c>
      <c r="D385" s="1261" t="s">
        <v>1136</v>
      </c>
      <c r="E385" s="156" t="s">
        <v>752</v>
      </c>
      <c r="F385" s="381">
        <v>10478</v>
      </c>
      <c r="G385" s="381">
        <v>0</v>
      </c>
      <c r="H385" s="1079">
        <v>0</v>
      </c>
      <c r="I385" s="1318"/>
      <c r="J385" s="1319"/>
      <c r="K385" s="1319"/>
      <c r="L385" s="1321"/>
      <c r="M385" s="1338"/>
    </row>
    <row r="386" spans="1:13" s="616" customFormat="1" ht="15">
      <c r="A386" s="1446">
        <v>379</v>
      </c>
      <c r="B386" s="1266"/>
      <c r="C386" s="1267"/>
      <c r="D386" s="1268" t="s">
        <v>396</v>
      </c>
      <c r="E386" s="1289"/>
      <c r="F386" s="1290"/>
      <c r="G386" s="1290"/>
      <c r="H386" s="1291"/>
      <c r="I386" s="1322">
        <v>10478</v>
      </c>
      <c r="J386" s="1323"/>
      <c r="K386" s="1323"/>
      <c r="L386" s="1324">
        <f>SUM(I386:K386)</f>
        <v>10478</v>
      </c>
      <c r="M386" s="1346"/>
    </row>
    <row r="387" spans="1:13" s="617" customFormat="1" ht="15">
      <c r="A387" s="1446">
        <v>380</v>
      </c>
      <c r="B387" s="1270"/>
      <c r="C387" s="1271"/>
      <c r="D387" s="1272" t="s">
        <v>395</v>
      </c>
      <c r="E387" s="1275"/>
      <c r="F387" s="1287"/>
      <c r="G387" s="1287"/>
      <c r="H387" s="1288"/>
      <c r="I387" s="1328">
        <f>SUM(I386)</f>
        <v>10478</v>
      </c>
      <c r="J387" s="1287">
        <f>SUM(J386)</f>
        <v>0</v>
      </c>
      <c r="K387" s="1287">
        <f>SUM(K386)</f>
        <v>0</v>
      </c>
      <c r="L387" s="1320">
        <f>SUM(L386)</f>
        <v>10478</v>
      </c>
      <c r="M387" s="1345">
        <v>0</v>
      </c>
    </row>
    <row r="388" spans="1:13" s="615" customFormat="1" ht="21.75" customHeight="1">
      <c r="A388" s="1446">
        <v>381</v>
      </c>
      <c r="B388" s="1294"/>
      <c r="C388" s="1264">
        <v>86</v>
      </c>
      <c r="D388" s="1261" t="s">
        <v>469</v>
      </c>
      <c r="E388" s="156" t="s">
        <v>752</v>
      </c>
      <c r="F388" s="381">
        <v>28500</v>
      </c>
      <c r="G388" s="381">
        <v>0</v>
      </c>
      <c r="H388" s="1079">
        <v>0</v>
      </c>
      <c r="I388" s="1318"/>
      <c r="J388" s="1319"/>
      <c r="K388" s="1319"/>
      <c r="L388" s="1321"/>
      <c r="M388" s="1338"/>
    </row>
    <row r="389" spans="1:13" s="615" customFormat="1" ht="15">
      <c r="A389" s="1446">
        <v>382</v>
      </c>
      <c r="B389" s="1294"/>
      <c r="C389" s="1264"/>
      <c r="D389" s="1265" t="s">
        <v>1000</v>
      </c>
      <c r="E389" s="156"/>
      <c r="F389" s="381"/>
      <c r="G389" s="381"/>
      <c r="H389" s="1079"/>
      <c r="I389" s="1318">
        <v>28500</v>
      </c>
      <c r="J389" s="1319"/>
      <c r="K389" s="1319"/>
      <c r="L389" s="1321">
        <f t="shared" si="1"/>
        <v>28500</v>
      </c>
      <c r="M389" s="1338"/>
    </row>
    <row r="390" spans="1:13" s="616" customFormat="1" ht="15">
      <c r="A390" s="1446">
        <v>383</v>
      </c>
      <c r="B390" s="1266"/>
      <c r="C390" s="1267"/>
      <c r="D390" s="1268" t="s">
        <v>396</v>
      </c>
      <c r="E390" s="156"/>
      <c r="F390" s="1290"/>
      <c r="G390" s="1290"/>
      <c r="H390" s="1291"/>
      <c r="I390" s="1322"/>
      <c r="J390" s="1323"/>
      <c r="K390" s="1323"/>
      <c r="L390" s="1324">
        <f t="shared" si="1"/>
        <v>0</v>
      </c>
      <c r="M390" s="1346"/>
    </row>
    <row r="391" spans="1:13" s="617" customFormat="1" ht="15">
      <c r="A391" s="1446">
        <v>384</v>
      </c>
      <c r="B391" s="1270"/>
      <c r="C391" s="1271"/>
      <c r="D391" s="1272" t="s">
        <v>1034</v>
      </c>
      <c r="E391" s="1275"/>
      <c r="F391" s="1287"/>
      <c r="G391" s="1287"/>
      <c r="H391" s="1288"/>
      <c r="I391" s="1328">
        <f>SUM(I389:I390)</f>
        <v>28500</v>
      </c>
      <c r="J391" s="1287">
        <f>SUM(J389:J390)</f>
        <v>0</v>
      </c>
      <c r="K391" s="1287">
        <f>SUM(K389:K390)</f>
        <v>0</v>
      </c>
      <c r="L391" s="1320">
        <f t="shared" si="1"/>
        <v>28500</v>
      </c>
      <c r="M391" s="1345">
        <f>SUM(M390:M390)</f>
        <v>0</v>
      </c>
    </row>
    <row r="392" spans="1:13" s="615" customFormat="1" ht="21.75" customHeight="1">
      <c r="A392" s="1446">
        <v>385</v>
      </c>
      <c r="B392" s="1294"/>
      <c r="C392" s="1264">
        <v>87</v>
      </c>
      <c r="D392" s="1261" t="s">
        <v>889</v>
      </c>
      <c r="E392" s="156" t="s">
        <v>752</v>
      </c>
      <c r="F392" s="381">
        <v>3200</v>
      </c>
      <c r="G392" s="381">
        <v>0</v>
      </c>
      <c r="H392" s="1079">
        <v>0</v>
      </c>
      <c r="I392" s="1318"/>
      <c r="J392" s="1319"/>
      <c r="K392" s="1319"/>
      <c r="L392" s="1321"/>
      <c r="M392" s="1338"/>
    </row>
    <row r="393" spans="1:13" s="615" customFormat="1" ht="15">
      <c r="A393" s="1446">
        <v>386</v>
      </c>
      <c r="B393" s="1294"/>
      <c r="C393" s="1264"/>
      <c r="D393" s="1265" t="s">
        <v>1000</v>
      </c>
      <c r="E393" s="156"/>
      <c r="F393" s="381"/>
      <c r="G393" s="381"/>
      <c r="H393" s="1079"/>
      <c r="I393" s="1318"/>
      <c r="J393" s="1319">
        <v>3200</v>
      </c>
      <c r="K393" s="1319"/>
      <c r="L393" s="1321">
        <f>SUM(I393:K393)</f>
        <v>3200</v>
      </c>
      <c r="M393" s="1338"/>
    </row>
    <row r="394" spans="1:13" s="616" customFormat="1" ht="15">
      <c r="A394" s="1446">
        <v>387</v>
      </c>
      <c r="B394" s="1266"/>
      <c r="C394" s="1267"/>
      <c r="D394" s="1268" t="s">
        <v>396</v>
      </c>
      <c r="E394" s="156"/>
      <c r="F394" s="1290"/>
      <c r="G394" s="1290"/>
      <c r="H394" s="1291"/>
      <c r="I394" s="1322"/>
      <c r="J394" s="1323"/>
      <c r="K394" s="1323"/>
      <c r="L394" s="1324">
        <f>SUM(I394:K394)</f>
        <v>0</v>
      </c>
      <c r="M394" s="1346"/>
    </row>
    <row r="395" spans="1:13" s="618" customFormat="1" ht="15">
      <c r="A395" s="1446">
        <v>388</v>
      </c>
      <c r="B395" s="1270"/>
      <c r="C395" s="1271"/>
      <c r="D395" s="1272" t="s">
        <v>1034</v>
      </c>
      <c r="E395" s="1261"/>
      <c r="F395" s="1303"/>
      <c r="G395" s="1303"/>
      <c r="H395" s="1304"/>
      <c r="I395" s="1331">
        <f>SUM(I393:I394)</f>
        <v>0</v>
      </c>
      <c r="J395" s="1303">
        <f>SUM(J393:J394)</f>
        <v>3200</v>
      </c>
      <c r="K395" s="1303">
        <f>SUM(K393:K394)</f>
        <v>0</v>
      </c>
      <c r="L395" s="1320">
        <f>SUM(L393:L394)</f>
        <v>3200</v>
      </c>
      <c r="M395" s="1349">
        <v>0</v>
      </c>
    </row>
    <row r="396" spans="1:13" s="615" customFormat="1" ht="21.75" customHeight="1">
      <c r="A396" s="1446">
        <v>389</v>
      </c>
      <c r="B396" s="1294"/>
      <c r="C396" s="1264">
        <v>88</v>
      </c>
      <c r="D396" s="1261" t="s">
        <v>490</v>
      </c>
      <c r="E396" s="156" t="s">
        <v>752</v>
      </c>
      <c r="F396" s="381">
        <f>SUM(G396,I399)</f>
        <v>20006</v>
      </c>
      <c r="G396" s="381">
        <v>6</v>
      </c>
      <c r="H396" s="1079">
        <v>0</v>
      </c>
      <c r="I396" s="1318"/>
      <c r="J396" s="1319"/>
      <c r="K396" s="1319"/>
      <c r="L396" s="1321"/>
      <c r="M396" s="1338"/>
    </row>
    <row r="397" spans="1:13" s="615" customFormat="1" ht="15">
      <c r="A397" s="1446">
        <v>390</v>
      </c>
      <c r="B397" s="1294"/>
      <c r="C397" s="1264"/>
      <c r="D397" s="1265" t="s">
        <v>1000</v>
      </c>
      <c r="E397" s="156"/>
      <c r="F397" s="381"/>
      <c r="G397" s="381"/>
      <c r="H397" s="1079"/>
      <c r="I397" s="1318">
        <v>20000</v>
      </c>
      <c r="J397" s="1319"/>
      <c r="K397" s="1319"/>
      <c r="L397" s="1321">
        <f t="shared" si="1"/>
        <v>20000</v>
      </c>
      <c r="M397" s="1338"/>
    </row>
    <row r="398" spans="1:13" s="616" customFormat="1" ht="15">
      <c r="A398" s="1446">
        <v>391</v>
      </c>
      <c r="B398" s="1266"/>
      <c r="C398" s="1267"/>
      <c r="D398" s="1268" t="s">
        <v>396</v>
      </c>
      <c r="E398" s="1302"/>
      <c r="F398" s="1290"/>
      <c r="G398" s="1290"/>
      <c r="H398" s="1291"/>
      <c r="I398" s="1322"/>
      <c r="J398" s="1323"/>
      <c r="K398" s="1323"/>
      <c r="L398" s="1321">
        <f t="shared" si="1"/>
        <v>0</v>
      </c>
      <c r="M398" s="1346"/>
    </row>
    <row r="399" spans="1:13" s="617" customFormat="1" ht="15">
      <c r="A399" s="1446">
        <v>392</v>
      </c>
      <c r="B399" s="1270"/>
      <c r="C399" s="1271"/>
      <c r="D399" s="1272" t="s">
        <v>1034</v>
      </c>
      <c r="E399" s="1289"/>
      <c r="F399" s="1287"/>
      <c r="G399" s="1287"/>
      <c r="H399" s="1288"/>
      <c r="I399" s="1328">
        <f>SUM(I397:I398)</f>
        <v>20000</v>
      </c>
      <c r="J399" s="1287">
        <f>SUM(J397:J398)</f>
        <v>0</v>
      </c>
      <c r="K399" s="1287">
        <f>SUM(K397:K398)</f>
        <v>0</v>
      </c>
      <c r="L399" s="1320">
        <f t="shared" si="1"/>
        <v>20000</v>
      </c>
      <c r="M399" s="1345">
        <f>SUM(M398:M398)</f>
        <v>0</v>
      </c>
    </row>
    <row r="400" spans="1:13" s="615" customFormat="1" ht="21.75" customHeight="1">
      <c r="A400" s="1446">
        <v>393</v>
      </c>
      <c r="B400" s="1294"/>
      <c r="C400" s="1264">
        <v>89</v>
      </c>
      <c r="D400" s="1261" t="s">
        <v>494</v>
      </c>
      <c r="E400" s="156" t="s">
        <v>752</v>
      </c>
      <c r="F400" s="381">
        <f>SUM(G400,H400,I403)+M401</f>
        <v>402514</v>
      </c>
      <c r="G400" s="381">
        <v>2150</v>
      </c>
      <c r="H400" s="1079">
        <v>364</v>
      </c>
      <c r="I400" s="1318"/>
      <c r="J400" s="1319"/>
      <c r="K400" s="1319"/>
      <c r="L400" s="1321"/>
      <c r="M400" s="1338"/>
    </row>
    <row r="401" spans="1:13" s="615" customFormat="1" ht="15">
      <c r="A401" s="1446">
        <v>394</v>
      </c>
      <c r="B401" s="1294"/>
      <c r="C401" s="1264"/>
      <c r="D401" s="1265" t="s">
        <v>1000</v>
      </c>
      <c r="E401" s="156"/>
      <c r="F401" s="381"/>
      <c r="G401" s="381"/>
      <c r="H401" s="1079"/>
      <c r="I401" s="1318">
        <v>25000</v>
      </c>
      <c r="J401" s="1319"/>
      <c r="K401" s="1319"/>
      <c r="L401" s="1321">
        <f t="shared" si="1"/>
        <v>25000</v>
      </c>
      <c r="M401" s="1338">
        <v>375000</v>
      </c>
    </row>
    <row r="402" spans="1:13" s="616" customFormat="1" ht="15">
      <c r="A402" s="1446">
        <v>395</v>
      </c>
      <c r="B402" s="1266"/>
      <c r="C402" s="1267"/>
      <c r="D402" s="1268" t="s">
        <v>396</v>
      </c>
      <c r="E402" s="1289"/>
      <c r="F402" s="1290"/>
      <c r="G402" s="1290"/>
      <c r="H402" s="1291"/>
      <c r="I402" s="1322"/>
      <c r="J402" s="1323"/>
      <c r="K402" s="1323"/>
      <c r="L402" s="1324">
        <f t="shared" si="1"/>
        <v>0</v>
      </c>
      <c r="M402" s="1346"/>
    </row>
    <row r="403" spans="1:13" s="617" customFormat="1" ht="15">
      <c r="A403" s="1446">
        <v>396</v>
      </c>
      <c r="B403" s="1270"/>
      <c r="C403" s="1271"/>
      <c r="D403" s="1272" t="s">
        <v>1034</v>
      </c>
      <c r="E403" s="1275"/>
      <c r="F403" s="1287"/>
      <c r="G403" s="1287"/>
      <c r="H403" s="1288"/>
      <c r="I403" s="1328">
        <f>SUM(I401:I402)</f>
        <v>25000</v>
      </c>
      <c r="J403" s="1287">
        <f>SUM(J401:J402)</f>
        <v>0</v>
      </c>
      <c r="K403" s="1287">
        <f>SUM(K401:K402)</f>
        <v>0</v>
      </c>
      <c r="L403" s="1320">
        <f t="shared" si="1"/>
        <v>25000</v>
      </c>
      <c r="M403" s="1345">
        <v>375000</v>
      </c>
    </row>
    <row r="404" spans="1:13" s="615" customFormat="1" ht="21.75" customHeight="1">
      <c r="A404" s="1446">
        <v>397</v>
      </c>
      <c r="B404" s="1294"/>
      <c r="C404" s="1264">
        <v>90</v>
      </c>
      <c r="D404" s="1261" t="s">
        <v>835</v>
      </c>
      <c r="E404" s="156" t="s">
        <v>752</v>
      </c>
      <c r="F404" s="381">
        <v>13000</v>
      </c>
      <c r="G404" s="381">
        <v>0</v>
      </c>
      <c r="H404" s="1079">
        <v>0</v>
      </c>
      <c r="I404" s="1318"/>
      <c r="J404" s="1319"/>
      <c r="K404" s="1319"/>
      <c r="L404" s="1321"/>
      <c r="M404" s="1338"/>
    </row>
    <row r="405" spans="1:13" s="615" customFormat="1" ht="15">
      <c r="A405" s="1446">
        <v>398</v>
      </c>
      <c r="B405" s="1294"/>
      <c r="C405" s="1264"/>
      <c r="D405" s="1265" t="s">
        <v>1000</v>
      </c>
      <c r="E405" s="156"/>
      <c r="F405" s="381"/>
      <c r="G405" s="381"/>
      <c r="H405" s="1079"/>
      <c r="I405" s="1318">
        <v>13000</v>
      </c>
      <c r="J405" s="1319"/>
      <c r="K405" s="1319"/>
      <c r="L405" s="1321">
        <f t="shared" si="1"/>
        <v>13000</v>
      </c>
      <c r="M405" s="1338"/>
    </row>
    <row r="406" spans="1:13" s="616" customFormat="1" ht="15">
      <c r="A406" s="1446">
        <v>399</v>
      </c>
      <c r="B406" s="1266"/>
      <c r="C406" s="1267"/>
      <c r="D406" s="1268" t="s">
        <v>396</v>
      </c>
      <c r="E406" s="1289"/>
      <c r="F406" s="1290"/>
      <c r="G406" s="1290"/>
      <c r="H406" s="1291"/>
      <c r="I406" s="1322"/>
      <c r="J406" s="1323"/>
      <c r="K406" s="1323"/>
      <c r="L406" s="1324">
        <f t="shared" si="1"/>
        <v>0</v>
      </c>
      <c r="M406" s="1346"/>
    </row>
    <row r="407" spans="1:13" s="617" customFormat="1" ht="15">
      <c r="A407" s="1446">
        <v>400</v>
      </c>
      <c r="B407" s="1270"/>
      <c r="C407" s="1271"/>
      <c r="D407" s="1272" t="s">
        <v>1034</v>
      </c>
      <c r="E407" s="1275"/>
      <c r="F407" s="1287"/>
      <c r="G407" s="1287"/>
      <c r="H407" s="1288"/>
      <c r="I407" s="1328">
        <f>SUM(I405:I406)</f>
        <v>13000</v>
      </c>
      <c r="J407" s="1287">
        <f>SUM(J405:J406)</f>
        <v>0</v>
      </c>
      <c r="K407" s="1287">
        <f>SUM(K405:K406)</f>
        <v>0</v>
      </c>
      <c r="L407" s="1320">
        <f t="shared" si="1"/>
        <v>13000</v>
      </c>
      <c r="M407" s="1345">
        <f>SUM(M406:M406)</f>
        <v>0</v>
      </c>
    </row>
    <row r="408" spans="1:13" s="615" customFormat="1" ht="21.75" customHeight="1">
      <c r="A408" s="1206">
        <v>401</v>
      </c>
      <c r="B408" s="1294"/>
      <c r="C408" s="1264">
        <v>91</v>
      </c>
      <c r="D408" s="1261" t="s">
        <v>497</v>
      </c>
      <c r="E408" s="156" t="s">
        <v>752</v>
      </c>
      <c r="F408" s="381">
        <v>5000</v>
      </c>
      <c r="G408" s="381">
        <v>0</v>
      </c>
      <c r="H408" s="1079">
        <v>0</v>
      </c>
      <c r="I408" s="1318"/>
      <c r="J408" s="1319"/>
      <c r="K408" s="1319"/>
      <c r="L408" s="1320"/>
      <c r="M408" s="1338"/>
    </row>
    <row r="409" spans="1:13" s="615" customFormat="1" ht="15">
      <c r="A409" s="1446">
        <v>402</v>
      </c>
      <c r="B409" s="1294"/>
      <c r="C409" s="1264"/>
      <c r="D409" s="1265" t="s">
        <v>1000</v>
      </c>
      <c r="E409" s="156"/>
      <c r="F409" s="381"/>
      <c r="G409" s="381"/>
      <c r="H409" s="1079"/>
      <c r="I409" s="1318">
        <v>5000</v>
      </c>
      <c r="J409" s="1319"/>
      <c r="K409" s="1319"/>
      <c r="L409" s="1321">
        <f t="shared" si="1"/>
        <v>5000</v>
      </c>
      <c r="M409" s="1338"/>
    </row>
    <row r="410" spans="1:13" s="616" customFormat="1" ht="15">
      <c r="A410" s="1446">
        <v>403</v>
      </c>
      <c r="B410" s="1266"/>
      <c r="C410" s="1267"/>
      <c r="D410" s="1268" t="s">
        <v>396</v>
      </c>
      <c r="E410" s="1302"/>
      <c r="F410" s="1290"/>
      <c r="G410" s="1290"/>
      <c r="H410" s="1291"/>
      <c r="I410" s="1322"/>
      <c r="J410" s="1323"/>
      <c r="K410" s="1323"/>
      <c r="L410" s="1324">
        <f t="shared" si="1"/>
        <v>0</v>
      </c>
      <c r="M410" s="1346"/>
    </row>
    <row r="411" spans="1:13" s="617" customFormat="1" ht="15">
      <c r="A411" s="1446">
        <v>404</v>
      </c>
      <c r="B411" s="1270"/>
      <c r="C411" s="1271"/>
      <c r="D411" s="1272" t="s">
        <v>1034</v>
      </c>
      <c r="E411" s="1289"/>
      <c r="F411" s="1287"/>
      <c r="G411" s="1287"/>
      <c r="H411" s="1288"/>
      <c r="I411" s="1328">
        <f>SUM(I409:I410)</f>
        <v>5000</v>
      </c>
      <c r="J411" s="1287">
        <f>SUM(J409:J410)</f>
        <v>0</v>
      </c>
      <c r="K411" s="1287">
        <f>SUM(K409:K410)</f>
        <v>0</v>
      </c>
      <c r="L411" s="1320">
        <f t="shared" si="1"/>
        <v>5000</v>
      </c>
      <c r="M411" s="1345">
        <f>SUM(M410:M410)</f>
        <v>0</v>
      </c>
    </row>
    <row r="412" spans="1:13" s="615" customFormat="1" ht="25.5" customHeight="1">
      <c r="A412" s="1206">
        <v>405</v>
      </c>
      <c r="B412" s="1294"/>
      <c r="C412" s="1264">
        <v>92</v>
      </c>
      <c r="D412" s="1261" t="s">
        <v>888</v>
      </c>
      <c r="E412" s="156" t="s">
        <v>752</v>
      </c>
      <c r="F412" s="1286">
        <f>SUM(H412,L415)</f>
        <v>1077</v>
      </c>
      <c r="G412" s="381">
        <v>0</v>
      </c>
      <c r="H412" s="1079">
        <v>0</v>
      </c>
      <c r="I412" s="1318"/>
      <c r="J412" s="1319"/>
      <c r="K412" s="1319"/>
      <c r="L412" s="1321"/>
      <c r="M412" s="1338"/>
    </row>
    <row r="413" spans="1:13" s="615" customFormat="1" ht="15">
      <c r="A413" s="1446">
        <v>406</v>
      </c>
      <c r="B413" s="1294"/>
      <c r="C413" s="1264"/>
      <c r="D413" s="1265" t="s">
        <v>1000</v>
      </c>
      <c r="E413" s="156"/>
      <c r="F413" s="381"/>
      <c r="G413" s="381"/>
      <c r="H413" s="1079"/>
      <c r="I413" s="1318">
        <v>1077</v>
      </c>
      <c r="J413" s="1319"/>
      <c r="K413" s="1319"/>
      <c r="L413" s="1321">
        <f>SUM(I413:K413)</f>
        <v>1077</v>
      </c>
      <c r="M413" s="1338"/>
    </row>
    <row r="414" spans="1:13" s="616" customFormat="1" ht="15">
      <c r="A414" s="1446">
        <v>407</v>
      </c>
      <c r="B414" s="1266"/>
      <c r="C414" s="1267"/>
      <c r="D414" s="1268" t="s">
        <v>396</v>
      </c>
      <c r="E414" s="1289"/>
      <c r="F414" s="1290"/>
      <c r="G414" s="1290"/>
      <c r="H414" s="1291"/>
      <c r="I414" s="1322"/>
      <c r="J414" s="1323"/>
      <c r="K414" s="1323"/>
      <c r="L414" s="1324">
        <f>SUM(I414:K414)</f>
        <v>0</v>
      </c>
      <c r="M414" s="1346"/>
    </row>
    <row r="415" spans="1:13" s="617" customFormat="1" ht="15">
      <c r="A415" s="1446">
        <v>408</v>
      </c>
      <c r="B415" s="1270"/>
      <c r="C415" s="1271"/>
      <c r="D415" s="1272" t="s">
        <v>1034</v>
      </c>
      <c r="E415" s="1289"/>
      <c r="F415" s="1287"/>
      <c r="G415" s="1287"/>
      <c r="H415" s="1288"/>
      <c r="I415" s="1328">
        <f>SUM(I413:I414)</f>
        <v>1077</v>
      </c>
      <c r="J415" s="1287">
        <f>SUM(J413:J414)</f>
        <v>0</v>
      </c>
      <c r="K415" s="1287">
        <f>SUM(K413:K414)</f>
        <v>0</v>
      </c>
      <c r="L415" s="1320">
        <f>SUM(I415:K415)</f>
        <v>1077</v>
      </c>
      <c r="M415" s="1345">
        <v>0</v>
      </c>
    </row>
    <row r="416" spans="1:13" s="615" customFormat="1" ht="25.5" customHeight="1">
      <c r="A416" s="1206">
        <v>409</v>
      </c>
      <c r="B416" s="1294"/>
      <c r="C416" s="1264">
        <v>93</v>
      </c>
      <c r="D416" s="1261" t="s">
        <v>875</v>
      </c>
      <c r="E416" s="156" t="s">
        <v>752</v>
      </c>
      <c r="F416" s="381">
        <v>500</v>
      </c>
      <c r="G416" s="381">
        <v>0</v>
      </c>
      <c r="H416" s="1079">
        <v>0</v>
      </c>
      <c r="I416" s="1318"/>
      <c r="J416" s="1319"/>
      <c r="K416" s="1319"/>
      <c r="L416" s="1321"/>
      <c r="M416" s="1338"/>
    </row>
    <row r="417" spans="1:13" s="615" customFormat="1" ht="15">
      <c r="A417" s="1446">
        <v>410</v>
      </c>
      <c r="B417" s="1294"/>
      <c r="C417" s="1264"/>
      <c r="D417" s="1265" t="s">
        <v>1000</v>
      </c>
      <c r="E417" s="156"/>
      <c r="F417" s="381"/>
      <c r="G417" s="381"/>
      <c r="H417" s="1079"/>
      <c r="I417" s="1318"/>
      <c r="J417" s="1319">
        <v>500</v>
      </c>
      <c r="K417" s="1319"/>
      <c r="L417" s="1321">
        <f>SUM(I417:K417)</f>
        <v>500</v>
      </c>
      <c r="M417" s="1338"/>
    </row>
    <row r="418" spans="1:13" s="616" customFormat="1" ht="15">
      <c r="A418" s="1446">
        <v>411</v>
      </c>
      <c r="B418" s="1266"/>
      <c r="C418" s="1267"/>
      <c r="D418" s="1268" t="s">
        <v>396</v>
      </c>
      <c r="E418" s="1289"/>
      <c r="F418" s="1290"/>
      <c r="G418" s="1290"/>
      <c r="H418" s="1291"/>
      <c r="I418" s="1322"/>
      <c r="J418" s="1323"/>
      <c r="K418" s="1323"/>
      <c r="L418" s="1324">
        <f>SUM(I418:K418)</f>
        <v>0</v>
      </c>
      <c r="M418" s="1346"/>
    </row>
    <row r="419" spans="1:13" s="618" customFormat="1" ht="15">
      <c r="A419" s="1446">
        <v>412</v>
      </c>
      <c r="B419" s="1270"/>
      <c r="C419" s="1271"/>
      <c r="D419" s="1272" t="s">
        <v>1034</v>
      </c>
      <c r="E419" s="1261"/>
      <c r="F419" s="1303"/>
      <c r="G419" s="1303"/>
      <c r="H419" s="1304"/>
      <c r="I419" s="1331">
        <f>SUM(I417:I418)</f>
        <v>0</v>
      </c>
      <c r="J419" s="1303">
        <f>SUM(J417:J418)</f>
        <v>500</v>
      </c>
      <c r="K419" s="1303">
        <f>SUM(K417:K418)</f>
        <v>0</v>
      </c>
      <c r="L419" s="1320">
        <f>SUM(L417:L418)</f>
        <v>500</v>
      </c>
      <c r="M419" s="1349">
        <v>0</v>
      </c>
    </row>
    <row r="420" spans="1:13" s="615" customFormat="1" ht="37.5" customHeight="1">
      <c r="A420" s="1446">
        <v>413</v>
      </c>
      <c r="B420" s="1258"/>
      <c r="C420" s="1259">
        <v>94</v>
      </c>
      <c r="D420" s="1261" t="s">
        <v>499</v>
      </c>
      <c r="E420" s="156" t="s">
        <v>752</v>
      </c>
      <c r="F420" s="1261">
        <v>7000</v>
      </c>
      <c r="G420" s="1261">
        <v>0</v>
      </c>
      <c r="H420" s="1262">
        <v>0</v>
      </c>
      <c r="I420" s="1318"/>
      <c r="J420" s="1319"/>
      <c r="K420" s="1319"/>
      <c r="L420" s="1324"/>
      <c r="M420" s="1338"/>
    </row>
    <row r="421" spans="1:13" s="615" customFormat="1" ht="15">
      <c r="A421" s="1446">
        <v>414</v>
      </c>
      <c r="B421" s="1263"/>
      <c r="C421" s="1264"/>
      <c r="D421" s="1265" t="s">
        <v>1000</v>
      </c>
      <c r="E421" s="156"/>
      <c r="F421" s="1261"/>
      <c r="G421" s="1261"/>
      <c r="H421" s="1262"/>
      <c r="I421" s="1318">
        <v>7000</v>
      </c>
      <c r="J421" s="1319"/>
      <c r="K421" s="1319"/>
      <c r="L421" s="1321">
        <f t="shared" si="1"/>
        <v>7000</v>
      </c>
      <c r="M421" s="1338"/>
    </row>
    <row r="422" spans="1:13" s="616" customFormat="1" ht="15">
      <c r="A422" s="1446">
        <v>415</v>
      </c>
      <c r="B422" s="1266"/>
      <c r="C422" s="1267"/>
      <c r="D422" s="1268" t="s">
        <v>396</v>
      </c>
      <c r="E422" s="1289"/>
      <c r="F422" s="1290"/>
      <c r="G422" s="1290"/>
      <c r="H422" s="1291"/>
      <c r="I422" s="1322"/>
      <c r="J422" s="1323"/>
      <c r="K422" s="1323"/>
      <c r="L422" s="1324">
        <f t="shared" si="1"/>
        <v>0</v>
      </c>
      <c r="M422" s="1346"/>
    </row>
    <row r="423" spans="1:13" s="617" customFormat="1" ht="15">
      <c r="A423" s="1446">
        <v>416</v>
      </c>
      <c r="B423" s="1270"/>
      <c r="C423" s="1271"/>
      <c r="D423" s="1272" t="s">
        <v>1034</v>
      </c>
      <c r="E423" s="1275"/>
      <c r="F423" s="1287"/>
      <c r="G423" s="1287"/>
      <c r="H423" s="1288"/>
      <c r="I423" s="1328">
        <f>SUM(I421:I422)</f>
        <v>7000</v>
      </c>
      <c r="J423" s="1287">
        <f>SUM(J421:J422)</f>
        <v>0</v>
      </c>
      <c r="K423" s="1287">
        <f>SUM(K421:K422)</f>
        <v>0</v>
      </c>
      <c r="L423" s="1320">
        <f t="shared" si="1"/>
        <v>7000</v>
      </c>
      <c r="M423" s="1345">
        <f>SUM(M422:M422)</f>
        <v>0</v>
      </c>
    </row>
    <row r="424" spans="1:13" s="615" customFormat="1" ht="25.5" customHeight="1">
      <c r="A424" s="1206">
        <v>417</v>
      </c>
      <c r="B424" s="1294"/>
      <c r="C424" s="1264">
        <v>95</v>
      </c>
      <c r="D424" s="1261" t="s">
        <v>503</v>
      </c>
      <c r="E424" s="156" t="s">
        <v>752</v>
      </c>
      <c r="F424" s="381">
        <v>15000</v>
      </c>
      <c r="G424" s="381">
        <v>0</v>
      </c>
      <c r="H424" s="1079">
        <v>0</v>
      </c>
      <c r="I424" s="1318"/>
      <c r="J424" s="1319"/>
      <c r="K424" s="1319"/>
      <c r="L424" s="1320"/>
      <c r="M424" s="1338"/>
    </row>
    <row r="425" spans="1:13" s="615" customFormat="1" ht="15">
      <c r="A425" s="1446">
        <v>418</v>
      </c>
      <c r="B425" s="1294"/>
      <c r="C425" s="1264"/>
      <c r="D425" s="1265" t="s">
        <v>1000</v>
      </c>
      <c r="E425" s="156"/>
      <c r="F425" s="381"/>
      <c r="G425" s="381"/>
      <c r="H425" s="1079"/>
      <c r="I425" s="1318">
        <v>15000</v>
      </c>
      <c r="J425" s="1319"/>
      <c r="K425" s="1319"/>
      <c r="L425" s="1321">
        <f t="shared" si="1"/>
        <v>15000</v>
      </c>
      <c r="M425" s="1338"/>
    </row>
    <row r="426" spans="1:13" s="616" customFormat="1" ht="15">
      <c r="A426" s="1446">
        <v>419</v>
      </c>
      <c r="B426" s="1266"/>
      <c r="C426" s="1267"/>
      <c r="D426" s="1268" t="s">
        <v>396</v>
      </c>
      <c r="E426" s="1302"/>
      <c r="F426" s="1290"/>
      <c r="G426" s="1290"/>
      <c r="H426" s="1291"/>
      <c r="I426" s="1322"/>
      <c r="J426" s="1323"/>
      <c r="K426" s="1323"/>
      <c r="L426" s="1324">
        <f t="shared" si="1"/>
        <v>0</v>
      </c>
      <c r="M426" s="1346"/>
    </row>
    <row r="427" spans="1:13" s="617" customFormat="1" ht="15">
      <c r="A427" s="1446">
        <v>420</v>
      </c>
      <c r="B427" s="1270"/>
      <c r="C427" s="1271"/>
      <c r="D427" s="1272" t="s">
        <v>1034</v>
      </c>
      <c r="E427" s="1289"/>
      <c r="F427" s="1287"/>
      <c r="G427" s="1287"/>
      <c r="H427" s="1288"/>
      <c r="I427" s="1328">
        <f>SUM(I425:I426)</f>
        <v>15000</v>
      </c>
      <c r="J427" s="1287">
        <f>SUM(J425:J426)</f>
        <v>0</v>
      </c>
      <c r="K427" s="1287">
        <f>SUM(K425:K426)</f>
        <v>0</v>
      </c>
      <c r="L427" s="1320">
        <f t="shared" si="1"/>
        <v>15000</v>
      </c>
      <c r="M427" s="1345">
        <f>SUM(M426:M426)</f>
        <v>0</v>
      </c>
    </row>
    <row r="428" spans="1:13" s="615" customFormat="1" ht="25.5" customHeight="1">
      <c r="A428" s="1206">
        <v>421</v>
      </c>
      <c r="B428" s="1294"/>
      <c r="C428" s="1264">
        <v>96</v>
      </c>
      <c r="D428" s="1261" t="s">
        <v>225</v>
      </c>
      <c r="E428" s="156"/>
      <c r="F428" s="381"/>
      <c r="G428" s="381"/>
      <c r="H428" s="1079"/>
      <c r="I428" s="1318"/>
      <c r="J428" s="1319"/>
      <c r="K428" s="1319"/>
      <c r="L428" s="1320"/>
      <c r="M428" s="1338"/>
    </row>
    <row r="429" spans="1:13" s="615" customFormat="1" ht="15">
      <c r="A429" s="1446">
        <v>422</v>
      </c>
      <c r="B429" s="1294"/>
      <c r="C429" s="1264"/>
      <c r="D429" s="1265" t="s">
        <v>1000</v>
      </c>
      <c r="E429" s="1301" t="s">
        <v>752</v>
      </c>
      <c r="F429" s="1286">
        <v>51</v>
      </c>
      <c r="G429" s="1286">
        <v>0</v>
      </c>
      <c r="H429" s="1079">
        <v>0</v>
      </c>
      <c r="I429" s="1318">
        <v>51</v>
      </c>
      <c r="J429" s="1319"/>
      <c r="K429" s="1319"/>
      <c r="L429" s="1321">
        <f t="shared" si="1"/>
        <v>51</v>
      </c>
      <c r="M429" s="1338"/>
    </row>
    <row r="430" spans="1:13" s="616" customFormat="1" ht="15">
      <c r="A430" s="1446">
        <v>423</v>
      </c>
      <c r="B430" s="1266"/>
      <c r="C430" s="1267"/>
      <c r="D430" s="1268" t="s">
        <v>396</v>
      </c>
      <c r="E430" s="1302"/>
      <c r="F430" s="1290"/>
      <c r="G430" s="1290"/>
      <c r="H430" s="1291"/>
      <c r="I430" s="1322"/>
      <c r="J430" s="1323"/>
      <c r="K430" s="1323"/>
      <c r="L430" s="1324">
        <f t="shared" si="1"/>
        <v>0</v>
      </c>
      <c r="M430" s="1346"/>
    </row>
    <row r="431" spans="1:13" s="617" customFormat="1" ht="15">
      <c r="A431" s="1446">
        <v>424</v>
      </c>
      <c r="B431" s="1270"/>
      <c r="C431" s="1271"/>
      <c r="D431" s="1272" t="s">
        <v>1034</v>
      </c>
      <c r="E431" s="1289"/>
      <c r="F431" s="1287"/>
      <c r="G431" s="1287"/>
      <c r="H431" s="1288"/>
      <c r="I431" s="1328">
        <f>SUM(I429:I430)</f>
        <v>51</v>
      </c>
      <c r="J431" s="1287">
        <f>SUM(J429:J430)</f>
        <v>0</v>
      </c>
      <c r="K431" s="1287">
        <f>SUM(K429:K430)</f>
        <v>0</v>
      </c>
      <c r="L431" s="1320">
        <f t="shared" si="1"/>
        <v>51</v>
      </c>
      <c r="M431" s="1345">
        <v>0</v>
      </c>
    </row>
    <row r="432" spans="1:13" ht="24" customHeight="1">
      <c r="A432" s="1206">
        <v>425</v>
      </c>
      <c r="B432" s="1263"/>
      <c r="C432" s="1264"/>
      <c r="D432" s="1307" t="s">
        <v>307</v>
      </c>
      <c r="E432" s="156"/>
      <c r="F432" s="1308"/>
      <c r="G432" s="1094"/>
      <c r="H432" s="1309"/>
      <c r="I432" s="1332"/>
      <c r="J432" s="1333"/>
      <c r="K432" s="1333"/>
      <c r="L432" s="1321"/>
      <c r="M432" s="1351"/>
    </row>
    <row r="433" spans="1:13" s="615" customFormat="1" ht="15">
      <c r="A433" s="1446">
        <v>426</v>
      </c>
      <c r="B433" s="1263"/>
      <c r="C433" s="1264">
        <v>97</v>
      </c>
      <c r="D433" s="1261" t="s">
        <v>340</v>
      </c>
      <c r="E433" s="156" t="s">
        <v>752</v>
      </c>
      <c r="F433" s="1261">
        <v>500</v>
      </c>
      <c r="G433" s="1261">
        <v>0</v>
      </c>
      <c r="H433" s="1262">
        <v>0</v>
      </c>
      <c r="I433" s="1318"/>
      <c r="J433" s="1319"/>
      <c r="K433" s="1319"/>
      <c r="L433" s="1321"/>
      <c r="M433" s="1338"/>
    </row>
    <row r="434" spans="1:13" s="615" customFormat="1" ht="15">
      <c r="A434" s="1446">
        <v>427</v>
      </c>
      <c r="B434" s="1263"/>
      <c r="C434" s="1264"/>
      <c r="D434" s="1265" t="s">
        <v>1000</v>
      </c>
      <c r="E434" s="156"/>
      <c r="F434" s="1261"/>
      <c r="G434" s="1261"/>
      <c r="H434" s="1262"/>
      <c r="I434" s="1318"/>
      <c r="J434" s="1319">
        <v>500</v>
      </c>
      <c r="K434" s="1319"/>
      <c r="L434" s="1321">
        <f t="shared" si="1"/>
        <v>500</v>
      </c>
      <c r="M434" s="1338"/>
    </row>
    <row r="435" spans="1:13" s="616" customFormat="1" ht="15">
      <c r="A435" s="1446">
        <v>428</v>
      </c>
      <c r="B435" s="1266"/>
      <c r="C435" s="1267"/>
      <c r="D435" s="1268" t="s">
        <v>396</v>
      </c>
      <c r="E435" s="1302"/>
      <c r="F435" s="1290"/>
      <c r="G435" s="1290"/>
      <c r="H435" s="1291"/>
      <c r="I435" s="1322"/>
      <c r="J435" s="1323"/>
      <c r="K435" s="1323"/>
      <c r="L435" s="1324">
        <f t="shared" si="1"/>
        <v>0</v>
      </c>
      <c r="M435" s="1346"/>
    </row>
    <row r="436" spans="1:13" s="617" customFormat="1" ht="15">
      <c r="A436" s="1446">
        <v>429</v>
      </c>
      <c r="B436" s="1270"/>
      <c r="C436" s="1271"/>
      <c r="D436" s="1272" t="s">
        <v>1034</v>
      </c>
      <c r="E436" s="1289"/>
      <c r="F436" s="1287"/>
      <c r="G436" s="1287"/>
      <c r="H436" s="1288"/>
      <c r="I436" s="1328">
        <f>SUM(I434:I435)</f>
        <v>0</v>
      </c>
      <c r="J436" s="1287">
        <f>SUM(J434:J435)</f>
        <v>500</v>
      </c>
      <c r="K436" s="1287">
        <f>SUM(K434:K435)</f>
        <v>0</v>
      </c>
      <c r="L436" s="1320">
        <f t="shared" si="1"/>
        <v>500</v>
      </c>
      <c r="M436" s="1345">
        <f>SUM(M435:M435)</f>
        <v>0</v>
      </c>
    </row>
    <row r="437" spans="1:13" ht="24" customHeight="1">
      <c r="A437" s="1206">
        <v>430</v>
      </c>
      <c r="B437" s="1263"/>
      <c r="C437" s="1264"/>
      <c r="D437" s="1307" t="s">
        <v>508</v>
      </c>
      <c r="E437" s="156"/>
      <c r="F437" s="382"/>
      <c r="G437" s="382"/>
      <c r="H437" s="1080"/>
      <c r="I437" s="1334"/>
      <c r="J437" s="1335"/>
      <c r="K437" s="1335"/>
      <c r="L437" s="1321"/>
      <c r="M437" s="1352"/>
    </row>
    <row r="438" spans="1:13" s="615" customFormat="1" ht="15">
      <c r="A438" s="1446">
        <v>431</v>
      </c>
      <c r="B438" s="1263"/>
      <c r="C438" s="1264">
        <v>98</v>
      </c>
      <c r="D438" s="1261" t="s">
        <v>341</v>
      </c>
      <c r="E438" s="1275" t="s">
        <v>752</v>
      </c>
      <c r="F438" s="1286">
        <f>SUM(H438,L441)</f>
        <v>2725</v>
      </c>
      <c r="G438" s="1261">
        <v>0</v>
      </c>
      <c r="H438" s="1262">
        <v>0</v>
      </c>
      <c r="I438" s="1318"/>
      <c r="J438" s="1319"/>
      <c r="K438" s="1319"/>
      <c r="L438" s="1321"/>
      <c r="M438" s="1338"/>
    </row>
    <row r="439" spans="1:13" s="615" customFormat="1" ht="15">
      <c r="A439" s="1446">
        <v>432</v>
      </c>
      <c r="B439" s="1263"/>
      <c r="C439" s="1264"/>
      <c r="D439" s="1265" t="s">
        <v>1000</v>
      </c>
      <c r="E439" s="1275"/>
      <c r="F439" s="1261"/>
      <c r="G439" s="1261"/>
      <c r="H439" s="1262"/>
      <c r="I439" s="1318">
        <v>2725</v>
      </c>
      <c r="J439" s="1319"/>
      <c r="K439" s="1319"/>
      <c r="L439" s="1321">
        <f t="shared" si="1"/>
        <v>2725</v>
      </c>
      <c r="M439" s="1338"/>
    </row>
    <row r="440" spans="1:13" s="616" customFormat="1" ht="15">
      <c r="A440" s="1446">
        <v>433</v>
      </c>
      <c r="B440" s="1266"/>
      <c r="C440" s="1267"/>
      <c r="D440" s="1268" t="s">
        <v>396</v>
      </c>
      <c r="E440" s="156"/>
      <c r="F440" s="1290"/>
      <c r="G440" s="1290"/>
      <c r="H440" s="1291"/>
      <c r="I440" s="1322"/>
      <c r="J440" s="1323"/>
      <c r="K440" s="1323"/>
      <c r="L440" s="1324">
        <f t="shared" si="1"/>
        <v>0</v>
      </c>
      <c r="M440" s="1346"/>
    </row>
    <row r="441" spans="1:13" s="617" customFormat="1" ht="15">
      <c r="A441" s="1446">
        <v>434</v>
      </c>
      <c r="B441" s="1270"/>
      <c r="C441" s="1271"/>
      <c r="D441" s="1272" t="s">
        <v>1034</v>
      </c>
      <c r="E441" s="1289"/>
      <c r="F441" s="1287"/>
      <c r="G441" s="1287"/>
      <c r="H441" s="1288"/>
      <c r="I441" s="1328">
        <f>SUM(I439:I440)</f>
        <v>2725</v>
      </c>
      <c r="J441" s="1287">
        <f>SUM(J439:J440)</f>
        <v>0</v>
      </c>
      <c r="K441" s="1287">
        <f>SUM(K439:K440)</f>
        <v>0</v>
      </c>
      <c r="L441" s="1320">
        <f t="shared" si="1"/>
        <v>2725</v>
      </c>
      <c r="M441" s="1345">
        <f>SUM(M440:M440)</f>
        <v>0</v>
      </c>
    </row>
    <row r="442" spans="1:13" s="615" customFormat="1" ht="24" customHeight="1">
      <c r="A442" s="1206">
        <v>435</v>
      </c>
      <c r="B442" s="1294"/>
      <c r="C442" s="1264">
        <v>99</v>
      </c>
      <c r="D442" s="1310" t="s">
        <v>68</v>
      </c>
      <c r="E442" s="156" t="s">
        <v>752</v>
      </c>
      <c r="F442" s="1261">
        <v>146</v>
      </c>
      <c r="G442" s="1261">
        <v>0</v>
      </c>
      <c r="H442" s="1262">
        <v>0</v>
      </c>
      <c r="I442" s="1318"/>
      <c r="J442" s="1319"/>
      <c r="K442" s="1319"/>
      <c r="L442" s="1321"/>
      <c r="M442" s="1338"/>
    </row>
    <row r="443" spans="1:13" s="615" customFormat="1" ht="15">
      <c r="A443" s="1446">
        <v>436</v>
      </c>
      <c r="B443" s="1294"/>
      <c r="C443" s="1264"/>
      <c r="D443" s="1265" t="s">
        <v>1000</v>
      </c>
      <c r="E443" s="156"/>
      <c r="F443" s="1261"/>
      <c r="G443" s="1261"/>
      <c r="H443" s="1262"/>
      <c r="I443" s="1318">
        <v>146</v>
      </c>
      <c r="J443" s="1319"/>
      <c r="K443" s="1319"/>
      <c r="L443" s="1321">
        <f>SUM(I443:K443)</f>
        <v>146</v>
      </c>
      <c r="M443" s="1338"/>
    </row>
    <row r="444" spans="1:13" s="616" customFormat="1" ht="15">
      <c r="A444" s="1446">
        <v>437</v>
      </c>
      <c r="B444" s="1266"/>
      <c r="C444" s="1267"/>
      <c r="D444" s="1268" t="s">
        <v>396</v>
      </c>
      <c r="E444" s="1302"/>
      <c r="F444" s="1290"/>
      <c r="G444" s="1290"/>
      <c r="H444" s="1291"/>
      <c r="I444" s="1322"/>
      <c r="J444" s="1323"/>
      <c r="K444" s="1323"/>
      <c r="L444" s="1324">
        <f>SUM(I444:K444)</f>
        <v>0</v>
      </c>
      <c r="M444" s="1346"/>
    </row>
    <row r="445" spans="1:13" s="617" customFormat="1" ht="15">
      <c r="A445" s="1446">
        <v>438</v>
      </c>
      <c r="B445" s="1270"/>
      <c r="C445" s="1271"/>
      <c r="D445" s="1272" t="s">
        <v>1034</v>
      </c>
      <c r="E445" s="1289"/>
      <c r="F445" s="1287"/>
      <c r="G445" s="1287"/>
      <c r="H445" s="1288"/>
      <c r="I445" s="1328">
        <f>SUM(I443:I444)</f>
        <v>146</v>
      </c>
      <c r="J445" s="1287">
        <f>SUM(J443:J444)</f>
        <v>0</v>
      </c>
      <c r="K445" s="1287">
        <f>SUM(K443:K444)</f>
        <v>0</v>
      </c>
      <c r="L445" s="1320">
        <f>SUM(I445:K445)</f>
        <v>146</v>
      </c>
      <c r="M445" s="1345">
        <f>SUM(M444:M444)</f>
        <v>0</v>
      </c>
    </row>
    <row r="446" spans="1:13" s="615" customFormat="1" ht="24" customHeight="1">
      <c r="A446" s="1206">
        <v>439</v>
      </c>
      <c r="B446" s="1294"/>
      <c r="C446" s="1264">
        <v>100</v>
      </c>
      <c r="D446" s="1310" t="s">
        <v>876</v>
      </c>
      <c r="E446" s="156" t="s">
        <v>752</v>
      </c>
      <c r="F446" s="1261">
        <v>500</v>
      </c>
      <c r="G446" s="1261">
        <v>0</v>
      </c>
      <c r="H446" s="1262">
        <v>0</v>
      </c>
      <c r="I446" s="1318"/>
      <c r="J446" s="1319"/>
      <c r="K446" s="1319"/>
      <c r="L446" s="1321"/>
      <c r="M446" s="1338"/>
    </row>
    <row r="447" spans="1:13" s="615" customFormat="1" ht="15">
      <c r="A447" s="1446">
        <v>440</v>
      </c>
      <c r="B447" s="1294"/>
      <c r="C447" s="1264"/>
      <c r="D447" s="1265" t="s">
        <v>1000</v>
      </c>
      <c r="E447" s="156"/>
      <c r="F447" s="1261"/>
      <c r="G447" s="1261"/>
      <c r="H447" s="1262"/>
      <c r="I447" s="1318"/>
      <c r="J447" s="1319">
        <v>500</v>
      </c>
      <c r="K447" s="1319"/>
      <c r="L447" s="1321">
        <f>SUM(I447:K447)</f>
        <v>500</v>
      </c>
      <c r="M447" s="1338"/>
    </row>
    <row r="448" spans="1:13" s="616" customFormat="1" ht="15">
      <c r="A448" s="1446">
        <v>441</v>
      </c>
      <c r="B448" s="1266"/>
      <c r="C448" s="1267"/>
      <c r="D448" s="1268" t="s">
        <v>230</v>
      </c>
      <c r="E448" s="1302"/>
      <c r="F448" s="1290"/>
      <c r="G448" s="1290"/>
      <c r="H448" s="1291"/>
      <c r="I448" s="1322"/>
      <c r="J448" s="1323"/>
      <c r="K448" s="1323"/>
      <c r="L448" s="1324">
        <f>SUM(I448:K448)</f>
        <v>0</v>
      </c>
      <c r="M448" s="1346"/>
    </row>
    <row r="449" spans="1:13" s="617" customFormat="1" ht="15">
      <c r="A449" s="1446">
        <v>442</v>
      </c>
      <c r="B449" s="1270"/>
      <c r="C449" s="1271"/>
      <c r="D449" s="1272" t="s">
        <v>1034</v>
      </c>
      <c r="E449" s="1289"/>
      <c r="F449" s="1287"/>
      <c r="G449" s="1287"/>
      <c r="H449" s="1288"/>
      <c r="I449" s="1328">
        <f>SUM(I447:I448)</f>
        <v>0</v>
      </c>
      <c r="J449" s="1287">
        <f>SUM(J447:J448)</f>
        <v>500</v>
      </c>
      <c r="K449" s="1287">
        <f>SUM(K447:K448)</f>
        <v>0</v>
      </c>
      <c r="L449" s="1320">
        <f>SUM(I449:K449)</f>
        <v>500</v>
      </c>
      <c r="M449" s="1345">
        <v>0</v>
      </c>
    </row>
    <row r="450" spans="1:13" s="615" customFormat="1" ht="21.75" customHeight="1">
      <c r="A450" s="1206">
        <v>443</v>
      </c>
      <c r="B450" s="1294"/>
      <c r="C450" s="1264">
        <v>101</v>
      </c>
      <c r="D450" s="1310" t="s">
        <v>877</v>
      </c>
      <c r="E450" s="156" t="s">
        <v>752</v>
      </c>
      <c r="F450" s="1261">
        <v>600</v>
      </c>
      <c r="G450" s="1261">
        <v>0</v>
      </c>
      <c r="H450" s="1262">
        <v>0</v>
      </c>
      <c r="I450" s="1318"/>
      <c r="J450" s="1319"/>
      <c r="K450" s="1319"/>
      <c r="L450" s="1321"/>
      <c r="M450" s="1338"/>
    </row>
    <row r="451" spans="1:13" s="615" customFormat="1" ht="15">
      <c r="A451" s="1446">
        <v>444</v>
      </c>
      <c r="B451" s="1294"/>
      <c r="C451" s="1264"/>
      <c r="D451" s="1265" t="s">
        <v>1000</v>
      </c>
      <c r="E451" s="156"/>
      <c r="F451" s="1261"/>
      <c r="G451" s="1261"/>
      <c r="H451" s="1262"/>
      <c r="I451" s="1318"/>
      <c r="J451" s="1319">
        <v>600</v>
      </c>
      <c r="K451" s="1319"/>
      <c r="L451" s="1321">
        <f>SUM(I451:K451)</f>
        <v>600</v>
      </c>
      <c r="M451" s="1338"/>
    </row>
    <row r="452" spans="1:13" s="616" customFormat="1" ht="15">
      <c r="A452" s="1446">
        <v>445</v>
      </c>
      <c r="B452" s="1266"/>
      <c r="C452" s="1267"/>
      <c r="D452" s="1268" t="s">
        <v>230</v>
      </c>
      <c r="E452" s="1302"/>
      <c r="F452" s="1290"/>
      <c r="G452" s="1290"/>
      <c r="H452" s="1291"/>
      <c r="I452" s="1322"/>
      <c r="J452" s="1323"/>
      <c r="K452" s="1323"/>
      <c r="L452" s="1324">
        <f>SUM(I452:K452)</f>
        <v>0</v>
      </c>
      <c r="M452" s="1346"/>
    </row>
    <row r="453" spans="1:13" s="617" customFormat="1" ht="15">
      <c r="A453" s="1446">
        <v>446</v>
      </c>
      <c r="B453" s="1270"/>
      <c r="C453" s="1271"/>
      <c r="D453" s="1272" t="s">
        <v>395</v>
      </c>
      <c r="E453" s="1289"/>
      <c r="F453" s="1287"/>
      <c r="G453" s="1287"/>
      <c r="H453" s="1288"/>
      <c r="I453" s="1328">
        <f>SUM(I451:I452)</f>
        <v>0</v>
      </c>
      <c r="J453" s="1287">
        <f>SUM(J451:J452)</f>
        <v>600</v>
      </c>
      <c r="K453" s="1287">
        <f>SUM(K451:K452)</f>
        <v>0</v>
      </c>
      <c r="L453" s="1320">
        <f>SUM(I453:K453)</f>
        <v>600</v>
      </c>
      <c r="M453" s="1345">
        <v>0</v>
      </c>
    </row>
    <row r="454" spans="1:13" s="615" customFormat="1" ht="21.75" customHeight="1">
      <c r="A454" s="1206">
        <v>447</v>
      </c>
      <c r="B454" s="1294"/>
      <c r="C454" s="1264">
        <v>102</v>
      </c>
      <c r="D454" s="1310" t="s">
        <v>878</v>
      </c>
      <c r="E454" s="156" t="s">
        <v>752</v>
      </c>
      <c r="F454" s="1261">
        <v>500</v>
      </c>
      <c r="G454" s="1261">
        <v>0</v>
      </c>
      <c r="H454" s="1262">
        <v>0</v>
      </c>
      <c r="I454" s="1318"/>
      <c r="J454" s="1319"/>
      <c r="K454" s="1319"/>
      <c r="L454" s="1321"/>
      <c r="M454" s="1338"/>
    </row>
    <row r="455" spans="1:13" s="615" customFormat="1" ht="15">
      <c r="A455" s="1446">
        <v>448</v>
      </c>
      <c r="B455" s="1294"/>
      <c r="C455" s="1264"/>
      <c r="D455" s="1265" t="s">
        <v>1000</v>
      </c>
      <c r="E455" s="156"/>
      <c r="F455" s="1261"/>
      <c r="G455" s="1261"/>
      <c r="H455" s="1262"/>
      <c r="I455" s="1318"/>
      <c r="J455" s="1319">
        <v>500</v>
      </c>
      <c r="K455" s="1319"/>
      <c r="L455" s="1321">
        <f>SUM(I455:K455)</f>
        <v>500</v>
      </c>
      <c r="M455" s="1338"/>
    </row>
    <row r="456" spans="1:13" s="616" customFormat="1" ht="15">
      <c r="A456" s="1446">
        <v>449</v>
      </c>
      <c r="B456" s="1266"/>
      <c r="C456" s="1267"/>
      <c r="D456" s="1268" t="s">
        <v>230</v>
      </c>
      <c r="E456" s="1302"/>
      <c r="F456" s="1290"/>
      <c r="G456" s="1290"/>
      <c r="H456" s="1291"/>
      <c r="I456" s="1322"/>
      <c r="J456" s="1323"/>
      <c r="K456" s="1323"/>
      <c r="L456" s="1324">
        <f>SUM(I456:K456)</f>
        <v>0</v>
      </c>
      <c r="M456" s="1346"/>
    </row>
    <row r="457" spans="1:13" s="617" customFormat="1" ht="15">
      <c r="A457" s="1446">
        <v>450</v>
      </c>
      <c r="B457" s="1270"/>
      <c r="C457" s="1271"/>
      <c r="D457" s="1272" t="s">
        <v>1034</v>
      </c>
      <c r="E457" s="1289"/>
      <c r="F457" s="1287"/>
      <c r="G457" s="1287"/>
      <c r="H457" s="1288"/>
      <c r="I457" s="1328">
        <f>SUM(I455:I456)</f>
        <v>0</v>
      </c>
      <c r="J457" s="1287">
        <f>SUM(J455:J456)</f>
        <v>500</v>
      </c>
      <c r="K457" s="1287">
        <f>SUM(K455:K456)</f>
        <v>0</v>
      </c>
      <c r="L457" s="1320">
        <f>SUM(I457:K457)</f>
        <v>500</v>
      </c>
      <c r="M457" s="1345">
        <v>0</v>
      </c>
    </row>
    <row r="458" spans="1:13" s="615" customFormat="1" ht="21.75" customHeight="1">
      <c r="A458" s="1206">
        <v>451</v>
      </c>
      <c r="B458" s="1294"/>
      <c r="C458" s="1264">
        <v>103</v>
      </c>
      <c r="D458" s="1310" t="s">
        <v>887</v>
      </c>
      <c r="E458" s="156" t="s">
        <v>752</v>
      </c>
      <c r="F458" s="1261">
        <v>300</v>
      </c>
      <c r="G458" s="1261">
        <v>0</v>
      </c>
      <c r="H458" s="1262">
        <v>0</v>
      </c>
      <c r="I458" s="1318"/>
      <c r="J458" s="1319"/>
      <c r="K458" s="1319"/>
      <c r="L458" s="1321"/>
      <c r="M458" s="1338"/>
    </row>
    <row r="459" spans="1:13" s="615" customFormat="1" ht="15">
      <c r="A459" s="1446">
        <v>452</v>
      </c>
      <c r="B459" s="1294"/>
      <c r="C459" s="1264"/>
      <c r="D459" s="1265" t="s">
        <v>1000</v>
      </c>
      <c r="E459" s="156"/>
      <c r="F459" s="1261"/>
      <c r="G459" s="1261"/>
      <c r="H459" s="1262"/>
      <c r="I459" s="1318"/>
      <c r="J459" s="1319">
        <v>300</v>
      </c>
      <c r="K459" s="1319"/>
      <c r="L459" s="1321">
        <f>SUM(I459:K459)</f>
        <v>300</v>
      </c>
      <c r="M459" s="1338"/>
    </row>
    <row r="460" spans="1:13" s="616" customFormat="1" ht="15">
      <c r="A460" s="1446">
        <v>453</v>
      </c>
      <c r="B460" s="1266"/>
      <c r="C460" s="1267"/>
      <c r="D460" s="1268" t="s">
        <v>230</v>
      </c>
      <c r="E460" s="1302"/>
      <c r="F460" s="1290"/>
      <c r="G460" s="1290"/>
      <c r="H460" s="1291"/>
      <c r="I460" s="1322"/>
      <c r="J460" s="1323"/>
      <c r="K460" s="1323"/>
      <c r="L460" s="1324">
        <f>SUM(I460:K460)</f>
        <v>0</v>
      </c>
      <c r="M460" s="1346"/>
    </row>
    <row r="461" spans="1:13" s="617" customFormat="1" ht="15">
      <c r="A461" s="1446">
        <v>454</v>
      </c>
      <c r="B461" s="1270"/>
      <c r="C461" s="1271"/>
      <c r="D461" s="1272" t="s">
        <v>1034</v>
      </c>
      <c r="E461" s="1289"/>
      <c r="F461" s="1287"/>
      <c r="G461" s="1287"/>
      <c r="H461" s="1288"/>
      <c r="I461" s="1328">
        <f>SUM(I459:I460)</f>
        <v>0</v>
      </c>
      <c r="J461" s="1287">
        <f>SUM(J459:J460)</f>
        <v>300</v>
      </c>
      <c r="K461" s="1287">
        <f>SUM(K459:K460)</f>
        <v>0</v>
      </c>
      <c r="L461" s="1320">
        <f>SUM(I461:K461)</f>
        <v>300</v>
      </c>
      <c r="M461" s="1345">
        <v>0</v>
      </c>
    </row>
    <row r="462" spans="1:13" s="615" customFormat="1" ht="30">
      <c r="A462" s="1446">
        <v>455</v>
      </c>
      <c r="B462" s="1263"/>
      <c r="C462" s="1259">
        <v>104</v>
      </c>
      <c r="D462" s="1310" t="s">
        <v>69</v>
      </c>
      <c r="E462" s="1275" t="s">
        <v>752</v>
      </c>
      <c r="F462" s="1261">
        <v>15000</v>
      </c>
      <c r="G462" s="1261">
        <v>0</v>
      </c>
      <c r="H462" s="1262">
        <v>0</v>
      </c>
      <c r="I462" s="1318"/>
      <c r="J462" s="1319"/>
      <c r="K462" s="1319"/>
      <c r="L462" s="1321"/>
      <c r="M462" s="1338"/>
    </row>
    <row r="463" spans="1:13" s="615" customFormat="1" ht="15">
      <c r="A463" s="1446">
        <v>456</v>
      </c>
      <c r="B463" s="1263"/>
      <c r="C463" s="1264"/>
      <c r="D463" s="1265" t="s">
        <v>1000</v>
      </c>
      <c r="E463" s="1275"/>
      <c r="F463" s="1261"/>
      <c r="G463" s="1261"/>
      <c r="H463" s="1262"/>
      <c r="I463" s="1318">
        <v>15000</v>
      </c>
      <c r="J463" s="1319"/>
      <c r="K463" s="1319"/>
      <c r="L463" s="1321">
        <f>SUM(I463:K463)</f>
        <v>15000</v>
      </c>
      <c r="M463" s="1338"/>
    </row>
    <row r="464" spans="1:13" s="616" customFormat="1" ht="15">
      <c r="A464" s="1446">
        <v>457</v>
      </c>
      <c r="B464" s="1266"/>
      <c r="C464" s="1267"/>
      <c r="D464" s="1268" t="s">
        <v>396</v>
      </c>
      <c r="E464" s="156"/>
      <c r="F464" s="1290"/>
      <c r="G464" s="1290"/>
      <c r="H464" s="1291"/>
      <c r="I464" s="1322"/>
      <c r="J464" s="1323"/>
      <c r="K464" s="1323"/>
      <c r="L464" s="1324">
        <f>SUM(I464:K464)</f>
        <v>0</v>
      </c>
      <c r="M464" s="1346"/>
    </row>
    <row r="465" spans="1:13" s="617" customFormat="1" ht="15">
      <c r="A465" s="1446">
        <v>458</v>
      </c>
      <c r="B465" s="1270"/>
      <c r="C465" s="1271"/>
      <c r="D465" s="1272" t="s">
        <v>1034</v>
      </c>
      <c r="E465" s="1289"/>
      <c r="F465" s="1287"/>
      <c r="G465" s="1287"/>
      <c r="H465" s="1288"/>
      <c r="I465" s="1328">
        <f>SUM(I463:I464)</f>
        <v>15000</v>
      </c>
      <c r="J465" s="1287">
        <f>SUM(J463:J464)</f>
        <v>0</v>
      </c>
      <c r="K465" s="1287">
        <f>SUM(K463:K464)</f>
        <v>0</v>
      </c>
      <c r="L465" s="1320">
        <f>SUM(I465:K465)</f>
        <v>15000</v>
      </c>
      <c r="M465" s="1345">
        <f>SUM(M464:M464)</f>
        <v>0</v>
      </c>
    </row>
    <row r="466" spans="1:13" ht="25.5" customHeight="1">
      <c r="A466" s="1206">
        <v>459</v>
      </c>
      <c r="B466" s="1263"/>
      <c r="C466" s="1264"/>
      <c r="D466" s="1307" t="s">
        <v>509</v>
      </c>
      <c r="E466" s="156"/>
      <c r="F466" s="382"/>
      <c r="G466" s="382"/>
      <c r="H466" s="1080"/>
      <c r="I466" s="1334"/>
      <c r="J466" s="1335"/>
      <c r="K466" s="1335"/>
      <c r="L466" s="1321"/>
      <c r="M466" s="1352"/>
    </row>
    <row r="467" spans="1:13" s="615" customFormat="1" ht="15">
      <c r="A467" s="1446">
        <v>460</v>
      </c>
      <c r="B467" s="1263"/>
      <c r="C467" s="1264">
        <v>105</v>
      </c>
      <c r="D467" s="1261" t="s">
        <v>343</v>
      </c>
      <c r="E467" s="156" t="s">
        <v>752</v>
      </c>
      <c r="F467" s="1261">
        <v>1950</v>
      </c>
      <c r="G467" s="1261">
        <v>0</v>
      </c>
      <c r="H467" s="1262">
        <v>0</v>
      </c>
      <c r="I467" s="1318"/>
      <c r="J467" s="1319"/>
      <c r="K467" s="1319"/>
      <c r="L467" s="1321"/>
      <c r="M467" s="1338"/>
    </row>
    <row r="468" spans="1:13" s="615" customFormat="1" ht="15">
      <c r="A468" s="1446">
        <v>461</v>
      </c>
      <c r="B468" s="1263"/>
      <c r="C468" s="1264"/>
      <c r="D468" s="1265" t="s">
        <v>1000</v>
      </c>
      <c r="E468" s="156"/>
      <c r="F468" s="1261"/>
      <c r="G468" s="1261"/>
      <c r="H468" s="1262"/>
      <c r="I468" s="1318">
        <v>1950</v>
      </c>
      <c r="J468" s="1319"/>
      <c r="K468" s="1319"/>
      <c r="L468" s="1321">
        <f>SUM(I468:K468)</f>
        <v>1950</v>
      </c>
      <c r="M468" s="1338"/>
    </row>
    <row r="469" spans="1:13" s="616" customFormat="1" ht="15">
      <c r="A469" s="1446">
        <v>462</v>
      </c>
      <c r="B469" s="1266"/>
      <c r="C469" s="1267"/>
      <c r="D469" s="1268" t="s">
        <v>396</v>
      </c>
      <c r="E469" s="1289"/>
      <c r="F469" s="1290"/>
      <c r="G469" s="1290"/>
      <c r="H469" s="1291"/>
      <c r="I469" s="1322"/>
      <c r="J469" s="1323"/>
      <c r="K469" s="1323"/>
      <c r="L469" s="1324">
        <f>SUM(I469:K469)</f>
        <v>0</v>
      </c>
      <c r="M469" s="1346"/>
    </row>
    <row r="470" spans="1:13" s="617" customFormat="1" ht="15">
      <c r="A470" s="1446">
        <v>463</v>
      </c>
      <c r="B470" s="1270"/>
      <c r="C470" s="1271"/>
      <c r="D470" s="1272" t="s">
        <v>1034</v>
      </c>
      <c r="E470" s="1275"/>
      <c r="F470" s="1287"/>
      <c r="G470" s="1287"/>
      <c r="H470" s="1288"/>
      <c r="I470" s="1328">
        <f>SUM(I468:I469)</f>
        <v>1950</v>
      </c>
      <c r="J470" s="1287">
        <f>SUM(J468:J469)</f>
        <v>0</v>
      </c>
      <c r="K470" s="1287">
        <f>SUM(K468:K469)</f>
        <v>0</v>
      </c>
      <c r="L470" s="1320">
        <f>SUM(I470:K470)</f>
        <v>1950</v>
      </c>
      <c r="M470" s="1345">
        <f>SUM(M469:M469)</f>
        <v>0</v>
      </c>
    </row>
    <row r="471" spans="1:13" s="615" customFormat="1" ht="21.75" customHeight="1">
      <c r="A471" s="1206">
        <v>464</v>
      </c>
      <c r="B471" s="1263"/>
      <c r="C471" s="1264">
        <v>106</v>
      </c>
      <c r="D471" s="1261" t="s">
        <v>510</v>
      </c>
      <c r="E471" s="156" t="s">
        <v>752</v>
      </c>
      <c r="F471" s="1261">
        <v>1950</v>
      </c>
      <c r="G471" s="1261">
        <v>0</v>
      </c>
      <c r="H471" s="1262">
        <v>0</v>
      </c>
      <c r="I471" s="1318"/>
      <c r="J471" s="1319"/>
      <c r="K471" s="1319"/>
      <c r="L471" s="1321"/>
      <c r="M471" s="1338"/>
    </row>
    <row r="472" spans="1:13" s="615" customFormat="1" ht="15">
      <c r="A472" s="1446">
        <v>465</v>
      </c>
      <c r="B472" s="1263"/>
      <c r="C472" s="1264"/>
      <c r="D472" s="1265" t="s">
        <v>1000</v>
      </c>
      <c r="E472" s="156"/>
      <c r="F472" s="1261"/>
      <c r="G472" s="1261"/>
      <c r="H472" s="1262"/>
      <c r="I472" s="1318">
        <v>1950</v>
      </c>
      <c r="J472" s="1319"/>
      <c r="K472" s="1319"/>
      <c r="L472" s="1321">
        <f>SUM(I472:K472)</f>
        <v>1950</v>
      </c>
      <c r="M472" s="1338"/>
    </row>
    <row r="473" spans="1:13" s="616" customFormat="1" ht="15">
      <c r="A473" s="1446">
        <v>466</v>
      </c>
      <c r="B473" s="1266"/>
      <c r="C473" s="1267"/>
      <c r="D473" s="1268" t="s">
        <v>396</v>
      </c>
      <c r="E473" s="1302"/>
      <c r="F473" s="1290"/>
      <c r="G473" s="1290"/>
      <c r="H473" s="1291"/>
      <c r="I473" s="1322"/>
      <c r="J473" s="1323"/>
      <c r="K473" s="1323"/>
      <c r="L473" s="1324">
        <f>SUM(I473:K473)</f>
        <v>0</v>
      </c>
      <c r="M473" s="1346"/>
    </row>
    <row r="474" spans="1:13" s="618" customFormat="1" ht="25.5" customHeight="1">
      <c r="A474" s="1447">
        <v>467</v>
      </c>
      <c r="B474" s="1311"/>
      <c r="C474" s="1312"/>
      <c r="D474" s="1313" t="s">
        <v>1034</v>
      </c>
      <c r="E474" s="1314"/>
      <c r="F474" s="1315"/>
      <c r="G474" s="1315"/>
      <c r="H474" s="1316"/>
      <c r="I474" s="1336">
        <f>SUM(I472:I473)</f>
        <v>1950</v>
      </c>
      <c r="J474" s="1315">
        <f>SUM(J472:J473)</f>
        <v>0</v>
      </c>
      <c r="K474" s="1315">
        <f>SUM(K472:K473)</f>
        <v>0</v>
      </c>
      <c r="L474" s="1316">
        <f>SUM(I474:K474)</f>
        <v>1950</v>
      </c>
      <c r="M474" s="1353">
        <f>SUM(M473:M473)</f>
        <v>0</v>
      </c>
    </row>
    <row r="475" spans="1:13" s="620" customFormat="1" ht="15">
      <c r="A475" s="1446">
        <v>468</v>
      </c>
      <c r="B475" s="1354"/>
      <c r="C475" s="1355"/>
      <c r="D475" s="1356" t="s">
        <v>511</v>
      </c>
      <c r="E475" s="1356"/>
      <c r="F475" s="1357">
        <f>SUM(F9:F471)</f>
        <v>18233411</v>
      </c>
      <c r="G475" s="1357">
        <f>SUM(G9:G471)</f>
        <v>1859723</v>
      </c>
      <c r="H475" s="1358">
        <f>SUM(H9:H471)</f>
        <v>2950970</v>
      </c>
      <c r="I475" s="1371"/>
      <c r="J475" s="1372"/>
      <c r="K475" s="1372"/>
      <c r="L475" s="1373"/>
      <c r="M475" s="1377"/>
    </row>
    <row r="476" spans="1:13" s="619" customFormat="1" ht="15">
      <c r="A476" s="1446">
        <v>469</v>
      </c>
      <c r="B476" s="1263"/>
      <c r="C476" s="1264"/>
      <c r="D476" s="1359" t="s">
        <v>394</v>
      </c>
      <c r="E476" s="1264"/>
      <c r="F476" s="1360"/>
      <c r="G476" s="1360"/>
      <c r="H476" s="1361"/>
      <c r="I476" s="1374">
        <f>SUM(I337+I332+I252+I247+I242+I237+I221+I216+I211+I202+I197+I192+I187+I182+I177+I172+I166+I161+I156+I151+I146+I141+I136+I131+I126+I121+I116+I111+I106+I54+I49+I40+I35+I30+I25+I20+I15+I10)</f>
        <v>3017086</v>
      </c>
      <c r="J476" s="1360">
        <f>SUM(J337+J332+J252+J247+J242+J237+J221+J216+J211+J202+J197+J192+J187+J182+J177+J172+J166+J161+J156+J151+J146+J141+J136+J131+J126+J121+J116+J111+J106+J54+J49+J40+J35+J30+J25+J20+J15+J10)</f>
        <v>0</v>
      </c>
      <c r="K476" s="1360">
        <f>SUM(K337+K332+K252+K247+K242+K237+K221+K216+K211+K202+K197+K192+K187+K182+K177+K172+K166+K161+K156+K151+K146+K141+K136+K131+K126+K121+K116+K111+K106+K54+K49+K40+K35+K30+K25+K20+K15+K10)</f>
        <v>1418800</v>
      </c>
      <c r="L476" s="1361">
        <f>SUM(I476:K476)</f>
        <v>4435886</v>
      </c>
      <c r="M476" s="1378">
        <f>SUM(M337+M332+M252+M247+M242+M237+M221+M216+M211+M202+M197+M192+M187+M182+M177+M172+M166+M161+M156+M151+M146+M141+M136+M131+M126+M121+M116+M111+M106+M54+M49+M40+M35+M30+M25+M20+M15+M10)+M401</f>
        <v>7061020</v>
      </c>
    </row>
    <row r="477" spans="1:13" s="619" customFormat="1" ht="15">
      <c r="A477" s="1446">
        <v>470</v>
      </c>
      <c r="B477" s="1263"/>
      <c r="C477" s="1264"/>
      <c r="D477" s="1359" t="s">
        <v>1000</v>
      </c>
      <c r="E477" s="1264"/>
      <c r="F477" s="1360"/>
      <c r="G477" s="1360"/>
      <c r="H477" s="1361"/>
      <c r="I477" s="1374">
        <f>SUM(I472+I468+I463+I443+I439+I434+I425+I421+I409+I405+I401+I397+I389+I382+I378+I362+I358+I354+I350+I346+I342+I338+I333+I328+I324+I320+I281+I265+I261+I257+I253+I248+I243+I238+I226+I222+I217+I212+I207+I203+I198+I193+I188+I183+I178+I173+I167+I162+I157+I152+I147+I142+I137+I132+I127+I122+I117+I112+I107+I102+I98+I79+I75+I71+I67+I63+I55+I50+I41+I36+I31+I26+I21+I16+I11)+I366+I429+I459+I455+I451+I447+I417+I413+I393+I374+I285+I45+I83+I316+I312+I308+I304+I300+I293+I289+I277+I269+I233+I91+I87+I370+I273+I59</f>
        <v>6330872</v>
      </c>
      <c r="J477" s="1360">
        <f>SUM(J472+J468+J463+J443+J439+J434+J425+J421+J409+J405+J401+J397+J389+J382+J378+J362+J358+J354+J350+J346+J342+J338+J333+J328+J324+J320+J281+J265+J261+J257+J253+J248+J243+J238+J226+J222+J217+J212+J207+J203+J198+J193+J188+J183+J178+J173+J167+J162+J157+J152+J147+J142+J137+J132+J127+J122+J117+J112+J107+J102+J98+J79+J75+J71+J67+J63+J55+J50+J41+J36+J31+J26+J21+J16+J11)+J366+J429+J459+J455+J451+J447+J417+J413+J393+J374+J285+J45+J83+J316+J312+J308+J304+J300+J293+J289+J277+J269+J233+J91+J87+J370+J273+J59</f>
        <v>13361</v>
      </c>
      <c r="K477" s="1360">
        <f>SUM(K472+K468+K463+K443+K439+K434+K425+K421+K409+K405+K401+K397+K389+K382+K378+K362+K358+K354+K350+K346+K342+K338+K333+K328+K324+K320+K281+K265+K261+K257+K253+K248+K243+K238+K226+K222+K217+K212+K207+K203+K198+K193+K188+K183+K178+K173+K167+K162+K157+K152+K147+K142+K137+K132+K127+K122+K117+K112+K107+K102+K98+K79+K75+K71+K67+K63+K55+K50+K41+K36+K31+K26+K21+K16+K11)+K366+K429+K459+K455+K451+K447+K417+K413+K393+K374+K285+K45+K83+K316+K312+K308+K304+K300+K293+K289+K277+K269+K233+K91+K87+K370+K273+K59</f>
        <v>27613</v>
      </c>
      <c r="L477" s="1361">
        <f>SUM(L472+L468+L463+L443+L439+L434+L425+L421+L409+L405+L401+L397+L389+L382+L378+L362+L358+L354+L350+L346+L342+L338+L333+L328+L324+L320+L281+L265+L261+L257+L253+L248+L243+L238+L226+L222+L217+L212+L207+L203+L198+L193+L188+L183+L178+L173+L167+L162+L157+L152+L147+L142+L137+L132+L127+L122+L117+L112+L107+L102+L98+L79+L75+L71+L67+L63+L55+L50+L41+L36+L31+L26+L21+L16+L11)+L366+L429+L459+L455+L451+L447+L417+L413+L393+L374+L285+L45+L83+L316+L312+L308+L304+L300+L293+L289+L277+L269+L233+L91+L87+L370+L273+L59</f>
        <v>6371846</v>
      </c>
      <c r="M477" s="1378">
        <v>7061020</v>
      </c>
    </row>
    <row r="478" spans="1:13" s="619" customFormat="1" ht="15">
      <c r="A478" s="1446">
        <v>471</v>
      </c>
      <c r="B478" s="1263"/>
      <c r="C478" s="1264"/>
      <c r="D478" s="1362" t="s">
        <v>396</v>
      </c>
      <c r="E478" s="1264"/>
      <c r="F478" s="1363"/>
      <c r="G478" s="1363"/>
      <c r="H478" s="1364"/>
      <c r="I478" s="1375">
        <f>I473+I469+I464+I460+I456+I452+I448+I444+I440+I435+I430+I426+I422+I418+I414+I410+I406+I402+I398+I394+I390+I383+I379+I375+I367+I363+I359+I355+I351+I347+I343+I339+I334+I329+I325+I321+I286+I282+I266+I262+I258+I254+I249+I244+I239+I227+I223+I218+I213+I208+I204+I199+I194+I189+I184+I179+I174+I168+I163+I158+I153+I148+I143+I138+I133+I128+I123+I118+I113+I108+I103+I99+I84+I80+I76+I72+I68+I64+I56+I51+I46+I42+I37+I32+I27+I22+I17+I12+I313+I305+I301+I294+I290+I278+I270+I234+I92+I88+I309+I317+I169+I371+I274+I60+I386+I95+I230+I297</f>
        <v>-20629</v>
      </c>
      <c r="J478" s="1363">
        <f>J473+J469+J464+J460+J456+J452+J448+J444+J440+J435+J430+J426+J422+J418+J414+J410+J406+J402+J398+J394+J390+J383+J379+J375+J367+J363+J359+J355+J351+J347+J343+J339+J334+J329+J325+J321+J286+J282+J266+J262+J258+J254+J249+J244+J239+J227+J223+J218+J213+J208+J204+J199+J194+J189+J184+J179+J174+J168+J163+J158+J153+J148+J143+J138+J133+J128+J123+J118+J113+J108+J103+J99+J84+J80+J76+J72+J68+J64+J56+J51+J46+J42+J37+J32+J27+J22+J17+J12+J313+J305+J301+J294+J290+J278+J270+J234+J92+J88+J309+J317+J169+J371+J274+J60+J386+J95+J230+J297</f>
        <v>1171</v>
      </c>
      <c r="K478" s="1363">
        <f>K473+K469+K464+K460+K456+K452+K448+K444+K440+K435+K430+K426+K422+K418+K414+K410+K406+K402+K398+K394+K390+K383+K379+K375+K367+K363+K359+K355+K351+K347+K343+K339+K334+K329+K325+K321+K286+K282+K266+K262+K258+K254+K249+K244+K239+K227+K223+K218+K213+K208+K204+K199+K194+K189+K184+K179+K174+K168+K163+K158+K153+K148+K143+K138+K133+K128+K123+K118+K113+K108+K103+K99+K84+K80+K76+K72+K68+K64+K56+K51+K46+K42+K37+K32+K27+K22+K17+K12+K313+K305+K301+K294+K290+K278+K270+K234+K92+K88+K309+K317+K169+K371+K274+K60+K386+K95+K230+K297</f>
        <v>9310</v>
      </c>
      <c r="L478" s="1364">
        <f>L473+L469+L464+L460+L456+L452+L448+L444+L440+L435+L430+L426+L422+L418+L414+L410+L406+L402+L398+L394+L390+L383+L379+L375+L367+L363+L359+L355+L351+L347+L343+L339+L334+L329+L325+L321+L286+L282+L266+L262+L258+L254+L249+L244+L239+L227+L223+L218+L213+L208+L204+L199+L194+L189+L184+L179+L174+L168+L163+L158+L153+L148+L143+L138+L133+L128+L123+L118+L113+L108+L103+L99+L84+L80+L76+L72+L68+L64+L56+L51+L46+L42+L37+L32+L27+L22+L17+L12+L313+L305+L301+L294+L290+L278+L270+L234+L92+L88+L309+L317+L169+L371+L274+L60+L386+L95+L230+L297</f>
        <v>-10148</v>
      </c>
      <c r="M478" s="1379">
        <v>0</v>
      </c>
    </row>
    <row r="479" spans="1:13" s="619" customFormat="1" ht="15.75" thickBot="1">
      <c r="A479" s="1446">
        <v>472</v>
      </c>
      <c r="B479" s="1365"/>
      <c r="C479" s="1366"/>
      <c r="D479" s="1367" t="s">
        <v>1034</v>
      </c>
      <c r="E479" s="1368"/>
      <c r="F479" s="1369"/>
      <c r="G479" s="1369"/>
      <c r="H479" s="1370"/>
      <c r="I479" s="1376">
        <f>SUM(I477:I478)</f>
        <v>6310243</v>
      </c>
      <c r="J479" s="1369">
        <f>SUM(J477:J478)</f>
        <v>14532</v>
      </c>
      <c r="K479" s="1369">
        <f>SUM(K477:K478)</f>
        <v>36923</v>
      </c>
      <c r="L479" s="1370">
        <f>SUM(I479:K479)</f>
        <v>6361698</v>
      </c>
      <c r="M479" s="1380">
        <f>SUM(M477:M478)</f>
        <v>7061020</v>
      </c>
    </row>
    <row r="480" spans="1:13" s="615" customFormat="1" ht="30" customHeight="1" thickTop="1">
      <c r="A480" s="1206">
        <v>473</v>
      </c>
      <c r="B480" s="1381"/>
      <c r="C480" s="1382"/>
      <c r="D480" s="1383" t="s">
        <v>829</v>
      </c>
      <c r="E480" s="1384"/>
      <c r="F480" s="1384"/>
      <c r="G480" s="1384"/>
      <c r="H480" s="1385"/>
      <c r="I480" s="1394"/>
      <c r="J480" s="1395"/>
      <c r="K480" s="1395"/>
      <c r="L480" s="1396"/>
      <c r="M480" s="1399"/>
    </row>
    <row r="481" spans="1:15" s="615" customFormat="1" ht="15">
      <c r="A481" s="1446">
        <v>474</v>
      </c>
      <c r="B481" s="1294">
        <v>1</v>
      </c>
      <c r="C481" s="1264"/>
      <c r="D481" s="1307" t="s">
        <v>410</v>
      </c>
      <c r="E481" s="1307"/>
      <c r="F481" s="1307"/>
      <c r="G481" s="1307"/>
      <c r="H481" s="1386"/>
      <c r="I481" s="1318"/>
      <c r="J481" s="1319"/>
      <c r="K481" s="1319"/>
      <c r="L481" s="1321"/>
      <c r="M481" s="1341"/>
      <c r="O481" s="611">
        <f>L485+L488+L520+L532+L535+L543</f>
        <v>198</v>
      </c>
    </row>
    <row r="482" spans="1:13" s="615" customFormat="1" ht="15">
      <c r="A482" s="1446">
        <v>475</v>
      </c>
      <c r="B482" s="1263"/>
      <c r="C482" s="1264">
        <v>1</v>
      </c>
      <c r="D482" s="1261" t="s">
        <v>1009</v>
      </c>
      <c r="E482" s="156" t="s">
        <v>752</v>
      </c>
      <c r="F482" s="1286">
        <f>SUM(H482,L486)</f>
        <v>2202</v>
      </c>
      <c r="G482" s="1261">
        <v>0</v>
      </c>
      <c r="H482" s="1262">
        <v>0</v>
      </c>
      <c r="I482" s="1318"/>
      <c r="J482" s="1319"/>
      <c r="K482" s="1319"/>
      <c r="L482" s="1320"/>
      <c r="M482" s="1338"/>
    </row>
    <row r="483" spans="1:13" ht="15">
      <c r="A483" s="1446">
        <v>476</v>
      </c>
      <c r="B483" s="1263"/>
      <c r="C483" s="1264"/>
      <c r="D483" s="1265" t="s">
        <v>394</v>
      </c>
      <c r="E483" s="1295"/>
      <c r="F483" s="1280"/>
      <c r="G483" s="1286"/>
      <c r="H483" s="1387"/>
      <c r="I483" s="1318"/>
      <c r="J483" s="1319">
        <v>500</v>
      </c>
      <c r="K483" s="1319"/>
      <c r="L483" s="1321">
        <f>SUM(I483:K483)</f>
        <v>500</v>
      </c>
      <c r="M483" s="1343"/>
    </row>
    <row r="484" spans="1:13" ht="15">
      <c r="A484" s="1446">
        <v>477</v>
      </c>
      <c r="B484" s="1263"/>
      <c r="C484" s="1264"/>
      <c r="D484" s="1265" t="s">
        <v>1000</v>
      </c>
      <c r="E484" s="1295"/>
      <c r="F484" s="1280"/>
      <c r="G484" s="1286"/>
      <c r="H484" s="1387"/>
      <c r="I484" s="1318"/>
      <c r="J484" s="1319">
        <v>2702</v>
      </c>
      <c r="K484" s="1319"/>
      <c r="L484" s="1321">
        <f>SUM(I484:K484)</f>
        <v>2702</v>
      </c>
      <c r="M484" s="1343"/>
    </row>
    <row r="485" spans="1:13" s="616" customFormat="1" ht="15">
      <c r="A485" s="1446">
        <v>478</v>
      </c>
      <c r="B485" s="1266"/>
      <c r="C485" s="1267"/>
      <c r="D485" s="1268" t="s">
        <v>1132</v>
      </c>
      <c r="E485" s="156"/>
      <c r="F485" s="1290"/>
      <c r="G485" s="1290"/>
      <c r="H485" s="1388"/>
      <c r="I485" s="1322"/>
      <c r="J485" s="1323">
        <v>-500</v>
      </c>
      <c r="K485" s="1323"/>
      <c r="L485" s="1324">
        <f>SUM(I485:K485)</f>
        <v>-500</v>
      </c>
      <c r="M485" s="1346"/>
    </row>
    <row r="486" spans="1:13" s="617" customFormat="1" ht="15">
      <c r="A486" s="1446">
        <v>479</v>
      </c>
      <c r="B486" s="1270"/>
      <c r="C486" s="1271"/>
      <c r="D486" s="1272" t="s">
        <v>1034</v>
      </c>
      <c r="E486" s="1289"/>
      <c r="F486" s="1287"/>
      <c r="G486" s="1287"/>
      <c r="H486" s="1288"/>
      <c r="I486" s="1328">
        <f>SUM(I484:I485)</f>
        <v>0</v>
      </c>
      <c r="J486" s="1287">
        <f>SUM(J484:J485)</f>
        <v>2202</v>
      </c>
      <c r="K486" s="1287">
        <f>SUM(K484:K485)</f>
        <v>0</v>
      </c>
      <c r="L486" s="1320">
        <f>SUM(I486:K486)</f>
        <v>2202</v>
      </c>
      <c r="M486" s="1345">
        <f>SUM(M483:M485)</f>
        <v>0</v>
      </c>
    </row>
    <row r="487" spans="1:13" ht="15">
      <c r="A487" s="1446">
        <v>480</v>
      </c>
      <c r="B487" s="1263"/>
      <c r="C487" s="1264">
        <v>2</v>
      </c>
      <c r="D487" s="1265" t="s">
        <v>1227</v>
      </c>
      <c r="E487" s="156" t="s">
        <v>752</v>
      </c>
      <c r="F487" s="1286">
        <v>698</v>
      </c>
      <c r="G487" s="1286">
        <v>0</v>
      </c>
      <c r="H487" s="1387">
        <v>0</v>
      </c>
      <c r="I487" s="1318"/>
      <c r="J487" s="1319"/>
      <c r="K487" s="1319"/>
      <c r="L487" s="1320"/>
      <c r="M487" s="1343"/>
    </row>
    <row r="488" spans="1:13" s="616" customFormat="1" ht="15">
      <c r="A488" s="1446">
        <v>481</v>
      </c>
      <c r="B488" s="1266"/>
      <c r="C488" s="1267"/>
      <c r="D488" s="1268" t="s">
        <v>1132</v>
      </c>
      <c r="E488" s="156"/>
      <c r="F488" s="1290"/>
      <c r="G488" s="1290"/>
      <c r="H488" s="1388"/>
      <c r="I488" s="1322"/>
      <c r="J488" s="1323">
        <v>698</v>
      </c>
      <c r="K488" s="1323"/>
      <c r="L488" s="1324">
        <f>SUM(I488:K488)</f>
        <v>698</v>
      </c>
      <c r="M488" s="1346"/>
    </row>
    <row r="489" spans="1:13" s="617" customFormat="1" ht="15">
      <c r="A489" s="1446">
        <v>482</v>
      </c>
      <c r="B489" s="1270"/>
      <c r="C489" s="1271"/>
      <c r="D489" s="1272" t="s">
        <v>1034</v>
      </c>
      <c r="E489" s="1289"/>
      <c r="F489" s="1287"/>
      <c r="G489" s="1287"/>
      <c r="H489" s="1288"/>
      <c r="I489" s="1328">
        <f>SUM(I488)</f>
        <v>0</v>
      </c>
      <c r="J489" s="1287">
        <f>SUM(J488)</f>
        <v>698</v>
      </c>
      <c r="K489" s="1287">
        <f>SUM(K488)</f>
        <v>0</v>
      </c>
      <c r="L489" s="1320">
        <f>SUM(L488)</f>
        <v>698</v>
      </c>
      <c r="M489" s="1345">
        <v>0</v>
      </c>
    </row>
    <row r="490" spans="1:13" ht="15">
      <c r="A490" s="1446">
        <v>483</v>
      </c>
      <c r="B490" s="1263"/>
      <c r="C490" s="1264">
        <v>3</v>
      </c>
      <c r="D490" s="1265" t="s">
        <v>1010</v>
      </c>
      <c r="E490" s="156" t="s">
        <v>752</v>
      </c>
      <c r="F490" s="1286">
        <v>100</v>
      </c>
      <c r="G490" s="1286">
        <v>0</v>
      </c>
      <c r="H490" s="1387">
        <v>0</v>
      </c>
      <c r="I490" s="1318"/>
      <c r="J490" s="1319"/>
      <c r="K490" s="1319"/>
      <c r="L490" s="1320"/>
      <c r="M490" s="1343"/>
    </row>
    <row r="491" spans="1:13" ht="15">
      <c r="A491" s="1446">
        <v>484</v>
      </c>
      <c r="B491" s="1263"/>
      <c r="C491" s="1264"/>
      <c r="D491" s="1265" t="s">
        <v>1000</v>
      </c>
      <c r="E491" s="1295"/>
      <c r="F491" s="1280"/>
      <c r="G491" s="1286"/>
      <c r="H491" s="1387"/>
      <c r="I491" s="1318"/>
      <c r="J491" s="1319">
        <v>100</v>
      </c>
      <c r="K491" s="1319"/>
      <c r="L491" s="1321">
        <f>SUM(I491:K491)</f>
        <v>100</v>
      </c>
      <c r="M491" s="1343"/>
    </row>
    <row r="492" spans="1:13" s="616" customFormat="1" ht="15">
      <c r="A492" s="1446">
        <v>485</v>
      </c>
      <c r="B492" s="1266"/>
      <c r="C492" s="1267"/>
      <c r="D492" s="1268" t="s">
        <v>230</v>
      </c>
      <c r="E492" s="156"/>
      <c r="F492" s="1290"/>
      <c r="G492" s="1290"/>
      <c r="H492" s="1388"/>
      <c r="I492" s="1322"/>
      <c r="J492" s="1323"/>
      <c r="K492" s="1323"/>
      <c r="L492" s="1324">
        <f>SUM(I492:K492)</f>
        <v>0</v>
      </c>
      <c r="M492" s="1346"/>
    </row>
    <row r="493" spans="1:13" s="617" customFormat="1" ht="15">
      <c r="A493" s="1446">
        <v>486</v>
      </c>
      <c r="B493" s="1270"/>
      <c r="C493" s="1271"/>
      <c r="D493" s="1272" t="s">
        <v>1011</v>
      </c>
      <c r="E493" s="1289"/>
      <c r="F493" s="1287"/>
      <c r="G493" s="1287"/>
      <c r="H493" s="1288"/>
      <c r="I493" s="1328">
        <f>SUM(I491:I492)</f>
        <v>0</v>
      </c>
      <c r="J493" s="1287">
        <f>SUM(J491:J492)</f>
        <v>100</v>
      </c>
      <c r="K493" s="1287">
        <f>SUM(K491:K492)</f>
        <v>0</v>
      </c>
      <c r="L493" s="1320">
        <f>SUM(I493:K493)</f>
        <v>100</v>
      </c>
      <c r="M493" s="1345">
        <v>0</v>
      </c>
    </row>
    <row r="494" spans="1:13" ht="15">
      <c r="A494" s="1446">
        <v>487</v>
      </c>
      <c r="B494" s="1263"/>
      <c r="C494" s="1264">
        <v>4</v>
      </c>
      <c r="D494" s="1265" t="s">
        <v>1012</v>
      </c>
      <c r="E494" s="156" t="s">
        <v>752</v>
      </c>
      <c r="F494" s="1286">
        <v>710</v>
      </c>
      <c r="G494" s="1286">
        <v>0</v>
      </c>
      <c r="H494" s="1387">
        <v>0</v>
      </c>
      <c r="I494" s="1318"/>
      <c r="J494" s="1319"/>
      <c r="K494" s="1319"/>
      <c r="L494" s="1320"/>
      <c r="M494" s="1343"/>
    </row>
    <row r="495" spans="1:13" ht="15">
      <c r="A495" s="1446">
        <v>488</v>
      </c>
      <c r="B495" s="1263"/>
      <c r="C495" s="1264"/>
      <c r="D495" s="1265" t="s">
        <v>1000</v>
      </c>
      <c r="E495" s="1295"/>
      <c r="F495" s="1280"/>
      <c r="G495" s="1286"/>
      <c r="H495" s="1387"/>
      <c r="I495" s="1318"/>
      <c r="J495" s="1319">
        <v>710</v>
      </c>
      <c r="K495" s="1319"/>
      <c r="L495" s="1321">
        <f>SUM(I495:K495)</f>
        <v>710</v>
      </c>
      <c r="M495" s="1343"/>
    </row>
    <row r="496" spans="1:13" s="616" customFormat="1" ht="15">
      <c r="A496" s="1446">
        <v>489</v>
      </c>
      <c r="B496" s="1266"/>
      <c r="C496" s="1267"/>
      <c r="D496" s="1268" t="s">
        <v>230</v>
      </c>
      <c r="E496" s="156"/>
      <c r="F496" s="1290"/>
      <c r="G496" s="1290"/>
      <c r="H496" s="1388"/>
      <c r="I496" s="1322"/>
      <c r="J496" s="1323"/>
      <c r="K496" s="1323"/>
      <c r="L496" s="1324">
        <f>SUM(I496:K496)</f>
        <v>0</v>
      </c>
      <c r="M496" s="1346"/>
    </row>
    <row r="497" spans="1:13" s="617" customFormat="1" ht="15">
      <c r="A497" s="1446">
        <v>490</v>
      </c>
      <c r="B497" s="1270"/>
      <c r="C497" s="1271"/>
      <c r="D497" s="1272" t="s">
        <v>1034</v>
      </c>
      <c r="E497" s="1289"/>
      <c r="F497" s="1287"/>
      <c r="G497" s="1287"/>
      <c r="H497" s="1288"/>
      <c r="I497" s="1328">
        <f>SUM(I495:I496)</f>
        <v>0</v>
      </c>
      <c r="J497" s="1287">
        <f>SUM(J495:J496)</f>
        <v>710</v>
      </c>
      <c r="K497" s="1287">
        <f>SUM(K495:K496)</f>
        <v>0</v>
      </c>
      <c r="L497" s="1320">
        <f>SUM(I497:K497)</f>
        <v>710</v>
      </c>
      <c r="M497" s="1345">
        <v>0</v>
      </c>
    </row>
    <row r="498" spans="1:13" ht="15">
      <c r="A498" s="1446">
        <v>491</v>
      </c>
      <c r="B498" s="1263"/>
      <c r="C498" s="1264">
        <v>5</v>
      </c>
      <c r="D498" s="1265" t="s">
        <v>1013</v>
      </c>
      <c r="E498" s="156" t="s">
        <v>752</v>
      </c>
      <c r="F498" s="1286">
        <v>150</v>
      </c>
      <c r="G498" s="1286">
        <v>0</v>
      </c>
      <c r="H498" s="1387">
        <v>0</v>
      </c>
      <c r="I498" s="1318"/>
      <c r="J498" s="1319"/>
      <c r="K498" s="1319"/>
      <c r="L498" s="1320"/>
      <c r="M498" s="1343"/>
    </row>
    <row r="499" spans="1:13" ht="15">
      <c r="A499" s="1446">
        <v>492</v>
      </c>
      <c r="B499" s="1263"/>
      <c r="C499" s="1264"/>
      <c r="D499" s="1265" t="s">
        <v>1000</v>
      </c>
      <c r="E499" s="1295"/>
      <c r="F499" s="1280"/>
      <c r="G499" s="1286"/>
      <c r="H499" s="1387"/>
      <c r="I499" s="1318"/>
      <c r="J499" s="1319">
        <v>150</v>
      </c>
      <c r="K499" s="1319"/>
      <c r="L499" s="1321">
        <f>SUM(I499:K499)</f>
        <v>150</v>
      </c>
      <c r="M499" s="1343"/>
    </row>
    <row r="500" spans="1:13" s="616" customFormat="1" ht="15">
      <c r="A500" s="1446">
        <v>493</v>
      </c>
      <c r="B500" s="1266"/>
      <c r="C500" s="1267"/>
      <c r="D500" s="1268" t="s">
        <v>230</v>
      </c>
      <c r="E500" s="156"/>
      <c r="F500" s="1290"/>
      <c r="G500" s="1290"/>
      <c r="H500" s="1388"/>
      <c r="I500" s="1322"/>
      <c r="J500" s="1323"/>
      <c r="K500" s="1323"/>
      <c r="L500" s="1324">
        <f>SUM(I500:K500)</f>
        <v>0</v>
      </c>
      <c r="M500" s="1346"/>
    </row>
    <row r="501" spans="1:13" s="617" customFormat="1" ht="15">
      <c r="A501" s="1446">
        <v>494</v>
      </c>
      <c r="B501" s="1270"/>
      <c r="C501" s="1271"/>
      <c r="D501" s="1272" t="s">
        <v>1034</v>
      </c>
      <c r="E501" s="1289"/>
      <c r="F501" s="1287"/>
      <c r="G501" s="1287"/>
      <c r="H501" s="1288"/>
      <c r="I501" s="1328">
        <f>SUM(I499:I500)</f>
        <v>0</v>
      </c>
      <c r="J501" s="1287">
        <f>SUM(J499:J500)</f>
        <v>150</v>
      </c>
      <c r="K501" s="1287">
        <f>SUM(K499:K500)</f>
        <v>0</v>
      </c>
      <c r="L501" s="1320">
        <f>SUM(I501:K501)</f>
        <v>150</v>
      </c>
      <c r="M501" s="1345">
        <v>0</v>
      </c>
    </row>
    <row r="502" spans="1:13" ht="15">
      <c r="A502" s="1446">
        <v>495</v>
      </c>
      <c r="B502" s="1263"/>
      <c r="C502" s="1264">
        <v>6</v>
      </c>
      <c r="D502" s="1265" t="s">
        <v>1022</v>
      </c>
      <c r="E502" s="156" t="s">
        <v>752</v>
      </c>
      <c r="F502" s="1286">
        <v>50</v>
      </c>
      <c r="G502" s="1286">
        <v>0</v>
      </c>
      <c r="H502" s="1387">
        <v>0</v>
      </c>
      <c r="I502" s="1318"/>
      <c r="J502" s="1319"/>
      <c r="K502" s="1319"/>
      <c r="L502" s="1320"/>
      <c r="M502" s="1343"/>
    </row>
    <row r="503" spans="1:13" ht="15">
      <c r="A503" s="1446">
        <v>496</v>
      </c>
      <c r="B503" s="1263"/>
      <c r="C503" s="1264"/>
      <c r="D503" s="1265" t="s">
        <v>1000</v>
      </c>
      <c r="E503" s="1295"/>
      <c r="F503" s="1280"/>
      <c r="G503" s="1286"/>
      <c r="H503" s="1387"/>
      <c r="I503" s="1318"/>
      <c r="J503" s="1319">
        <v>50</v>
      </c>
      <c r="K503" s="1319"/>
      <c r="L503" s="1321">
        <f>SUM(I503:K503)</f>
        <v>50</v>
      </c>
      <c r="M503" s="1343"/>
    </row>
    <row r="504" spans="1:13" s="616" customFormat="1" ht="15">
      <c r="A504" s="1446">
        <v>497</v>
      </c>
      <c r="B504" s="1266"/>
      <c r="C504" s="1267"/>
      <c r="D504" s="1268" t="s">
        <v>230</v>
      </c>
      <c r="E504" s="156"/>
      <c r="F504" s="1290"/>
      <c r="G504" s="1290"/>
      <c r="H504" s="1388"/>
      <c r="I504" s="1322"/>
      <c r="J504" s="1323"/>
      <c r="K504" s="1323"/>
      <c r="L504" s="1324">
        <f>SUM(I504:K504)</f>
        <v>0</v>
      </c>
      <c r="M504" s="1346"/>
    </row>
    <row r="505" spans="1:13" s="617" customFormat="1" ht="15">
      <c r="A505" s="1446">
        <v>498</v>
      </c>
      <c r="B505" s="1270"/>
      <c r="C505" s="1271"/>
      <c r="D505" s="1272" t="s">
        <v>1034</v>
      </c>
      <c r="E505" s="1289"/>
      <c r="F505" s="1287"/>
      <c r="G505" s="1287"/>
      <c r="H505" s="1288"/>
      <c r="I505" s="1328">
        <f>SUM(I503:I504)</f>
        <v>0</v>
      </c>
      <c r="J505" s="1287">
        <f>SUM(J503:J504)</f>
        <v>50</v>
      </c>
      <c r="K505" s="1287">
        <f>SUM(K503:K504)</f>
        <v>0</v>
      </c>
      <c r="L505" s="1320">
        <f>SUM(I505:K505)</f>
        <v>50</v>
      </c>
      <c r="M505" s="1345">
        <v>0</v>
      </c>
    </row>
    <row r="506" spans="1:13" ht="15.75" customHeight="1">
      <c r="A506" s="1446">
        <v>499</v>
      </c>
      <c r="B506" s="1263"/>
      <c r="C506" s="1264">
        <v>7</v>
      </c>
      <c r="D506" s="1265" t="s">
        <v>1016</v>
      </c>
      <c r="E506" s="156" t="s">
        <v>752</v>
      </c>
      <c r="F506" s="1286">
        <f>SUM(H506,L509)</f>
        <v>194</v>
      </c>
      <c r="G506" s="1286">
        <v>0</v>
      </c>
      <c r="H506" s="1387">
        <v>0</v>
      </c>
      <c r="I506" s="1318"/>
      <c r="J506" s="1319"/>
      <c r="K506" s="1319"/>
      <c r="L506" s="1321"/>
      <c r="M506" s="1343"/>
    </row>
    <row r="507" spans="1:13" ht="15">
      <c r="A507" s="1446">
        <v>500</v>
      </c>
      <c r="B507" s="1263"/>
      <c r="C507" s="1264"/>
      <c r="D507" s="1265" t="s">
        <v>1000</v>
      </c>
      <c r="E507" s="156"/>
      <c r="F507" s="1286"/>
      <c r="G507" s="1286"/>
      <c r="H507" s="1387"/>
      <c r="I507" s="1318"/>
      <c r="J507" s="1319">
        <v>194</v>
      </c>
      <c r="K507" s="1319"/>
      <c r="L507" s="1321">
        <f>SUM(I507:K507)</f>
        <v>194</v>
      </c>
      <c r="M507" s="1343"/>
    </row>
    <row r="508" spans="1:13" s="616" customFormat="1" ht="15">
      <c r="A508" s="1446">
        <v>501</v>
      </c>
      <c r="B508" s="1266"/>
      <c r="C508" s="1267"/>
      <c r="D508" s="1268" t="s">
        <v>396</v>
      </c>
      <c r="E508" s="1302"/>
      <c r="F508" s="1290"/>
      <c r="G508" s="1290"/>
      <c r="H508" s="1388"/>
      <c r="I508" s="1322"/>
      <c r="J508" s="1323"/>
      <c r="K508" s="1323"/>
      <c r="L508" s="1324">
        <f>SUM(I508:K508)</f>
        <v>0</v>
      </c>
      <c r="M508" s="1346"/>
    </row>
    <row r="509" spans="1:13" s="617" customFormat="1" ht="15">
      <c r="A509" s="1446">
        <v>502</v>
      </c>
      <c r="B509" s="1270"/>
      <c r="C509" s="1271"/>
      <c r="D509" s="1272" t="s">
        <v>1034</v>
      </c>
      <c r="E509" s="1389"/>
      <c r="F509" s="1287"/>
      <c r="G509" s="1287"/>
      <c r="H509" s="1288"/>
      <c r="I509" s="1328">
        <f>SUM(I507:I508)</f>
        <v>0</v>
      </c>
      <c r="J509" s="1287">
        <f>SUM(J507:J508)</f>
        <v>194</v>
      </c>
      <c r="K509" s="1287">
        <f>SUM(K507:K508)</f>
        <v>0</v>
      </c>
      <c r="L509" s="1320">
        <f>SUM(I509:K509)</f>
        <v>194</v>
      </c>
      <c r="M509" s="1345">
        <f>SUM(M508)</f>
        <v>0</v>
      </c>
    </row>
    <row r="510" spans="1:13" ht="15">
      <c r="A510" s="1446">
        <v>503</v>
      </c>
      <c r="B510" s="1263"/>
      <c r="C510" s="1264">
        <v>8</v>
      </c>
      <c r="D510" s="1265" t="s">
        <v>669</v>
      </c>
      <c r="E510" s="156" t="s">
        <v>752</v>
      </c>
      <c r="F510" s="1286">
        <f>SUM(H510,L513)</f>
        <v>174</v>
      </c>
      <c r="G510" s="1286">
        <v>0</v>
      </c>
      <c r="H510" s="1387">
        <v>0</v>
      </c>
      <c r="I510" s="1318"/>
      <c r="J510" s="1319"/>
      <c r="K510" s="1319"/>
      <c r="L510" s="1321"/>
      <c r="M510" s="1343"/>
    </row>
    <row r="511" spans="1:13" s="615" customFormat="1" ht="15">
      <c r="A511" s="1446">
        <v>504</v>
      </c>
      <c r="B511" s="1263"/>
      <c r="C511" s="1264"/>
      <c r="D511" s="1265" t="s">
        <v>1000</v>
      </c>
      <c r="E511" s="156"/>
      <c r="F511" s="1286"/>
      <c r="G511" s="1261"/>
      <c r="H511" s="1262"/>
      <c r="I511" s="1318"/>
      <c r="J511" s="1319">
        <v>174</v>
      </c>
      <c r="K511" s="1319"/>
      <c r="L511" s="1321">
        <f>SUM(I511:K511)</f>
        <v>174</v>
      </c>
      <c r="M511" s="1338"/>
    </row>
    <row r="512" spans="1:13" s="616" customFormat="1" ht="15">
      <c r="A512" s="1446">
        <v>505</v>
      </c>
      <c r="B512" s="1266"/>
      <c r="C512" s="1267"/>
      <c r="D512" s="1268" t="s">
        <v>230</v>
      </c>
      <c r="E512" s="1301"/>
      <c r="F512" s="1302"/>
      <c r="G512" s="1290"/>
      <c r="H512" s="1291"/>
      <c r="I512" s="1322"/>
      <c r="J512" s="1323"/>
      <c r="K512" s="1323"/>
      <c r="L512" s="1324">
        <f>SUM(I512:K512)</f>
        <v>0</v>
      </c>
      <c r="M512" s="1346"/>
    </row>
    <row r="513" spans="1:13" s="617" customFormat="1" ht="15">
      <c r="A513" s="1446">
        <v>506</v>
      </c>
      <c r="B513" s="1270"/>
      <c r="C513" s="1271"/>
      <c r="D513" s="1272" t="s">
        <v>1034</v>
      </c>
      <c r="E513" s="1289"/>
      <c r="F513" s="1287"/>
      <c r="G513" s="1287"/>
      <c r="H513" s="1288"/>
      <c r="I513" s="1328">
        <f>SUM(I511:I512)</f>
        <v>0</v>
      </c>
      <c r="J513" s="1287">
        <f>SUM(J511:J512)</f>
        <v>174</v>
      </c>
      <c r="K513" s="1287">
        <f>SUM(K511:K512)</f>
        <v>0</v>
      </c>
      <c r="L513" s="1320">
        <f>SUM(I513:K513)</f>
        <v>174</v>
      </c>
      <c r="M513" s="1345">
        <v>0</v>
      </c>
    </row>
    <row r="514" spans="1:13" ht="15">
      <c r="A514" s="1446">
        <v>507</v>
      </c>
      <c r="B514" s="1263"/>
      <c r="C514" s="1264">
        <v>9</v>
      </c>
      <c r="D514" s="1265" t="s">
        <v>1015</v>
      </c>
      <c r="E514" s="156" t="s">
        <v>752</v>
      </c>
      <c r="F514" s="1286">
        <v>507</v>
      </c>
      <c r="G514" s="1286">
        <v>0</v>
      </c>
      <c r="H514" s="1387">
        <v>0</v>
      </c>
      <c r="I514" s="1318"/>
      <c r="J514" s="1319"/>
      <c r="K514" s="1319"/>
      <c r="L514" s="1320"/>
      <c r="M514" s="1343"/>
    </row>
    <row r="515" spans="1:13" s="615" customFormat="1" ht="15">
      <c r="A515" s="1446">
        <v>508</v>
      </c>
      <c r="B515" s="1263"/>
      <c r="C515" s="1264"/>
      <c r="D515" s="1265" t="s">
        <v>1000</v>
      </c>
      <c r="E515" s="156"/>
      <c r="F515" s="1286"/>
      <c r="G515" s="1261"/>
      <c r="H515" s="1262"/>
      <c r="I515" s="1318"/>
      <c r="J515" s="1319">
        <v>507</v>
      </c>
      <c r="K515" s="1319"/>
      <c r="L515" s="1321">
        <f>SUM(I515:K515)</f>
        <v>507</v>
      </c>
      <c r="M515" s="1338"/>
    </row>
    <row r="516" spans="1:13" s="616" customFormat="1" ht="15">
      <c r="A516" s="1446">
        <v>509</v>
      </c>
      <c r="B516" s="1266"/>
      <c r="C516" s="1267"/>
      <c r="D516" s="1268" t="s">
        <v>230</v>
      </c>
      <c r="E516" s="1301"/>
      <c r="F516" s="1302"/>
      <c r="G516" s="1290"/>
      <c r="H516" s="1291"/>
      <c r="I516" s="1322"/>
      <c r="J516" s="1323"/>
      <c r="K516" s="1323"/>
      <c r="L516" s="1324">
        <f>SUM(I516:K516)</f>
        <v>0</v>
      </c>
      <c r="M516" s="1346"/>
    </row>
    <row r="517" spans="1:13" s="617" customFormat="1" ht="15">
      <c r="A517" s="1446">
        <v>510</v>
      </c>
      <c r="B517" s="1270"/>
      <c r="C517" s="1271"/>
      <c r="D517" s="1272" t="s">
        <v>1034</v>
      </c>
      <c r="E517" s="1289"/>
      <c r="F517" s="1287"/>
      <c r="G517" s="1287"/>
      <c r="H517" s="1288"/>
      <c r="I517" s="1328">
        <f>SUM(I515:I516)</f>
        <v>0</v>
      </c>
      <c r="J517" s="1287">
        <f>SUM(J515:J516)</f>
        <v>507</v>
      </c>
      <c r="K517" s="1287">
        <f>SUM(K515:K516)</f>
        <v>0</v>
      </c>
      <c r="L517" s="1320">
        <f>SUM(I517:K517)</f>
        <v>507</v>
      </c>
      <c r="M517" s="1345">
        <v>0</v>
      </c>
    </row>
    <row r="518" spans="1:13" ht="30">
      <c r="A518" s="1446">
        <v>511</v>
      </c>
      <c r="B518" s="1263"/>
      <c r="C518" s="1259">
        <v>10</v>
      </c>
      <c r="D518" s="1265" t="s">
        <v>1014</v>
      </c>
      <c r="E518" s="156" t="s">
        <v>752</v>
      </c>
      <c r="F518" s="1286">
        <f>SUM(H518,L521)</f>
        <v>178</v>
      </c>
      <c r="G518" s="1286">
        <v>0</v>
      </c>
      <c r="H518" s="1387">
        <v>0</v>
      </c>
      <c r="I518" s="1318"/>
      <c r="J518" s="1319"/>
      <c r="K518" s="1319"/>
      <c r="L518" s="1321"/>
      <c r="M518" s="1343"/>
    </row>
    <row r="519" spans="1:13" s="615" customFormat="1" ht="15">
      <c r="A519" s="1446">
        <v>512</v>
      </c>
      <c r="B519" s="1263"/>
      <c r="C519" s="1264"/>
      <c r="D519" s="1265" t="s">
        <v>1000</v>
      </c>
      <c r="E519" s="156"/>
      <c r="F519" s="1286"/>
      <c r="G519" s="1261"/>
      <c r="H519" s="1262"/>
      <c r="I519" s="1318"/>
      <c r="J519" s="1319">
        <v>180</v>
      </c>
      <c r="K519" s="1319"/>
      <c r="L519" s="1321">
        <f>SUM(I519:K519)</f>
        <v>180</v>
      </c>
      <c r="M519" s="1338"/>
    </row>
    <row r="520" spans="1:13" s="616" customFormat="1" ht="15">
      <c r="A520" s="1446">
        <v>513</v>
      </c>
      <c r="B520" s="1266"/>
      <c r="C520" s="1267"/>
      <c r="D520" s="1268" t="s">
        <v>1132</v>
      </c>
      <c r="E520" s="1301"/>
      <c r="F520" s="1302"/>
      <c r="G520" s="1290"/>
      <c r="H520" s="1291"/>
      <c r="I520" s="1322"/>
      <c r="J520" s="1323">
        <v>-2</v>
      </c>
      <c r="K520" s="1323"/>
      <c r="L520" s="1324">
        <f>SUM(I520:K520)</f>
        <v>-2</v>
      </c>
      <c r="M520" s="1346"/>
    </row>
    <row r="521" spans="1:13" s="617" customFormat="1" ht="15">
      <c r="A521" s="1446">
        <v>514</v>
      </c>
      <c r="B521" s="1270"/>
      <c r="C521" s="1271"/>
      <c r="D521" s="1272" t="s">
        <v>1034</v>
      </c>
      <c r="E521" s="1289"/>
      <c r="F521" s="1287"/>
      <c r="G521" s="1287"/>
      <c r="H521" s="1288"/>
      <c r="I521" s="1328">
        <f>SUM(I519:I520)</f>
        <v>0</v>
      </c>
      <c r="J521" s="1287">
        <f>SUM(J519:J520)</f>
        <v>178</v>
      </c>
      <c r="K521" s="1287">
        <f>SUM(K519:K520)</f>
        <v>0</v>
      </c>
      <c r="L521" s="1320">
        <f>SUM(I521:K521)</f>
        <v>178</v>
      </c>
      <c r="M521" s="1345">
        <v>0</v>
      </c>
    </row>
    <row r="522" spans="1:13" ht="15">
      <c r="A522" s="1446">
        <v>515</v>
      </c>
      <c r="B522" s="1263"/>
      <c r="C522" s="1264">
        <v>11</v>
      </c>
      <c r="D522" s="1265" t="s">
        <v>670</v>
      </c>
      <c r="E522" s="156" t="s">
        <v>752</v>
      </c>
      <c r="F522" s="1286">
        <f>SUM(H522,L525)</f>
        <v>166</v>
      </c>
      <c r="G522" s="1286">
        <v>0</v>
      </c>
      <c r="H522" s="1387">
        <v>0</v>
      </c>
      <c r="I522" s="1318"/>
      <c r="J522" s="1319"/>
      <c r="K522" s="1319"/>
      <c r="L522" s="1321"/>
      <c r="M522" s="1343"/>
    </row>
    <row r="523" spans="1:13" s="615" customFormat="1" ht="15">
      <c r="A523" s="1446">
        <v>516</v>
      </c>
      <c r="B523" s="1263"/>
      <c r="C523" s="1264"/>
      <c r="D523" s="1265" t="s">
        <v>1000</v>
      </c>
      <c r="E523" s="156"/>
      <c r="F523" s="1286"/>
      <c r="G523" s="1261"/>
      <c r="H523" s="1262"/>
      <c r="I523" s="1318"/>
      <c r="J523" s="1319">
        <v>166</v>
      </c>
      <c r="K523" s="1319"/>
      <c r="L523" s="1321">
        <f>SUM(I523:K523)</f>
        <v>166</v>
      </c>
      <c r="M523" s="1338"/>
    </row>
    <row r="524" spans="1:13" s="616" customFormat="1" ht="15">
      <c r="A524" s="1446">
        <v>517</v>
      </c>
      <c r="B524" s="1266"/>
      <c r="C524" s="1267"/>
      <c r="D524" s="1268" t="s">
        <v>1008</v>
      </c>
      <c r="E524" s="1301"/>
      <c r="F524" s="1302"/>
      <c r="G524" s="1290"/>
      <c r="H524" s="1291"/>
      <c r="I524" s="1322"/>
      <c r="J524" s="1323"/>
      <c r="K524" s="1323"/>
      <c r="L524" s="1324">
        <f>SUM(I524:K524)</f>
        <v>0</v>
      </c>
      <c r="M524" s="1346"/>
    </row>
    <row r="525" spans="1:13" s="617" customFormat="1" ht="15">
      <c r="A525" s="1446">
        <v>518</v>
      </c>
      <c r="B525" s="1270"/>
      <c r="C525" s="1271"/>
      <c r="D525" s="1272" t="s">
        <v>1034</v>
      </c>
      <c r="E525" s="1289"/>
      <c r="F525" s="1287"/>
      <c r="G525" s="1287"/>
      <c r="H525" s="1288"/>
      <c r="I525" s="1328">
        <f>SUM(I523:I524)</f>
        <v>0</v>
      </c>
      <c r="J525" s="1287">
        <f>SUM(J523:J524)</f>
        <v>166</v>
      </c>
      <c r="K525" s="1287">
        <f>SUM(K523:K524)</f>
        <v>0</v>
      </c>
      <c r="L525" s="1320">
        <f>SUM(I525:K525)</f>
        <v>166</v>
      </c>
      <c r="M525" s="1345">
        <v>0</v>
      </c>
    </row>
    <row r="526" spans="1:13" ht="15">
      <c r="A526" s="1446">
        <v>519</v>
      </c>
      <c r="B526" s="1263"/>
      <c r="C526" s="1264">
        <v>12</v>
      </c>
      <c r="D526" s="1265" t="s">
        <v>671</v>
      </c>
      <c r="E526" s="156" t="s">
        <v>752</v>
      </c>
      <c r="F526" s="1286">
        <f>SUM(H526,L529)</f>
        <v>1349</v>
      </c>
      <c r="G526" s="1286">
        <v>0</v>
      </c>
      <c r="H526" s="1387">
        <v>0</v>
      </c>
      <c r="I526" s="1318"/>
      <c r="J526" s="1319"/>
      <c r="K526" s="1319"/>
      <c r="L526" s="1321"/>
      <c r="M526" s="1343"/>
    </row>
    <row r="527" spans="1:13" s="615" customFormat="1" ht="15">
      <c r="A527" s="1446">
        <v>520</v>
      </c>
      <c r="B527" s="1263"/>
      <c r="C527" s="1264"/>
      <c r="D527" s="1265" t="s">
        <v>1000</v>
      </c>
      <c r="E527" s="156"/>
      <c r="F527" s="1286"/>
      <c r="G527" s="1261"/>
      <c r="H527" s="1262"/>
      <c r="I527" s="1318"/>
      <c r="J527" s="1319">
        <v>1349</v>
      </c>
      <c r="K527" s="1319"/>
      <c r="L527" s="1321">
        <f>SUM(I527:K527)</f>
        <v>1349</v>
      </c>
      <c r="M527" s="1338"/>
    </row>
    <row r="528" spans="1:13" s="616" customFormat="1" ht="15">
      <c r="A528" s="1446">
        <v>521</v>
      </c>
      <c r="B528" s="1266"/>
      <c r="C528" s="1267"/>
      <c r="D528" s="1268" t="s">
        <v>396</v>
      </c>
      <c r="E528" s="1301"/>
      <c r="F528" s="1302"/>
      <c r="G528" s="1290"/>
      <c r="H528" s="1291"/>
      <c r="I528" s="1322"/>
      <c r="J528" s="1323"/>
      <c r="K528" s="1323"/>
      <c r="L528" s="1324">
        <f>SUM(I528:K528)</f>
        <v>0</v>
      </c>
      <c r="M528" s="1346"/>
    </row>
    <row r="529" spans="1:13" s="617" customFormat="1" ht="15">
      <c r="A529" s="1446">
        <v>522</v>
      </c>
      <c r="B529" s="1270"/>
      <c r="C529" s="1271"/>
      <c r="D529" s="1272" t="s">
        <v>1034</v>
      </c>
      <c r="E529" s="1289"/>
      <c r="F529" s="1287"/>
      <c r="G529" s="1287"/>
      <c r="H529" s="1288"/>
      <c r="I529" s="1328">
        <f>SUM(I527:I528)</f>
        <v>0</v>
      </c>
      <c r="J529" s="1287">
        <f>SUM(J527:J528)</f>
        <v>1349</v>
      </c>
      <c r="K529" s="1287">
        <f>SUM(K527:K528)</f>
        <v>0</v>
      </c>
      <c r="L529" s="1320">
        <f>SUM(I529:K529)</f>
        <v>1349</v>
      </c>
      <c r="M529" s="1345">
        <v>0</v>
      </c>
    </row>
    <row r="530" spans="1:13" ht="15">
      <c r="A530" s="1446">
        <v>523</v>
      </c>
      <c r="B530" s="1263"/>
      <c r="C530" s="1264">
        <v>13</v>
      </c>
      <c r="D530" s="1265" t="s">
        <v>672</v>
      </c>
      <c r="E530" s="156" t="s">
        <v>752</v>
      </c>
      <c r="F530" s="1286">
        <f>SUM(H530,L533)</f>
        <v>98</v>
      </c>
      <c r="G530" s="1286">
        <v>0</v>
      </c>
      <c r="H530" s="1387">
        <v>0</v>
      </c>
      <c r="I530" s="1318"/>
      <c r="J530" s="1319"/>
      <c r="K530" s="1319"/>
      <c r="L530" s="1321"/>
      <c r="M530" s="1343"/>
    </row>
    <row r="531" spans="1:13" s="615" customFormat="1" ht="15">
      <c r="A531" s="1446">
        <v>524</v>
      </c>
      <c r="B531" s="1263"/>
      <c r="C531" s="1264"/>
      <c r="D531" s="1265" t="s">
        <v>1000</v>
      </c>
      <c r="E531" s="156"/>
      <c r="F531" s="1286"/>
      <c r="G531" s="1261"/>
      <c r="H531" s="1262"/>
      <c r="I531" s="1318"/>
      <c r="J531" s="1319">
        <v>161</v>
      </c>
      <c r="K531" s="1319"/>
      <c r="L531" s="1321">
        <f>SUM(I531:K531)</f>
        <v>161</v>
      </c>
      <c r="M531" s="1338"/>
    </row>
    <row r="532" spans="1:13" s="616" customFormat="1" ht="15">
      <c r="A532" s="1446">
        <v>525</v>
      </c>
      <c r="B532" s="1266"/>
      <c r="C532" s="1267"/>
      <c r="D532" s="1268" t="s">
        <v>396</v>
      </c>
      <c r="E532" s="1301"/>
      <c r="F532" s="1302"/>
      <c r="G532" s="1290"/>
      <c r="H532" s="1291"/>
      <c r="I532" s="1322"/>
      <c r="J532" s="1323">
        <v>-63</v>
      </c>
      <c r="K532" s="1323"/>
      <c r="L532" s="1324">
        <f>SUM(I532:K532)</f>
        <v>-63</v>
      </c>
      <c r="M532" s="1346"/>
    </row>
    <row r="533" spans="1:13" s="617" customFormat="1" ht="15">
      <c r="A533" s="1446">
        <v>526</v>
      </c>
      <c r="B533" s="1270"/>
      <c r="C533" s="1271"/>
      <c r="D533" s="1272" t="s">
        <v>1034</v>
      </c>
      <c r="E533" s="1289"/>
      <c r="F533" s="1287"/>
      <c r="G533" s="1287"/>
      <c r="H533" s="1288"/>
      <c r="I533" s="1328">
        <f>SUM(I531:I532)</f>
        <v>0</v>
      </c>
      <c r="J533" s="1287">
        <f>SUM(J531:J532)</f>
        <v>98</v>
      </c>
      <c r="K533" s="1287">
        <f>SUM(K531:K532)</f>
        <v>0</v>
      </c>
      <c r="L533" s="1320">
        <f>SUM(I533:K533)</f>
        <v>98</v>
      </c>
      <c r="M533" s="1345">
        <v>0</v>
      </c>
    </row>
    <row r="534" spans="1:13" ht="15">
      <c r="A534" s="1446">
        <v>527</v>
      </c>
      <c r="B534" s="1263"/>
      <c r="C534" s="1264">
        <v>14</v>
      </c>
      <c r="D534" s="1265" t="s">
        <v>1162</v>
      </c>
      <c r="E534" s="156" t="s">
        <v>752</v>
      </c>
      <c r="F534" s="1286">
        <v>63</v>
      </c>
      <c r="G534" s="1286">
        <v>0</v>
      </c>
      <c r="H534" s="1387">
        <v>0</v>
      </c>
      <c r="I534" s="1318"/>
      <c r="J534" s="1319"/>
      <c r="K534" s="1319"/>
      <c r="L534" s="1320"/>
      <c r="M534" s="1343"/>
    </row>
    <row r="535" spans="1:13" s="616" customFormat="1" ht="15">
      <c r="A535" s="1446">
        <v>528</v>
      </c>
      <c r="B535" s="1266"/>
      <c r="C535" s="1267"/>
      <c r="D535" s="1268" t="s">
        <v>396</v>
      </c>
      <c r="E535" s="156"/>
      <c r="F535" s="1290"/>
      <c r="G535" s="1290"/>
      <c r="H535" s="1388"/>
      <c r="I535" s="1322"/>
      <c r="J535" s="1323">
        <v>63</v>
      </c>
      <c r="K535" s="1323"/>
      <c r="L535" s="1324">
        <f>SUM(I535:K535)</f>
        <v>63</v>
      </c>
      <c r="M535" s="1346"/>
    </row>
    <row r="536" spans="1:13" s="617" customFormat="1" ht="15">
      <c r="A536" s="1446">
        <v>529</v>
      </c>
      <c r="B536" s="1270"/>
      <c r="C536" s="1271"/>
      <c r="D536" s="1272" t="s">
        <v>1034</v>
      </c>
      <c r="E536" s="1289"/>
      <c r="F536" s="1287"/>
      <c r="G536" s="1287"/>
      <c r="H536" s="1288"/>
      <c r="I536" s="1328">
        <f>SUM(I535)</f>
        <v>0</v>
      </c>
      <c r="J536" s="1287">
        <f>SUM(J535)</f>
        <v>63</v>
      </c>
      <c r="K536" s="1287">
        <f>SUM(K535)</f>
        <v>0</v>
      </c>
      <c r="L536" s="1320">
        <f>SUM(L535)</f>
        <v>63</v>
      </c>
      <c r="M536" s="1345">
        <v>0</v>
      </c>
    </row>
    <row r="537" spans="1:13" ht="15">
      <c r="A537" s="1446">
        <v>530</v>
      </c>
      <c r="B537" s="1263"/>
      <c r="C537" s="1264">
        <v>15</v>
      </c>
      <c r="D537" s="1265" t="s">
        <v>673</v>
      </c>
      <c r="E537" s="156" t="s">
        <v>752</v>
      </c>
      <c r="F537" s="1286">
        <f>SUM(H537,L540)</f>
        <v>30</v>
      </c>
      <c r="G537" s="1286">
        <v>0</v>
      </c>
      <c r="H537" s="1387">
        <v>0</v>
      </c>
      <c r="I537" s="1318"/>
      <c r="J537" s="1319"/>
      <c r="K537" s="1319"/>
      <c r="L537" s="1321"/>
      <c r="M537" s="1343"/>
    </row>
    <row r="538" spans="1:13" s="615" customFormat="1" ht="15">
      <c r="A538" s="1446">
        <v>531</v>
      </c>
      <c r="B538" s="1263"/>
      <c r="C538" s="1264"/>
      <c r="D538" s="1265" t="s">
        <v>1000</v>
      </c>
      <c r="E538" s="156"/>
      <c r="F538" s="1286"/>
      <c r="G538" s="1261"/>
      <c r="H538" s="1262"/>
      <c r="I538" s="1318"/>
      <c r="J538" s="1319">
        <v>30</v>
      </c>
      <c r="K538" s="1319"/>
      <c r="L538" s="1321">
        <f>SUM(I538:K538)</f>
        <v>30</v>
      </c>
      <c r="M538" s="1338"/>
    </row>
    <row r="539" spans="1:13" s="616" customFormat="1" ht="15">
      <c r="A539" s="1446">
        <v>532</v>
      </c>
      <c r="B539" s="1266"/>
      <c r="C539" s="1267"/>
      <c r="D539" s="1268" t="s">
        <v>230</v>
      </c>
      <c r="E539" s="1301"/>
      <c r="F539" s="1302"/>
      <c r="G539" s="1290"/>
      <c r="H539" s="1291"/>
      <c r="I539" s="1322"/>
      <c r="J539" s="1323"/>
      <c r="K539" s="1323"/>
      <c r="L539" s="1324">
        <f>SUM(I539:K539)</f>
        <v>0</v>
      </c>
      <c r="M539" s="1346"/>
    </row>
    <row r="540" spans="1:13" s="617" customFormat="1" ht="15">
      <c r="A540" s="1446">
        <v>533</v>
      </c>
      <c r="B540" s="1270"/>
      <c r="C540" s="1271"/>
      <c r="D540" s="1272" t="s">
        <v>1034</v>
      </c>
      <c r="E540" s="1289"/>
      <c r="F540" s="1287"/>
      <c r="G540" s="1287"/>
      <c r="H540" s="1288"/>
      <c r="I540" s="1328">
        <f>SUM(I538:I539)</f>
        <v>0</v>
      </c>
      <c r="J540" s="1287">
        <f>SUM(J538:J539)</f>
        <v>30</v>
      </c>
      <c r="K540" s="1287">
        <f>SUM(K538:K539)</f>
        <v>0</v>
      </c>
      <c r="L540" s="1320">
        <f>SUM(I540:K540)</f>
        <v>30</v>
      </c>
      <c r="M540" s="1345">
        <v>0</v>
      </c>
    </row>
    <row r="541" spans="1:13" ht="15">
      <c r="A541" s="1446">
        <v>534</v>
      </c>
      <c r="B541" s="1263"/>
      <c r="C541" s="1264">
        <v>16</v>
      </c>
      <c r="D541" s="1265" t="s">
        <v>926</v>
      </c>
      <c r="E541" s="156" t="s">
        <v>752</v>
      </c>
      <c r="F541" s="1286">
        <f>SUM(H541,L544)</f>
        <v>27</v>
      </c>
      <c r="G541" s="1286">
        <v>0</v>
      </c>
      <c r="H541" s="1387">
        <v>0</v>
      </c>
      <c r="I541" s="1318"/>
      <c r="J541" s="1319"/>
      <c r="K541" s="1319"/>
      <c r="L541" s="1321"/>
      <c r="M541" s="1343"/>
    </row>
    <row r="542" spans="1:13" ht="15">
      <c r="A542" s="1446">
        <v>535</v>
      </c>
      <c r="B542" s="1263"/>
      <c r="C542" s="1264"/>
      <c r="D542" s="1265" t="s">
        <v>1000</v>
      </c>
      <c r="E542" s="156"/>
      <c r="F542" s="1286"/>
      <c r="G542" s="1286"/>
      <c r="H542" s="1387"/>
      <c r="I542" s="1318"/>
      <c r="J542" s="1319">
        <v>25</v>
      </c>
      <c r="K542" s="1319"/>
      <c r="L542" s="1321">
        <f>SUM(I542:K542)</f>
        <v>25</v>
      </c>
      <c r="M542" s="1343"/>
    </row>
    <row r="543" spans="1:13" s="616" customFormat="1" ht="15">
      <c r="A543" s="1446">
        <v>536</v>
      </c>
      <c r="B543" s="1266"/>
      <c r="C543" s="1267"/>
      <c r="D543" s="1268" t="s">
        <v>1132</v>
      </c>
      <c r="E543" s="1301"/>
      <c r="F543" s="1302"/>
      <c r="G543" s="1290"/>
      <c r="H543" s="1291"/>
      <c r="I543" s="1322"/>
      <c r="J543" s="1323">
        <v>2</v>
      </c>
      <c r="K543" s="1323"/>
      <c r="L543" s="1324">
        <f>SUM(I543:K543)</f>
        <v>2</v>
      </c>
      <c r="M543" s="1346"/>
    </row>
    <row r="544" spans="1:13" s="617" customFormat="1" ht="15">
      <c r="A544" s="1446">
        <v>537</v>
      </c>
      <c r="B544" s="1270"/>
      <c r="C544" s="1271"/>
      <c r="D544" s="1272" t="s">
        <v>1034</v>
      </c>
      <c r="E544" s="1289"/>
      <c r="F544" s="1287"/>
      <c r="G544" s="1287"/>
      <c r="H544" s="1288"/>
      <c r="I544" s="1328">
        <f>SUM(I542:I543)</f>
        <v>0</v>
      </c>
      <c r="J544" s="1287">
        <f>SUM(J542:J543)</f>
        <v>27</v>
      </c>
      <c r="K544" s="1287">
        <f>SUM(K542:K543)</f>
        <v>0</v>
      </c>
      <c r="L544" s="1320">
        <f>SUM(L542:L543)</f>
        <v>27</v>
      </c>
      <c r="M544" s="1345">
        <v>0</v>
      </c>
    </row>
    <row r="545" spans="1:13" s="615" customFormat="1" ht="24.75" customHeight="1">
      <c r="A545" s="1206">
        <v>538</v>
      </c>
      <c r="B545" s="1294">
        <v>1</v>
      </c>
      <c r="C545" s="1264"/>
      <c r="D545" s="1548" t="s">
        <v>512</v>
      </c>
      <c r="E545" s="1548"/>
      <c r="F545" s="1307"/>
      <c r="G545" s="1307"/>
      <c r="H545" s="1386"/>
      <c r="I545" s="1318"/>
      <c r="J545" s="1319"/>
      <c r="K545" s="1319"/>
      <c r="L545" s="1321"/>
      <c r="M545" s="1341"/>
    </row>
    <row r="546" spans="1:13" s="615" customFormat="1" ht="15">
      <c r="A546" s="1446">
        <v>539</v>
      </c>
      <c r="B546" s="1263"/>
      <c r="C546" s="1264">
        <v>17</v>
      </c>
      <c r="D546" s="1261" t="s">
        <v>293</v>
      </c>
      <c r="E546" s="156" t="s">
        <v>752</v>
      </c>
      <c r="F546" s="1286">
        <f>SUM(H546,L548)</f>
        <v>1170</v>
      </c>
      <c r="G546" s="1261">
        <v>0</v>
      </c>
      <c r="H546" s="1262">
        <v>0</v>
      </c>
      <c r="I546" s="1318"/>
      <c r="J546" s="1319"/>
      <c r="K546" s="1319"/>
      <c r="L546" s="1321"/>
      <c r="M546" s="1338"/>
    </row>
    <row r="547" spans="1:13" ht="15">
      <c r="A547" s="1446">
        <v>540</v>
      </c>
      <c r="B547" s="1263"/>
      <c r="C547" s="1264"/>
      <c r="D547" s="1265" t="s">
        <v>394</v>
      </c>
      <c r="E547" s="1295"/>
      <c r="F547" s="1280"/>
      <c r="G547" s="1286"/>
      <c r="H547" s="1387"/>
      <c r="I547" s="1318"/>
      <c r="J547" s="1319">
        <v>500</v>
      </c>
      <c r="K547" s="1319"/>
      <c r="L547" s="1321">
        <f>SUM(I547:K547)</f>
        <v>500</v>
      </c>
      <c r="M547" s="1343"/>
    </row>
    <row r="548" spans="1:13" ht="15">
      <c r="A548" s="1446">
        <v>541</v>
      </c>
      <c r="B548" s="1263"/>
      <c r="C548" s="1264"/>
      <c r="D548" s="1265" t="s">
        <v>1000</v>
      </c>
      <c r="E548" s="1295"/>
      <c r="F548" s="1280"/>
      <c r="G548" s="1286"/>
      <c r="H548" s="1387"/>
      <c r="I548" s="1318"/>
      <c r="J548" s="1319">
        <v>1170</v>
      </c>
      <c r="K548" s="1319"/>
      <c r="L548" s="1321">
        <f>SUM(I548:K548)</f>
        <v>1170</v>
      </c>
      <c r="M548" s="1343"/>
    </row>
    <row r="549" spans="1:14" s="616" customFormat="1" ht="15">
      <c r="A549" s="1446">
        <v>542</v>
      </c>
      <c r="B549" s="1266"/>
      <c r="C549" s="1267"/>
      <c r="D549" s="1268" t="s">
        <v>396</v>
      </c>
      <c r="E549" s="156"/>
      <c r="F549" s="1290"/>
      <c r="G549" s="1290"/>
      <c r="H549" s="1388"/>
      <c r="I549" s="1322"/>
      <c r="J549" s="1323"/>
      <c r="K549" s="1323"/>
      <c r="L549" s="1324">
        <f>SUM(I549:K549)</f>
        <v>0</v>
      </c>
      <c r="M549" s="1346"/>
      <c r="N549" s="1028">
        <f>J549+J532+J528+J524+J520+J512+J508+J485+J553+J557+J539</f>
        <v>-565</v>
      </c>
    </row>
    <row r="550" spans="1:13" s="617" customFormat="1" ht="15">
      <c r="A550" s="1446">
        <v>543</v>
      </c>
      <c r="B550" s="1270"/>
      <c r="C550" s="1271"/>
      <c r="D550" s="1272" t="s">
        <v>1034</v>
      </c>
      <c r="E550" s="1289"/>
      <c r="F550" s="1287"/>
      <c r="G550" s="1287"/>
      <c r="H550" s="1288"/>
      <c r="I550" s="1328">
        <f>SUM(I548:I549)</f>
        <v>0</v>
      </c>
      <c r="J550" s="1287">
        <f>SUM(J548:J549)</f>
        <v>1170</v>
      </c>
      <c r="K550" s="1287">
        <f>SUM(K548:K549)</f>
        <v>0</v>
      </c>
      <c r="L550" s="1320">
        <f>SUM(I550:K550)</f>
        <v>1170</v>
      </c>
      <c r="M550" s="1345">
        <f>SUM(M547:M549)</f>
        <v>0</v>
      </c>
    </row>
    <row r="551" spans="1:13" ht="15">
      <c r="A551" s="1446">
        <v>544</v>
      </c>
      <c r="B551" s="1263"/>
      <c r="C551" s="1264">
        <v>18</v>
      </c>
      <c r="D551" s="1265" t="s">
        <v>674</v>
      </c>
      <c r="E551" s="156" t="s">
        <v>752</v>
      </c>
      <c r="F551" s="1286">
        <f>SUM(H551,L554)</f>
        <v>30</v>
      </c>
      <c r="G551" s="1286">
        <v>0</v>
      </c>
      <c r="H551" s="1387">
        <v>0</v>
      </c>
      <c r="I551" s="1318"/>
      <c r="J551" s="1319"/>
      <c r="K551" s="1319"/>
      <c r="L551" s="1321"/>
      <c r="M551" s="1343"/>
    </row>
    <row r="552" spans="1:13" s="615" customFormat="1" ht="15">
      <c r="A552" s="1446">
        <v>545</v>
      </c>
      <c r="B552" s="1263"/>
      <c r="C552" s="1264"/>
      <c r="D552" s="1265" t="s">
        <v>1000</v>
      </c>
      <c r="E552" s="156"/>
      <c r="F552" s="1286"/>
      <c r="G552" s="1261"/>
      <c r="H552" s="1262"/>
      <c r="I552" s="1318"/>
      <c r="J552" s="1319">
        <v>30</v>
      </c>
      <c r="K552" s="1319"/>
      <c r="L552" s="1321">
        <f>SUM(I552:K552)</f>
        <v>30</v>
      </c>
      <c r="M552" s="1338"/>
    </row>
    <row r="553" spans="1:13" s="616" customFormat="1" ht="15">
      <c r="A553" s="1446">
        <v>546</v>
      </c>
      <c r="B553" s="1266"/>
      <c r="C553" s="1267"/>
      <c r="D553" s="1268" t="s">
        <v>230</v>
      </c>
      <c r="E553" s="1301"/>
      <c r="F553" s="1302"/>
      <c r="G553" s="1290"/>
      <c r="H553" s="1291"/>
      <c r="I553" s="1322"/>
      <c r="J553" s="1323"/>
      <c r="K553" s="1323"/>
      <c r="L553" s="1324">
        <f>SUM(I553:K553)</f>
        <v>0</v>
      </c>
      <c r="M553" s="1346"/>
    </row>
    <row r="554" spans="1:13" s="617" customFormat="1" ht="15">
      <c r="A554" s="1446">
        <v>547</v>
      </c>
      <c r="B554" s="1270"/>
      <c r="C554" s="1271"/>
      <c r="D554" s="1272" t="s">
        <v>1034</v>
      </c>
      <c r="E554" s="1289"/>
      <c r="F554" s="1287"/>
      <c r="G554" s="1287"/>
      <c r="H554" s="1288"/>
      <c r="I554" s="1328">
        <f>SUM(I552:I553)</f>
        <v>0</v>
      </c>
      <c r="J554" s="1287">
        <f>SUM(J552:J553)</f>
        <v>30</v>
      </c>
      <c r="K554" s="1287">
        <f>SUM(K552:K553)</f>
        <v>0</v>
      </c>
      <c r="L554" s="1320">
        <f>SUM(I554:K554)</f>
        <v>30</v>
      </c>
      <c r="M554" s="1345"/>
    </row>
    <row r="555" spans="1:13" ht="15">
      <c r="A555" s="1446">
        <v>548</v>
      </c>
      <c r="B555" s="1263"/>
      <c r="C555" s="1264">
        <v>19</v>
      </c>
      <c r="D555" s="1265" t="s">
        <v>675</v>
      </c>
      <c r="E555" s="156" t="s">
        <v>752</v>
      </c>
      <c r="F555" s="1286">
        <f>SUM(H555,L558)</f>
        <v>49</v>
      </c>
      <c r="G555" s="1286">
        <v>0</v>
      </c>
      <c r="H555" s="1387">
        <v>0</v>
      </c>
      <c r="I555" s="1318"/>
      <c r="J555" s="1319"/>
      <c r="K555" s="1319"/>
      <c r="L555" s="1321"/>
      <c r="M555" s="1343"/>
    </row>
    <row r="556" spans="1:13" s="615" customFormat="1" ht="15">
      <c r="A556" s="1446">
        <v>549</v>
      </c>
      <c r="B556" s="1263"/>
      <c r="C556" s="1264"/>
      <c r="D556" s="1265" t="s">
        <v>1000</v>
      </c>
      <c r="E556" s="156"/>
      <c r="F556" s="1286"/>
      <c r="G556" s="1261"/>
      <c r="H556" s="1262"/>
      <c r="I556" s="1318"/>
      <c r="J556" s="1319">
        <v>49</v>
      </c>
      <c r="K556" s="1319"/>
      <c r="L556" s="1321">
        <f>SUM(I556:K556)</f>
        <v>49</v>
      </c>
      <c r="M556" s="1338"/>
    </row>
    <row r="557" spans="1:13" s="616" customFormat="1" ht="15">
      <c r="A557" s="1446">
        <v>550</v>
      </c>
      <c r="B557" s="1266"/>
      <c r="C557" s="1267"/>
      <c r="D557" s="1268" t="s">
        <v>230</v>
      </c>
      <c r="E557" s="1301"/>
      <c r="F557" s="1302"/>
      <c r="G557" s="1290"/>
      <c r="H557" s="1291"/>
      <c r="I557" s="1322"/>
      <c r="J557" s="1323"/>
      <c r="K557" s="1323"/>
      <c r="L557" s="1324">
        <f>SUM(I557:K557)</f>
        <v>0</v>
      </c>
      <c r="M557" s="1346"/>
    </row>
    <row r="558" spans="1:13" s="617" customFormat="1" ht="15">
      <c r="A558" s="1446">
        <v>551</v>
      </c>
      <c r="B558" s="1270"/>
      <c r="C558" s="1271"/>
      <c r="D558" s="1272" t="s">
        <v>1034</v>
      </c>
      <c r="E558" s="1289"/>
      <c r="F558" s="1287"/>
      <c r="G558" s="1287"/>
      <c r="H558" s="1288"/>
      <c r="I558" s="1328">
        <f>SUM(I556:I557)</f>
        <v>0</v>
      </c>
      <c r="J558" s="1287">
        <f>SUM(J556:J557)</f>
        <v>49</v>
      </c>
      <c r="K558" s="1287">
        <f>SUM(K556:K557)</f>
        <v>0</v>
      </c>
      <c r="L558" s="1320">
        <f>SUM(I558:K558)</f>
        <v>49</v>
      </c>
      <c r="M558" s="1345">
        <v>0</v>
      </c>
    </row>
    <row r="559" spans="1:13" ht="15">
      <c r="A559" s="1446">
        <v>552</v>
      </c>
      <c r="B559" s="1263"/>
      <c r="C559" s="1264">
        <v>20</v>
      </c>
      <c r="D559" s="1265" t="s">
        <v>1017</v>
      </c>
      <c r="E559" s="156" t="s">
        <v>752</v>
      </c>
      <c r="F559" s="1286">
        <v>400</v>
      </c>
      <c r="G559" s="1286">
        <v>0</v>
      </c>
      <c r="H559" s="1387">
        <v>0</v>
      </c>
      <c r="I559" s="1318"/>
      <c r="J559" s="1319"/>
      <c r="K559" s="1319"/>
      <c r="L559" s="1321"/>
      <c r="M559" s="1343"/>
    </row>
    <row r="560" spans="1:13" s="615" customFormat="1" ht="15">
      <c r="A560" s="1446">
        <v>553</v>
      </c>
      <c r="B560" s="1263"/>
      <c r="C560" s="1264"/>
      <c r="D560" s="1265" t="s">
        <v>1000</v>
      </c>
      <c r="E560" s="156"/>
      <c r="F560" s="1286"/>
      <c r="G560" s="1261"/>
      <c r="H560" s="1262"/>
      <c r="I560" s="1318"/>
      <c r="J560" s="1319">
        <v>400</v>
      </c>
      <c r="K560" s="1319"/>
      <c r="L560" s="1321">
        <f aca="true" t="shared" si="2" ref="L560:L566">SUM(I560:K560)</f>
        <v>400</v>
      </c>
      <c r="M560" s="1338"/>
    </row>
    <row r="561" spans="1:13" s="616" customFormat="1" ht="15">
      <c r="A561" s="1446">
        <v>554</v>
      </c>
      <c r="B561" s="1266"/>
      <c r="C561" s="1267"/>
      <c r="D561" s="1268" t="s">
        <v>230</v>
      </c>
      <c r="E561" s="1301"/>
      <c r="F561" s="1302"/>
      <c r="G561" s="1290"/>
      <c r="H561" s="1291"/>
      <c r="I561" s="1322"/>
      <c r="J561" s="1323"/>
      <c r="K561" s="1323"/>
      <c r="L561" s="1324">
        <f t="shared" si="2"/>
        <v>0</v>
      </c>
      <c r="M561" s="1346"/>
    </row>
    <row r="562" spans="1:13" s="617" customFormat="1" ht="15">
      <c r="A562" s="1446">
        <v>555</v>
      </c>
      <c r="B562" s="1270"/>
      <c r="C562" s="1271"/>
      <c r="D562" s="1272" t="s">
        <v>1034</v>
      </c>
      <c r="E562" s="1289"/>
      <c r="F562" s="1287"/>
      <c r="G562" s="1287"/>
      <c r="H562" s="1288"/>
      <c r="I562" s="1328">
        <f>SUM(I560:I561)</f>
        <v>0</v>
      </c>
      <c r="J562" s="1287">
        <f>SUM(J560:J561)</f>
        <v>400</v>
      </c>
      <c r="K562" s="1287">
        <f>SUM(K560:K561)</f>
        <v>0</v>
      </c>
      <c r="L562" s="1320">
        <f t="shared" si="2"/>
        <v>400</v>
      </c>
      <c r="M562" s="1345">
        <v>0</v>
      </c>
    </row>
    <row r="563" spans="1:13" ht="15">
      <c r="A563" s="1446">
        <v>556</v>
      </c>
      <c r="B563" s="1263"/>
      <c r="C563" s="1264">
        <v>21</v>
      </c>
      <c r="D563" s="1265" t="s">
        <v>1018</v>
      </c>
      <c r="E563" s="156" t="s">
        <v>752</v>
      </c>
      <c r="F563" s="1286">
        <v>152</v>
      </c>
      <c r="G563" s="1286">
        <v>0</v>
      </c>
      <c r="H563" s="1387">
        <v>0</v>
      </c>
      <c r="I563" s="1318"/>
      <c r="J563" s="1319"/>
      <c r="K563" s="1319"/>
      <c r="L563" s="1321"/>
      <c r="M563" s="1343"/>
    </row>
    <row r="564" spans="1:13" s="615" customFormat="1" ht="15">
      <c r="A564" s="1446">
        <v>557</v>
      </c>
      <c r="B564" s="1263"/>
      <c r="C564" s="1264"/>
      <c r="D564" s="1265" t="s">
        <v>1000</v>
      </c>
      <c r="E564" s="156"/>
      <c r="F564" s="1286"/>
      <c r="G564" s="1261"/>
      <c r="H564" s="1262"/>
      <c r="I564" s="1318"/>
      <c r="J564" s="1319">
        <v>152</v>
      </c>
      <c r="K564" s="1319"/>
      <c r="L564" s="1321">
        <f t="shared" si="2"/>
        <v>152</v>
      </c>
      <c r="M564" s="1338"/>
    </row>
    <row r="565" spans="1:13" s="616" customFormat="1" ht="15">
      <c r="A565" s="1446">
        <v>558</v>
      </c>
      <c r="B565" s="1266"/>
      <c r="C565" s="1267"/>
      <c r="D565" s="1268" t="s">
        <v>230</v>
      </c>
      <c r="E565" s="1301"/>
      <c r="F565" s="1302"/>
      <c r="G565" s="1290"/>
      <c r="H565" s="1291"/>
      <c r="I565" s="1322"/>
      <c r="J565" s="1323"/>
      <c r="K565" s="1323"/>
      <c r="L565" s="1324">
        <f t="shared" si="2"/>
        <v>0</v>
      </c>
      <c r="M565" s="1346"/>
    </row>
    <row r="566" spans="1:13" s="617" customFormat="1" ht="15">
      <c r="A566" s="1446">
        <v>559</v>
      </c>
      <c r="B566" s="1270"/>
      <c r="C566" s="1271"/>
      <c r="D566" s="1272" t="s">
        <v>1034</v>
      </c>
      <c r="E566" s="1289"/>
      <c r="F566" s="1287"/>
      <c r="G566" s="1287"/>
      <c r="H566" s="1288"/>
      <c r="I566" s="1328">
        <f>SUM(I564:I565)</f>
        <v>0</v>
      </c>
      <c r="J566" s="1287">
        <f>SUM(J564:J565)</f>
        <v>152</v>
      </c>
      <c r="K566" s="1287">
        <f>SUM(K564:K565)</f>
        <v>0</v>
      </c>
      <c r="L566" s="1320">
        <f t="shared" si="2"/>
        <v>152</v>
      </c>
      <c r="M566" s="1345">
        <v>0</v>
      </c>
    </row>
    <row r="567" spans="1:13" s="615" customFormat="1" ht="15">
      <c r="A567" s="1446">
        <v>560</v>
      </c>
      <c r="B567" s="1294">
        <v>2</v>
      </c>
      <c r="C567" s="1264"/>
      <c r="D567" s="1307" t="s">
        <v>294</v>
      </c>
      <c r="E567" s="1307"/>
      <c r="F567" s="1307"/>
      <c r="G567" s="1307"/>
      <c r="H567" s="1386"/>
      <c r="I567" s="1318"/>
      <c r="J567" s="1319"/>
      <c r="K567" s="1319"/>
      <c r="L567" s="1321"/>
      <c r="M567" s="1341"/>
    </row>
    <row r="568" spans="1:13" s="615" customFormat="1" ht="15">
      <c r="A568" s="1446">
        <v>561</v>
      </c>
      <c r="B568" s="1263"/>
      <c r="C568" s="1264">
        <v>1</v>
      </c>
      <c r="D568" s="1261" t="s">
        <v>295</v>
      </c>
      <c r="E568" s="156" t="s">
        <v>752</v>
      </c>
      <c r="F568" s="1286">
        <f>SUM(H568,L572)</f>
        <v>180</v>
      </c>
      <c r="G568" s="1261">
        <v>0</v>
      </c>
      <c r="H568" s="1262">
        <v>0</v>
      </c>
      <c r="I568" s="1318"/>
      <c r="J568" s="1319"/>
      <c r="K568" s="1319"/>
      <c r="L568" s="1321"/>
      <c r="M568" s="1338"/>
    </row>
    <row r="569" spans="1:15" ht="15">
      <c r="A569" s="1446">
        <v>562</v>
      </c>
      <c r="B569" s="1263"/>
      <c r="C569" s="1264"/>
      <c r="D569" s="1265" t="s">
        <v>394</v>
      </c>
      <c r="E569" s="1295"/>
      <c r="F569" s="1280"/>
      <c r="G569" s="1286"/>
      <c r="H569" s="1387"/>
      <c r="I569" s="1318"/>
      <c r="J569" s="1319">
        <v>90</v>
      </c>
      <c r="K569" s="1319"/>
      <c r="L569" s="1321">
        <f>SUM(I569:K569)</f>
        <v>90</v>
      </c>
      <c r="M569" s="1343"/>
      <c r="O569" s="550">
        <f>L664+L672+L683+L686+L689</f>
        <v>0</v>
      </c>
    </row>
    <row r="570" spans="1:13" ht="15">
      <c r="A570" s="1446">
        <v>563</v>
      </c>
      <c r="B570" s="1263"/>
      <c r="C570" s="1264"/>
      <c r="D570" s="1265" t="s">
        <v>1000</v>
      </c>
      <c r="E570" s="1295"/>
      <c r="F570" s="1280"/>
      <c r="G570" s="1286"/>
      <c r="H570" s="1387"/>
      <c r="I570" s="1318"/>
      <c r="J570" s="1319">
        <v>180</v>
      </c>
      <c r="K570" s="1319"/>
      <c r="L570" s="1321">
        <f>SUM(I570:K570)</f>
        <v>180</v>
      </c>
      <c r="M570" s="1343"/>
    </row>
    <row r="571" spans="1:13" s="616" customFormat="1" ht="15">
      <c r="A571" s="1446">
        <v>564</v>
      </c>
      <c r="B571" s="1266"/>
      <c r="C571" s="1267"/>
      <c r="D571" s="1268" t="s">
        <v>396</v>
      </c>
      <c r="E571" s="156"/>
      <c r="F571" s="1290"/>
      <c r="G571" s="1290"/>
      <c r="H571" s="1388"/>
      <c r="I571" s="1322"/>
      <c r="J571" s="1323"/>
      <c r="K571" s="1323"/>
      <c r="L571" s="1324">
        <f>SUM(I571:K571)</f>
        <v>0</v>
      </c>
      <c r="M571" s="1346"/>
    </row>
    <row r="572" spans="1:13" s="617" customFormat="1" ht="15">
      <c r="A572" s="1446">
        <v>565</v>
      </c>
      <c r="B572" s="1270"/>
      <c r="C572" s="1271"/>
      <c r="D572" s="1272" t="s">
        <v>1034</v>
      </c>
      <c r="E572" s="1289"/>
      <c r="F572" s="1287"/>
      <c r="G572" s="1287"/>
      <c r="H572" s="1288"/>
      <c r="I572" s="1328">
        <f>SUM(I570:I571)</f>
        <v>0</v>
      </c>
      <c r="J572" s="1287">
        <f>SUM(J570:J571)</f>
        <v>180</v>
      </c>
      <c r="K572" s="1287">
        <f>SUM(K570:K571)</f>
        <v>0</v>
      </c>
      <c r="L572" s="1320">
        <f>SUM(I572:K572)</f>
        <v>180</v>
      </c>
      <c r="M572" s="1345">
        <f>SUM(M569:M571)</f>
        <v>0</v>
      </c>
    </row>
    <row r="573" spans="1:13" s="615" customFormat="1" ht="15">
      <c r="A573" s="1446">
        <v>566</v>
      </c>
      <c r="B573" s="1263"/>
      <c r="C573" s="1264">
        <v>2</v>
      </c>
      <c r="D573" s="1261" t="s">
        <v>513</v>
      </c>
      <c r="E573" s="156" t="s">
        <v>752</v>
      </c>
      <c r="F573" s="1286">
        <f>SUM(H573,L577)</f>
        <v>0</v>
      </c>
      <c r="G573" s="1261">
        <v>0</v>
      </c>
      <c r="H573" s="1262">
        <v>0</v>
      </c>
      <c r="I573" s="1318"/>
      <c r="J573" s="1319"/>
      <c r="K573" s="1319"/>
      <c r="L573" s="1321"/>
      <c r="M573" s="1338"/>
    </row>
    <row r="574" spans="1:13" ht="15">
      <c r="A574" s="1446">
        <v>567</v>
      </c>
      <c r="B574" s="1263"/>
      <c r="C574" s="1264"/>
      <c r="D574" s="1265" t="s">
        <v>394</v>
      </c>
      <c r="E574" s="1295"/>
      <c r="F574" s="1280"/>
      <c r="G574" s="1286"/>
      <c r="H574" s="1387"/>
      <c r="I574" s="1318"/>
      <c r="J574" s="1319">
        <v>60</v>
      </c>
      <c r="K574" s="1319"/>
      <c r="L574" s="1321">
        <f>SUM(I574:K574)</f>
        <v>60</v>
      </c>
      <c r="M574" s="1343"/>
    </row>
    <row r="575" spans="1:13" ht="15">
      <c r="A575" s="1446">
        <v>568</v>
      </c>
      <c r="B575" s="1263"/>
      <c r="C575" s="1264"/>
      <c r="D575" s="1265" t="s">
        <v>1000</v>
      </c>
      <c r="E575" s="1295"/>
      <c r="F575" s="1280"/>
      <c r="G575" s="1286"/>
      <c r="H575" s="1387"/>
      <c r="I575" s="1318"/>
      <c r="J575" s="1319">
        <v>0</v>
      </c>
      <c r="K575" s="1319"/>
      <c r="L575" s="1321">
        <f>SUM(I575:K575)</f>
        <v>0</v>
      </c>
      <c r="M575" s="1343"/>
    </row>
    <row r="576" spans="1:13" s="616" customFormat="1" ht="15">
      <c r="A576" s="1446">
        <v>569</v>
      </c>
      <c r="B576" s="1266"/>
      <c r="C576" s="1267"/>
      <c r="D576" s="1268" t="s">
        <v>396</v>
      </c>
      <c r="E576" s="156"/>
      <c r="F576" s="1290"/>
      <c r="G576" s="1290"/>
      <c r="H576" s="1388"/>
      <c r="I576" s="1322"/>
      <c r="J576" s="1323"/>
      <c r="K576" s="1323"/>
      <c r="L576" s="1324">
        <f>SUM(I576:K576)</f>
        <v>0</v>
      </c>
      <c r="M576" s="1346"/>
    </row>
    <row r="577" spans="1:13" s="617" customFormat="1" ht="15">
      <c r="A577" s="1446">
        <v>570</v>
      </c>
      <c r="B577" s="1270"/>
      <c r="C577" s="1271"/>
      <c r="D577" s="1272" t="s">
        <v>1034</v>
      </c>
      <c r="E577" s="1289"/>
      <c r="F577" s="1287"/>
      <c r="G577" s="1287"/>
      <c r="H577" s="1288"/>
      <c r="I577" s="1328">
        <f>SUM(I575:I576)</f>
        <v>0</v>
      </c>
      <c r="J577" s="1287">
        <f>SUM(J575:J576)</f>
        <v>0</v>
      </c>
      <c r="K577" s="1287">
        <f>SUM(K575:K576)</f>
        <v>0</v>
      </c>
      <c r="L577" s="1320">
        <f>SUM(I577:K577)</f>
        <v>0</v>
      </c>
      <c r="M577" s="1345">
        <f>SUM(M574:M576)</f>
        <v>0</v>
      </c>
    </row>
    <row r="578" spans="1:13" s="615" customFormat="1" ht="15">
      <c r="A578" s="1446">
        <v>571</v>
      </c>
      <c r="B578" s="1263"/>
      <c r="C578" s="1264">
        <v>3</v>
      </c>
      <c r="D578" s="1261" t="s">
        <v>296</v>
      </c>
      <c r="E578" s="156" t="s">
        <v>752</v>
      </c>
      <c r="F578" s="1286">
        <f>SUM(H578,L582)</f>
        <v>58</v>
      </c>
      <c r="G578" s="1261">
        <v>0</v>
      </c>
      <c r="H578" s="1262">
        <v>0</v>
      </c>
      <c r="I578" s="1318"/>
      <c r="J578" s="1319"/>
      <c r="K578" s="1319"/>
      <c r="L578" s="1321"/>
      <c r="M578" s="1338"/>
    </row>
    <row r="579" spans="1:13" ht="15">
      <c r="A579" s="1446">
        <v>572</v>
      </c>
      <c r="B579" s="1263"/>
      <c r="C579" s="1264"/>
      <c r="D579" s="1265" t="s">
        <v>394</v>
      </c>
      <c r="E579" s="1295"/>
      <c r="F579" s="1280"/>
      <c r="G579" s="1286"/>
      <c r="H579" s="1387"/>
      <c r="I579" s="1318"/>
      <c r="J579" s="1319">
        <v>24</v>
      </c>
      <c r="K579" s="1319"/>
      <c r="L579" s="1321">
        <f>SUM(I579:K579)</f>
        <v>24</v>
      </c>
      <c r="M579" s="1343"/>
    </row>
    <row r="580" spans="1:13" ht="15">
      <c r="A580" s="1446">
        <v>573</v>
      </c>
      <c r="B580" s="1263"/>
      <c r="C580" s="1264"/>
      <c r="D580" s="1265" t="s">
        <v>1000</v>
      </c>
      <c r="E580" s="1295"/>
      <c r="F580" s="1280"/>
      <c r="G580" s="1286"/>
      <c r="H580" s="1387"/>
      <c r="I580" s="1318"/>
      <c r="J580" s="1319">
        <v>58</v>
      </c>
      <c r="K580" s="1319"/>
      <c r="L580" s="1321">
        <f>SUM(I580:K580)</f>
        <v>58</v>
      </c>
      <c r="M580" s="1343"/>
    </row>
    <row r="581" spans="1:13" s="616" customFormat="1" ht="15">
      <c r="A581" s="1446">
        <v>574</v>
      </c>
      <c r="B581" s="1266"/>
      <c r="C581" s="1267"/>
      <c r="D581" s="1268" t="s">
        <v>396</v>
      </c>
      <c r="E581" s="156"/>
      <c r="F581" s="1290"/>
      <c r="G581" s="1290"/>
      <c r="H581" s="1388"/>
      <c r="I581" s="1322"/>
      <c r="J581" s="1323"/>
      <c r="K581" s="1323"/>
      <c r="L581" s="1324">
        <f>SUM(I581:K581)</f>
        <v>0</v>
      </c>
      <c r="M581" s="1346"/>
    </row>
    <row r="582" spans="1:13" s="617" customFormat="1" ht="15">
      <c r="A582" s="1446">
        <v>575</v>
      </c>
      <c r="B582" s="1270"/>
      <c r="C582" s="1271"/>
      <c r="D582" s="1272" t="s">
        <v>1034</v>
      </c>
      <c r="E582" s="156"/>
      <c r="F582" s="1286"/>
      <c r="G582" s="1287"/>
      <c r="H582" s="1288"/>
      <c r="I582" s="1328">
        <f>SUM(I580:I581)</f>
        <v>0</v>
      </c>
      <c r="J582" s="1287">
        <f>SUM(J580:J581)</f>
        <v>58</v>
      </c>
      <c r="K582" s="1287">
        <f>SUM(K580:K581)</f>
        <v>0</v>
      </c>
      <c r="L582" s="1320">
        <f>SUM(I582:K582)</f>
        <v>58</v>
      </c>
      <c r="M582" s="1345">
        <f>SUM(M579:M581)</f>
        <v>0</v>
      </c>
    </row>
    <row r="583" spans="1:13" s="615" customFormat="1" ht="15">
      <c r="A583" s="1446">
        <v>576</v>
      </c>
      <c r="B583" s="1263"/>
      <c r="C583" s="1264">
        <v>4</v>
      </c>
      <c r="D583" s="1261" t="s">
        <v>648</v>
      </c>
      <c r="E583" s="1275" t="s">
        <v>752</v>
      </c>
      <c r="F583" s="1286">
        <f>SUM(H583,L587)</f>
        <v>0</v>
      </c>
      <c r="G583" s="1261">
        <v>0</v>
      </c>
      <c r="H583" s="1262">
        <v>0</v>
      </c>
      <c r="I583" s="1318"/>
      <c r="J583" s="1319"/>
      <c r="K583" s="1319"/>
      <c r="L583" s="1321"/>
      <c r="M583" s="1338"/>
    </row>
    <row r="584" spans="1:13" ht="15">
      <c r="A584" s="1446">
        <v>577</v>
      </c>
      <c r="B584" s="1263"/>
      <c r="C584" s="1264"/>
      <c r="D584" s="1265" t="s">
        <v>394</v>
      </c>
      <c r="E584" s="1295"/>
      <c r="F584" s="1280"/>
      <c r="G584" s="1286"/>
      <c r="H584" s="1387"/>
      <c r="I584" s="1318"/>
      <c r="J584" s="1319">
        <v>16</v>
      </c>
      <c r="K584" s="1319"/>
      <c r="L584" s="1321">
        <f>SUM(I584:K584)</f>
        <v>16</v>
      </c>
      <c r="M584" s="1343"/>
    </row>
    <row r="585" spans="1:13" ht="15">
      <c r="A585" s="1446">
        <v>578</v>
      </c>
      <c r="B585" s="1263"/>
      <c r="C585" s="1264"/>
      <c r="D585" s="1265" t="s">
        <v>1000</v>
      </c>
      <c r="E585" s="1295"/>
      <c r="F585" s="1280"/>
      <c r="G585" s="1286"/>
      <c r="H585" s="1387"/>
      <c r="I585" s="1318"/>
      <c r="J585" s="1319">
        <v>0</v>
      </c>
      <c r="K585" s="1319"/>
      <c r="L585" s="1321">
        <f>SUM(I585:K585)</f>
        <v>0</v>
      </c>
      <c r="M585" s="1343"/>
    </row>
    <row r="586" spans="1:13" s="616" customFormat="1" ht="15">
      <c r="A586" s="1446">
        <v>579</v>
      </c>
      <c r="B586" s="1266"/>
      <c r="C586" s="1267"/>
      <c r="D586" s="1268" t="s">
        <v>396</v>
      </c>
      <c r="E586" s="156"/>
      <c r="F586" s="1290"/>
      <c r="G586" s="1290"/>
      <c r="H586" s="1388"/>
      <c r="I586" s="1322"/>
      <c r="J586" s="1323"/>
      <c r="K586" s="1323"/>
      <c r="L586" s="1324">
        <f>SUM(I586:K586)</f>
        <v>0</v>
      </c>
      <c r="M586" s="1346"/>
    </row>
    <row r="587" spans="1:13" s="617" customFormat="1" ht="15">
      <c r="A587" s="1446">
        <v>580</v>
      </c>
      <c r="B587" s="1270"/>
      <c r="C587" s="1271"/>
      <c r="D587" s="1272" t="s">
        <v>1034</v>
      </c>
      <c r="E587" s="1289"/>
      <c r="F587" s="1287"/>
      <c r="G587" s="1287"/>
      <c r="H587" s="1288"/>
      <c r="I587" s="1328">
        <f>SUM(I585:I586)</f>
        <v>0</v>
      </c>
      <c r="J587" s="1287">
        <f>SUM(J585:J586)</f>
        <v>0</v>
      </c>
      <c r="K587" s="1287">
        <f>SUM(K585:K586)</f>
        <v>0</v>
      </c>
      <c r="L587" s="1320">
        <f>SUM(I587:K587)</f>
        <v>0</v>
      </c>
      <c r="M587" s="1345">
        <f>SUM(M584:M586)</f>
        <v>0</v>
      </c>
    </row>
    <row r="588" spans="1:13" s="615" customFormat="1" ht="15">
      <c r="A588" s="1446">
        <v>581</v>
      </c>
      <c r="B588" s="1263"/>
      <c r="C588" s="1264">
        <v>5</v>
      </c>
      <c r="D588" s="1261" t="s">
        <v>298</v>
      </c>
      <c r="E588" s="156" t="s">
        <v>752</v>
      </c>
      <c r="F588" s="1286">
        <f>SUM(H588,L592)</f>
        <v>0</v>
      </c>
      <c r="G588" s="1261">
        <v>0</v>
      </c>
      <c r="H588" s="1262">
        <v>0</v>
      </c>
      <c r="I588" s="1318"/>
      <c r="J588" s="1319"/>
      <c r="K588" s="1319"/>
      <c r="L588" s="1321"/>
      <c r="M588" s="1338"/>
    </row>
    <row r="589" spans="1:13" ht="15">
      <c r="A589" s="1446">
        <v>582</v>
      </c>
      <c r="B589" s="1263"/>
      <c r="C589" s="1264"/>
      <c r="D589" s="1265" t="s">
        <v>394</v>
      </c>
      <c r="E589" s="1295"/>
      <c r="F589" s="1280"/>
      <c r="G589" s="1286"/>
      <c r="H589" s="1387"/>
      <c r="I589" s="1318"/>
      <c r="J589" s="1319">
        <v>8</v>
      </c>
      <c r="K589" s="1319"/>
      <c r="L589" s="1321">
        <f>SUM(I589:K589)</f>
        <v>8</v>
      </c>
      <c r="M589" s="1343"/>
    </row>
    <row r="590" spans="1:13" ht="15">
      <c r="A590" s="1446">
        <v>583</v>
      </c>
      <c r="B590" s="1263"/>
      <c r="C590" s="1264"/>
      <c r="D590" s="1265" t="s">
        <v>1000</v>
      </c>
      <c r="E590" s="1295"/>
      <c r="F590" s="1280"/>
      <c r="G590" s="1286"/>
      <c r="H590" s="1387"/>
      <c r="I590" s="1318"/>
      <c r="J590" s="1319">
        <v>0</v>
      </c>
      <c r="K590" s="1319"/>
      <c r="L590" s="1321">
        <f>SUM(I590:K590)</f>
        <v>0</v>
      </c>
      <c r="M590" s="1343"/>
    </row>
    <row r="591" spans="1:13" s="616" customFormat="1" ht="15">
      <c r="A591" s="1446">
        <v>584</v>
      </c>
      <c r="B591" s="1266"/>
      <c r="C591" s="1267"/>
      <c r="D591" s="1268" t="s">
        <v>396</v>
      </c>
      <c r="E591" s="156"/>
      <c r="F591" s="1290"/>
      <c r="G591" s="1290"/>
      <c r="H591" s="1388"/>
      <c r="I591" s="1322"/>
      <c r="J591" s="1323"/>
      <c r="K591" s="1323"/>
      <c r="L591" s="1324">
        <f>SUM(I591:K591)</f>
        <v>0</v>
      </c>
      <c r="M591" s="1346"/>
    </row>
    <row r="592" spans="1:13" s="617" customFormat="1" ht="15">
      <c r="A592" s="1446">
        <v>585</v>
      </c>
      <c r="B592" s="1270"/>
      <c r="C592" s="1271"/>
      <c r="D592" s="1272" t="s">
        <v>1034</v>
      </c>
      <c r="E592" s="156"/>
      <c r="F592" s="1286"/>
      <c r="G592" s="1287"/>
      <c r="H592" s="1288"/>
      <c r="I592" s="1328">
        <f>SUM(I590:I591)</f>
        <v>0</v>
      </c>
      <c r="J592" s="1287">
        <f>SUM(J590:J591)</f>
        <v>0</v>
      </c>
      <c r="K592" s="1287">
        <f>SUM(K590:K591)</f>
        <v>0</v>
      </c>
      <c r="L592" s="1320">
        <f>SUM(I592:K592)</f>
        <v>0</v>
      </c>
      <c r="M592" s="1345">
        <f>SUM(M589:M591)</f>
        <v>0</v>
      </c>
    </row>
    <row r="593" spans="1:13" s="615" customFormat="1" ht="15">
      <c r="A593" s="1446">
        <v>586</v>
      </c>
      <c r="B593" s="1263"/>
      <c r="C593" s="1264">
        <v>6</v>
      </c>
      <c r="D593" s="1261" t="s">
        <v>299</v>
      </c>
      <c r="E593" s="1275" t="s">
        <v>752</v>
      </c>
      <c r="F593" s="1286">
        <f>SUM(H593,L597)</f>
        <v>0</v>
      </c>
      <c r="G593" s="1261">
        <v>0</v>
      </c>
      <c r="H593" s="1262">
        <v>0</v>
      </c>
      <c r="I593" s="1318"/>
      <c r="J593" s="1319"/>
      <c r="K593" s="1319"/>
      <c r="L593" s="1321"/>
      <c r="M593" s="1338"/>
    </row>
    <row r="594" spans="1:13" ht="15">
      <c r="A594" s="1446">
        <v>587</v>
      </c>
      <c r="B594" s="1263"/>
      <c r="C594" s="1264"/>
      <c r="D594" s="1265" t="s">
        <v>394</v>
      </c>
      <c r="E594" s="1295"/>
      <c r="F594" s="1280"/>
      <c r="G594" s="1286"/>
      <c r="H594" s="1387"/>
      <c r="I594" s="1318"/>
      <c r="J594" s="1319">
        <v>8</v>
      </c>
      <c r="K594" s="1319"/>
      <c r="L594" s="1321">
        <f>SUM(I594:K594)</f>
        <v>8</v>
      </c>
      <c r="M594" s="1343"/>
    </row>
    <row r="595" spans="1:13" ht="15">
      <c r="A595" s="1446">
        <v>588</v>
      </c>
      <c r="B595" s="1263"/>
      <c r="C595" s="1264"/>
      <c r="D595" s="1265" t="s">
        <v>1000</v>
      </c>
      <c r="E595" s="1295"/>
      <c r="F595" s="1280"/>
      <c r="G595" s="1286"/>
      <c r="H595" s="1387"/>
      <c r="I595" s="1318"/>
      <c r="J595" s="1319">
        <v>0</v>
      </c>
      <c r="K595" s="1319"/>
      <c r="L595" s="1321">
        <f>SUM(I595:K595)</f>
        <v>0</v>
      </c>
      <c r="M595" s="1343"/>
    </row>
    <row r="596" spans="1:13" s="616" customFormat="1" ht="15">
      <c r="A596" s="1446">
        <v>589</v>
      </c>
      <c r="B596" s="1266"/>
      <c r="C596" s="1267"/>
      <c r="D596" s="1268" t="s">
        <v>396</v>
      </c>
      <c r="E596" s="156"/>
      <c r="F596" s="1290"/>
      <c r="G596" s="1290"/>
      <c r="H596" s="1388"/>
      <c r="I596" s="1322"/>
      <c r="J596" s="1323"/>
      <c r="K596" s="1323"/>
      <c r="L596" s="1324">
        <f>SUM(I596:K596)</f>
        <v>0</v>
      </c>
      <c r="M596" s="1346"/>
    </row>
    <row r="597" spans="1:13" s="617" customFormat="1" ht="15">
      <c r="A597" s="1446">
        <v>590</v>
      </c>
      <c r="B597" s="1270"/>
      <c r="C597" s="1271"/>
      <c r="D597" s="1272" t="s">
        <v>1034</v>
      </c>
      <c r="E597" s="1289"/>
      <c r="F597" s="1287"/>
      <c r="G597" s="1287"/>
      <c r="H597" s="1288"/>
      <c r="I597" s="1328">
        <f>SUM(I595:I596)</f>
        <v>0</v>
      </c>
      <c r="J597" s="1287">
        <f>SUM(J595:J596)</f>
        <v>0</v>
      </c>
      <c r="K597" s="1287">
        <f>SUM(K595:K596)</f>
        <v>0</v>
      </c>
      <c r="L597" s="1320">
        <f>SUM(I597:K597)</f>
        <v>0</v>
      </c>
      <c r="M597" s="1345">
        <f>SUM(M594:M596)</f>
        <v>0</v>
      </c>
    </row>
    <row r="598" spans="1:13" s="615" customFormat="1" ht="15">
      <c r="A598" s="1446">
        <v>591</v>
      </c>
      <c r="B598" s="1263"/>
      <c r="C598" s="1264">
        <v>7</v>
      </c>
      <c r="D598" s="1261" t="s">
        <v>667</v>
      </c>
      <c r="E598" s="156" t="s">
        <v>752</v>
      </c>
      <c r="F598" s="1286">
        <f>SUM(H598,L602)</f>
        <v>0</v>
      </c>
      <c r="G598" s="1261">
        <v>0</v>
      </c>
      <c r="H598" s="1262">
        <v>0</v>
      </c>
      <c r="I598" s="1318"/>
      <c r="J598" s="1319"/>
      <c r="K598" s="1319"/>
      <c r="L598" s="1321"/>
      <c r="M598" s="1338"/>
    </row>
    <row r="599" spans="1:13" ht="15">
      <c r="A599" s="1446">
        <v>592</v>
      </c>
      <c r="B599" s="1263"/>
      <c r="C599" s="1264"/>
      <c r="D599" s="1265" t="s">
        <v>394</v>
      </c>
      <c r="E599" s="1295"/>
      <c r="F599" s="1280"/>
      <c r="G599" s="1286"/>
      <c r="H599" s="1387"/>
      <c r="I599" s="1318"/>
      <c r="J599" s="1319">
        <v>29</v>
      </c>
      <c r="K599" s="1319"/>
      <c r="L599" s="1321">
        <f>SUM(I599:K599)</f>
        <v>29</v>
      </c>
      <c r="M599" s="1343"/>
    </row>
    <row r="600" spans="1:13" ht="15">
      <c r="A600" s="1446">
        <v>593</v>
      </c>
      <c r="B600" s="1263"/>
      <c r="C600" s="1264"/>
      <c r="D600" s="1265" t="s">
        <v>1000</v>
      </c>
      <c r="E600" s="1295"/>
      <c r="F600" s="1280"/>
      <c r="G600" s="1286"/>
      <c r="H600" s="1387"/>
      <c r="I600" s="1318"/>
      <c r="J600" s="1319">
        <v>0</v>
      </c>
      <c r="K600" s="1319"/>
      <c r="L600" s="1321">
        <f>SUM(I600:K600)</f>
        <v>0</v>
      </c>
      <c r="M600" s="1343"/>
    </row>
    <row r="601" spans="1:13" s="616" customFormat="1" ht="15">
      <c r="A601" s="1446">
        <v>594</v>
      </c>
      <c r="B601" s="1266"/>
      <c r="C601" s="1267"/>
      <c r="D601" s="1268" t="s">
        <v>396</v>
      </c>
      <c r="E601" s="156"/>
      <c r="F601" s="1290"/>
      <c r="G601" s="1290"/>
      <c r="H601" s="1388"/>
      <c r="I601" s="1322"/>
      <c r="J601" s="1323"/>
      <c r="K601" s="1323"/>
      <c r="L601" s="1324">
        <f>SUM(I601:K601)</f>
        <v>0</v>
      </c>
      <c r="M601" s="1346"/>
    </row>
    <row r="602" spans="1:13" s="617" customFormat="1" ht="15">
      <c r="A602" s="1446">
        <v>595</v>
      </c>
      <c r="B602" s="1270"/>
      <c r="C602" s="1271"/>
      <c r="D602" s="1272" t="s">
        <v>1034</v>
      </c>
      <c r="E602" s="1289"/>
      <c r="F602" s="1287"/>
      <c r="G602" s="1287"/>
      <c r="H602" s="1288"/>
      <c r="I602" s="1328">
        <f>SUM(I600:I601)</f>
        <v>0</v>
      </c>
      <c r="J602" s="1287">
        <f>SUM(J600:J601)</f>
        <v>0</v>
      </c>
      <c r="K602" s="1287">
        <f>SUM(K600:K601)</f>
        <v>0</v>
      </c>
      <c r="L602" s="1320">
        <f>SUM(I602:K602)</f>
        <v>0</v>
      </c>
      <c r="M602" s="1345">
        <f>SUM(M599:M601)</f>
        <v>0</v>
      </c>
    </row>
    <row r="603" spans="1:13" s="615" customFormat="1" ht="15">
      <c r="A603" s="1446">
        <v>596</v>
      </c>
      <c r="B603" s="1263"/>
      <c r="C603" s="1264">
        <v>8</v>
      </c>
      <c r="D603" s="1261" t="s">
        <v>300</v>
      </c>
      <c r="E603" s="156" t="s">
        <v>752</v>
      </c>
      <c r="F603" s="1286">
        <f>SUM(H603,L607)</f>
        <v>0</v>
      </c>
      <c r="G603" s="1261">
        <v>0</v>
      </c>
      <c r="H603" s="1262">
        <v>0</v>
      </c>
      <c r="I603" s="1318"/>
      <c r="J603" s="1319"/>
      <c r="K603" s="1319"/>
      <c r="L603" s="1321"/>
      <c r="M603" s="1338"/>
    </row>
    <row r="604" spans="1:13" ht="15">
      <c r="A604" s="1446">
        <v>597</v>
      </c>
      <c r="B604" s="1263"/>
      <c r="C604" s="1264"/>
      <c r="D604" s="1265" t="s">
        <v>394</v>
      </c>
      <c r="E604" s="156"/>
      <c r="F604" s="1290"/>
      <c r="G604" s="1286"/>
      <c r="H604" s="1387"/>
      <c r="I604" s="1318"/>
      <c r="J604" s="1319">
        <v>48</v>
      </c>
      <c r="K604" s="1319"/>
      <c r="L604" s="1321">
        <f>SUM(I604:K604)</f>
        <v>48</v>
      </c>
      <c r="M604" s="1343"/>
    </row>
    <row r="605" spans="1:13" ht="15">
      <c r="A605" s="1446">
        <v>598</v>
      </c>
      <c r="B605" s="1263"/>
      <c r="C605" s="1264"/>
      <c r="D605" s="1265" t="s">
        <v>1000</v>
      </c>
      <c r="E605" s="156"/>
      <c r="F605" s="1290"/>
      <c r="G605" s="1286"/>
      <c r="H605" s="1387"/>
      <c r="I605" s="1318"/>
      <c r="J605" s="1319">
        <v>0</v>
      </c>
      <c r="K605" s="1319"/>
      <c r="L605" s="1321">
        <f>SUM(I605:K605)</f>
        <v>0</v>
      </c>
      <c r="M605" s="1343"/>
    </row>
    <row r="606" spans="1:13" s="616" customFormat="1" ht="15">
      <c r="A606" s="1446">
        <v>599</v>
      </c>
      <c r="B606" s="1266"/>
      <c r="C606" s="1267"/>
      <c r="D606" s="1268" t="s">
        <v>396</v>
      </c>
      <c r="E606" s="1289"/>
      <c r="F606" s="1287"/>
      <c r="G606" s="1290"/>
      <c r="H606" s="1388"/>
      <c r="I606" s="1322"/>
      <c r="J606" s="1323"/>
      <c r="K606" s="1323"/>
      <c r="L606" s="1324">
        <f>SUM(I606:K606)</f>
        <v>0</v>
      </c>
      <c r="M606" s="1346"/>
    </row>
    <row r="607" spans="1:13" s="617" customFormat="1" ht="15">
      <c r="A607" s="1446">
        <v>600</v>
      </c>
      <c r="B607" s="1270"/>
      <c r="C607" s="1271"/>
      <c r="D607" s="1272" t="s">
        <v>1034</v>
      </c>
      <c r="E607" s="1275"/>
      <c r="F607" s="1261"/>
      <c r="G607" s="1287"/>
      <c r="H607" s="1288"/>
      <c r="I607" s="1328">
        <f>SUM(I605:I606)</f>
        <v>0</v>
      </c>
      <c r="J607" s="1287">
        <f>SUM(J605:J606)</f>
        <v>0</v>
      </c>
      <c r="K607" s="1287">
        <f>SUM(K605:K606)</f>
        <v>0</v>
      </c>
      <c r="L607" s="1320">
        <f>SUM(I607:K607)</f>
        <v>0</v>
      </c>
      <c r="M607" s="1345">
        <f>SUM(M604:M606)</f>
        <v>0</v>
      </c>
    </row>
    <row r="608" spans="1:13" s="615" customFormat="1" ht="15">
      <c r="A608" s="1446">
        <v>601</v>
      </c>
      <c r="B608" s="1263"/>
      <c r="C608" s="1264">
        <v>9</v>
      </c>
      <c r="D608" s="1261" t="s">
        <v>301</v>
      </c>
      <c r="E608" s="156" t="s">
        <v>752</v>
      </c>
      <c r="F608" s="1286">
        <f>SUM(H608,L612)</f>
        <v>0</v>
      </c>
      <c r="G608" s="1261">
        <v>0</v>
      </c>
      <c r="H608" s="1262">
        <v>0</v>
      </c>
      <c r="I608" s="1318"/>
      <c r="J608" s="1319"/>
      <c r="K608" s="1319"/>
      <c r="L608" s="1321"/>
      <c r="M608" s="1338"/>
    </row>
    <row r="609" spans="1:13" ht="15">
      <c r="A609" s="1446">
        <v>602</v>
      </c>
      <c r="B609" s="1263"/>
      <c r="C609" s="1264"/>
      <c r="D609" s="1265" t="s">
        <v>394</v>
      </c>
      <c r="E609" s="156"/>
      <c r="F609" s="1290"/>
      <c r="G609" s="1286"/>
      <c r="H609" s="1387"/>
      <c r="I609" s="1318"/>
      <c r="J609" s="1319">
        <v>92</v>
      </c>
      <c r="K609" s="1319"/>
      <c r="L609" s="1321">
        <f>SUM(I609:K609)</f>
        <v>92</v>
      </c>
      <c r="M609" s="1343"/>
    </row>
    <row r="610" spans="1:13" ht="15">
      <c r="A610" s="1446">
        <v>603</v>
      </c>
      <c r="B610" s="1263"/>
      <c r="C610" s="1264"/>
      <c r="D610" s="1265" t="s">
        <v>1000</v>
      </c>
      <c r="E610" s="156"/>
      <c r="F610" s="1290"/>
      <c r="G610" s="1286"/>
      <c r="H610" s="1387"/>
      <c r="I610" s="1318"/>
      <c r="J610" s="1319">
        <v>0</v>
      </c>
      <c r="K610" s="1319"/>
      <c r="L610" s="1321">
        <f>SUM(I610:K610)</f>
        <v>0</v>
      </c>
      <c r="M610" s="1343"/>
    </row>
    <row r="611" spans="1:13" s="616" customFormat="1" ht="15">
      <c r="A611" s="1446">
        <v>604</v>
      </c>
      <c r="B611" s="1266"/>
      <c r="C611" s="1267"/>
      <c r="D611" s="1268" t="s">
        <v>945</v>
      </c>
      <c r="E611" s="1289"/>
      <c r="F611" s="1287"/>
      <c r="G611" s="1290"/>
      <c r="H611" s="1388"/>
      <c r="I611" s="1322"/>
      <c r="J611" s="1323"/>
      <c r="K611" s="1323"/>
      <c r="L611" s="1324">
        <f>SUM(I611:K611)</f>
        <v>0</v>
      </c>
      <c r="M611" s="1346"/>
    </row>
    <row r="612" spans="1:13" s="617" customFormat="1" ht="15">
      <c r="A612" s="1446">
        <v>605</v>
      </c>
      <c r="B612" s="1270"/>
      <c r="C612" s="1271"/>
      <c r="D612" s="1272" t="s">
        <v>1034</v>
      </c>
      <c r="E612" s="1275"/>
      <c r="F612" s="1261"/>
      <c r="G612" s="1287"/>
      <c r="H612" s="1288"/>
      <c r="I612" s="1328">
        <f>SUM(I610:I611)</f>
        <v>0</v>
      </c>
      <c r="J612" s="1287">
        <f>SUM(J610:J611)</f>
        <v>0</v>
      </c>
      <c r="K612" s="1287">
        <f>SUM(K610:K611)</f>
        <v>0</v>
      </c>
      <c r="L612" s="1320">
        <f>SUM(I612:K612)</f>
        <v>0</v>
      </c>
      <c r="M612" s="1345">
        <f>SUM(M609:M611)</f>
        <v>0</v>
      </c>
    </row>
    <row r="613" spans="1:13" s="615" customFormat="1" ht="15">
      <c r="A613" s="1446">
        <v>606</v>
      </c>
      <c r="B613" s="1263"/>
      <c r="C613" s="1264">
        <v>10</v>
      </c>
      <c r="D613" s="1261" t="s">
        <v>302</v>
      </c>
      <c r="E613" s="156" t="s">
        <v>752</v>
      </c>
      <c r="F613" s="1286">
        <f>SUM(H613,L617)</f>
        <v>85</v>
      </c>
      <c r="G613" s="1261">
        <v>0</v>
      </c>
      <c r="H613" s="1262">
        <v>0</v>
      </c>
      <c r="I613" s="1318"/>
      <c r="J613" s="1319"/>
      <c r="K613" s="1319"/>
      <c r="L613" s="1321"/>
      <c r="M613" s="1338"/>
    </row>
    <row r="614" spans="1:13" ht="15">
      <c r="A614" s="1446">
        <v>607</v>
      </c>
      <c r="B614" s="1263"/>
      <c r="C614" s="1264"/>
      <c r="D614" s="1265" t="s">
        <v>394</v>
      </c>
      <c r="E614" s="156"/>
      <c r="F614" s="1290"/>
      <c r="G614" s="1286"/>
      <c r="H614" s="1387"/>
      <c r="I614" s="1318"/>
      <c r="J614" s="1319">
        <v>85</v>
      </c>
      <c r="K614" s="1319"/>
      <c r="L614" s="1321">
        <f>SUM(I614:K614)</f>
        <v>85</v>
      </c>
      <c r="M614" s="1343"/>
    </row>
    <row r="615" spans="1:13" ht="15">
      <c r="A615" s="1446">
        <v>608</v>
      </c>
      <c r="B615" s="1263"/>
      <c r="C615" s="1264"/>
      <c r="D615" s="1265" t="s">
        <v>1000</v>
      </c>
      <c r="E615" s="156"/>
      <c r="F615" s="1290"/>
      <c r="G615" s="1286"/>
      <c r="H615" s="1387"/>
      <c r="I615" s="1318"/>
      <c r="J615" s="1319">
        <v>85</v>
      </c>
      <c r="K615" s="1319"/>
      <c r="L615" s="1321">
        <f>SUM(I615:K615)</f>
        <v>85</v>
      </c>
      <c r="M615" s="1343"/>
    </row>
    <row r="616" spans="1:13" s="616" customFormat="1" ht="15">
      <c r="A616" s="1446">
        <v>609</v>
      </c>
      <c r="B616" s="1266"/>
      <c r="C616" s="1267"/>
      <c r="D616" s="1268" t="s">
        <v>396</v>
      </c>
      <c r="E616" s="1289"/>
      <c r="F616" s="1287"/>
      <c r="G616" s="1290"/>
      <c r="H616" s="1388"/>
      <c r="I616" s="1322"/>
      <c r="J616" s="1323"/>
      <c r="K616" s="1323"/>
      <c r="L616" s="1324">
        <f>SUM(I616:K616)</f>
        <v>0</v>
      </c>
      <c r="M616" s="1346"/>
    </row>
    <row r="617" spans="1:13" s="617" customFormat="1" ht="15">
      <c r="A617" s="1446">
        <v>610</v>
      </c>
      <c r="B617" s="1270"/>
      <c r="C617" s="1271"/>
      <c r="D617" s="1272" t="s">
        <v>1034</v>
      </c>
      <c r="E617" s="1275"/>
      <c r="F617" s="1261"/>
      <c r="G617" s="1287"/>
      <c r="H617" s="1288"/>
      <c r="I617" s="1328">
        <f>SUM(I615:I616)</f>
        <v>0</v>
      </c>
      <c r="J617" s="1287">
        <f>SUM(J615:J616)</f>
        <v>85</v>
      </c>
      <c r="K617" s="1287">
        <f>SUM(K615:K616)</f>
        <v>0</v>
      </c>
      <c r="L617" s="1320">
        <f>SUM(I617:K617)</f>
        <v>85</v>
      </c>
      <c r="M617" s="1345">
        <f>SUM(M614:M616)</f>
        <v>0</v>
      </c>
    </row>
    <row r="618" spans="1:13" s="615" customFormat="1" ht="18" customHeight="1">
      <c r="A618" s="1446">
        <v>611</v>
      </c>
      <c r="B618" s="1294"/>
      <c r="C618" s="1264">
        <v>11</v>
      </c>
      <c r="D618" s="1261" t="s">
        <v>927</v>
      </c>
      <c r="E618" s="156" t="s">
        <v>752</v>
      </c>
      <c r="F618" s="381">
        <f>SUM(H618,L621)</f>
        <v>250</v>
      </c>
      <c r="G618" s="1261">
        <v>0</v>
      </c>
      <c r="H618" s="1262">
        <v>0</v>
      </c>
      <c r="I618" s="1318"/>
      <c r="J618" s="1319"/>
      <c r="K618" s="1319"/>
      <c r="L618" s="1321"/>
      <c r="M618" s="1338"/>
    </row>
    <row r="619" spans="1:13" s="615" customFormat="1" ht="15">
      <c r="A619" s="1446">
        <v>612</v>
      </c>
      <c r="B619" s="1263"/>
      <c r="C619" s="1264"/>
      <c r="D619" s="1265" t="s">
        <v>1000</v>
      </c>
      <c r="E619" s="156"/>
      <c r="F619" s="1286"/>
      <c r="G619" s="1261"/>
      <c r="H619" s="1262"/>
      <c r="I619" s="1318"/>
      <c r="J619" s="1319">
        <v>250</v>
      </c>
      <c r="K619" s="1319"/>
      <c r="L619" s="1321">
        <f>SUM(I619:K619)</f>
        <v>250</v>
      </c>
      <c r="M619" s="1338"/>
    </row>
    <row r="620" spans="1:13" s="616" customFormat="1" ht="15">
      <c r="A620" s="1446">
        <v>613</v>
      </c>
      <c r="B620" s="1266"/>
      <c r="C620" s="1267"/>
      <c r="D620" s="1268" t="s">
        <v>396</v>
      </c>
      <c r="E620" s="1289"/>
      <c r="F620" s="1287"/>
      <c r="G620" s="1290"/>
      <c r="H620" s="1388"/>
      <c r="I620" s="1322"/>
      <c r="J620" s="1323"/>
      <c r="K620" s="1323"/>
      <c r="L620" s="1324">
        <f>SUM(I620:K620)</f>
        <v>0</v>
      </c>
      <c r="M620" s="1346"/>
    </row>
    <row r="621" spans="1:13" s="617" customFormat="1" ht="15">
      <c r="A621" s="1446">
        <v>614</v>
      </c>
      <c r="B621" s="1270"/>
      <c r="C621" s="1271"/>
      <c r="D621" s="1272" t="s">
        <v>1034</v>
      </c>
      <c r="E621" s="1275"/>
      <c r="F621" s="1261"/>
      <c r="G621" s="1287"/>
      <c r="H621" s="1288"/>
      <c r="I621" s="1328">
        <f>SUM(I619:I620)</f>
        <v>0</v>
      </c>
      <c r="J621" s="1287">
        <f>SUM(J619:J620)</f>
        <v>250</v>
      </c>
      <c r="K621" s="1287">
        <f>SUM(K619:K620)</f>
        <v>0</v>
      </c>
      <c r="L621" s="1320">
        <f>SUM(L619:L620)</f>
        <v>250</v>
      </c>
      <c r="M621" s="1345">
        <v>0</v>
      </c>
    </row>
    <row r="622" spans="1:13" s="615" customFormat="1" ht="18" customHeight="1">
      <c r="A622" s="1446">
        <v>615</v>
      </c>
      <c r="B622" s="1294"/>
      <c r="C622" s="1264">
        <v>12</v>
      </c>
      <c r="D622" s="146" t="s">
        <v>716</v>
      </c>
      <c r="E622" s="156" t="s">
        <v>752</v>
      </c>
      <c r="F622" s="381">
        <f>SUM(H622,L625)</f>
        <v>300</v>
      </c>
      <c r="G622" s="381">
        <v>0</v>
      </c>
      <c r="H622" s="1081">
        <v>0</v>
      </c>
      <c r="I622" s="1318"/>
      <c r="J622" s="1319"/>
      <c r="K622" s="1319"/>
      <c r="L622" s="1321"/>
      <c r="M622" s="1343"/>
    </row>
    <row r="623" spans="1:13" ht="15">
      <c r="A623" s="1446">
        <v>616</v>
      </c>
      <c r="B623" s="1263"/>
      <c r="C623" s="1264"/>
      <c r="D623" s="1265" t="s">
        <v>1000</v>
      </c>
      <c r="E623" s="156"/>
      <c r="F623" s="1286"/>
      <c r="G623" s="1286"/>
      <c r="H623" s="1387"/>
      <c r="I623" s="1318"/>
      <c r="J623" s="1319">
        <v>300</v>
      </c>
      <c r="K623" s="1319"/>
      <c r="L623" s="1321">
        <f>SUM(I623:K623)</f>
        <v>300</v>
      </c>
      <c r="M623" s="1343"/>
    </row>
    <row r="624" spans="1:13" s="616" customFormat="1" ht="15">
      <c r="A624" s="1446">
        <v>617</v>
      </c>
      <c r="B624" s="1266"/>
      <c r="C624" s="1267"/>
      <c r="D624" s="1268" t="s">
        <v>396</v>
      </c>
      <c r="E624" s="1302"/>
      <c r="F624" s="1302"/>
      <c r="G624" s="1290"/>
      <c r="H624" s="1388"/>
      <c r="I624" s="1322"/>
      <c r="J624" s="1323"/>
      <c r="K624" s="1323"/>
      <c r="L624" s="1324">
        <f>SUM(I624:K624)</f>
        <v>0</v>
      </c>
      <c r="M624" s="1346"/>
    </row>
    <row r="625" spans="1:13" s="617" customFormat="1" ht="15">
      <c r="A625" s="1446">
        <v>618</v>
      </c>
      <c r="B625" s="1270"/>
      <c r="C625" s="1271"/>
      <c r="D625" s="1272" t="s">
        <v>1034</v>
      </c>
      <c r="E625" s="1389"/>
      <c r="F625" s="1287"/>
      <c r="G625" s="1287"/>
      <c r="H625" s="1288"/>
      <c r="I625" s="1328">
        <f>SUM(I623:I624)</f>
        <v>0</v>
      </c>
      <c r="J625" s="1287">
        <f>SUM(J623:J624)</f>
        <v>300</v>
      </c>
      <c r="K625" s="1287">
        <f>SUM(K623:K624)</f>
        <v>0</v>
      </c>
      <c r="L625" s="1320">
        <f>SUM(I625:K625)</f>
        <v>300</v>
      </c>
      <c r="M625" s="1345">
        <f>SUM(M624)</f>
        <v>0</v>
      </c>
    </row>
    <row r="626" spans="1:13" s="615" customFormat="1" ht="18" customHeight="1">
      <c r="A626" s="1446">
        <v>619</v>
      </c>
      <c r="B626" s="1294"/>
      <c r="C626" s="1264">
        <v>13</v>
      </c>
      <c r="D626" s="146" t="s">
        <v>661</v>
      </c>
      <c r="E626" s="156" t="s">
        <v>752</v>
      </c>
      <c r="F626" s="381">
        <f>SUM(H626,L629)</f>
        <v>1800</v>
      </c>
      <c r="G626" s="381">
        <v>0</v>
      </c>
      <c r="H626" s="1081">
        <v>0</v>
      </c>
      <c r="I626" s="1318"/>
      <c r="J626" s="1319"/>
      <c r="K626" s="1319"/>
      <c r="L626" s="1320"/>
      <c r="M626" s="1343"/>
    </row>
    <row r="627" spans="1:13" s="615" customFormat="1" ht="15">
      <c r="A627" s="1446">
        <v>620</v>
      </c>
      <c r="B627" s="1263"/>
      <c r="C627" s="1264"/>
      <c r="D627" s="1265" t="s">
        <v>1000</v>
      </c>
      <c r="E627" s="156"/>
      <c r="F627" s="1286"/>
      <c r="G627" s="1261"/>
      <c r="H627" s="1262"/>
      <c r="I627" s="1318"/>
      <c r="J627" s="1319">
        <v>1800</v>
      </c>
      <c r="K627" s="1319"/>
      <c r="L627" s="1321">
        <f aca="true" t="shared" si="3" ref="L627:L657">SUM(I627:K627)</f>
        <v>1800</v>
      </c>
      <c r="M627" s="1338"/>
    </row>
    <row r="628" spans="1:13" s="616" customFormat="1" ht="15">
      <c r="A628" s="1446">
        <v>621</v>
      </c>
      <c r="B628" s="1266"/>
      <c r="C628" s="1267"/>
      <c r="D628" s="1268" t="s">
        <v>396</v>
      </c>
      <c r="E628" s="1301"/>
      <c r="F628" s="1302"/>
      <c r="G628" s="1290"/>
      <c r="H628" s="1291"/>
      <c r="I628" s="1322"/>
      <c r="J628" s="1323"/>
      <c r="K628" s="1323"/>
      <c r="L628" s="1324">
        <f t="shared" si="3"/>
        <v>0</v>
      </c>
      <c r="M628" s="1346"/>
    </row>
    <row r="629" spans="1:13" s="617" customFormat="1" ht="15">
      <c r="A629" s="1446">
        <v>622</v>
      </c>
      <c r="B629" s="1270"/>
      <c r="C629" s="1271"/>
      <c r="D629" s="1272" t="s">
        <v>1034</v>
      </c>
      <c r="E629" s="1289"/>
      <c r="F629" s="1287"/>
      <c r="G629" s="1287"/>
      <c r="H629" s="1288"/>
      <c r="I629" s="1328">
        <f>SUM(I627:I628)</f>
        <v>0</v>
      </c>
      <c r="J629" s="1287">
        <f>SUM(J627:J628)</f>
        <v>1800</v>
      </c>
      <c r="K629" s="1287">
        <f>SUM(K627:K628)</f>
        <v>0</v>
      </c>
      <c r="L629" s="1320">
        <f t="shared" si="3"/>
        <v>1800</v>
      </c>
      <c r="M629" s="1345">
        <v>0</v>
      </c>
    </row>
    <row r="630" spans="1:13" s="615" customFormat="1" ht="18" customHeight="1">
      <c r="A630" s="1446">
        <v>623</v>
      </c>
      <c r="B630" s="1294"/>
      <c r="C630" s="1264">
        <v>14</v>
      </c>
      <c r="D630" s="146" t="s">
        <v>660</v>
      </c>
      <c r="E630" s="156" t="s">
        <v>752</v>
      </c>
      <c r="F630" s="381">
        <f>SUM(H630,L633)</f>
        <v>713</v>
      </c>
      <c r="G630" s="381">
        <v>0</v>
      </c>
      <c r="H630" s="1081">
        <v>0</v>
      </c>
      <c r="I630" s="1318"/>
      <c r="J630" s="1319"/>
      <c r="K630" s="1319"/>
      <c r="L630" s="1320"/>
      <c r="M630" s="1343"/>
    </row>
    <row r="631" spans="1:13" s="615" customFormat="1" ht="15">
      <c r="A631" s="1446">
        <v>624</v>
      </c>
      <c r="B631" s="1263"/>
      <c r="C631" s="1264"/>
      <c r="D631" s="1265" t="s">
        <v>1000</v>
      </c>
      <c r="E631" s="156"/>
      <c r="F631" s="1286"/>
      <c r="G631" s="1261"/>
      <c r="H631" s="1262"/>
      <c r="I631" s="1318"/>
      <c r="J631" s="1319">
        <v>713</v>
      </c>
      <c r="K631" s="1319"/>
      <c r="L631" s="1321">
        <f t="shared" si="3"/>
        <v>713</v>
      </c>
      <c r="M631" s="1338"/>
    </row>
    <row r="632" spans="1:13" s="616" customFormat="1" ht="15">
      <c r="A632" s="1446">
        <v>625</v>
      </c>
      <c r="B632" s="1266"/>
      <c r="C632" s="1267"/>
      <c r="D632" s="1268" t="s">
        <v>396</v>
      </c>
      <c r="E632" s="1301"/>
      <c r="F632" s="1302"/>
      <c r="G632" s="1290"/>
      <c r="H632" s="1291"/>
      <c r="I632" s="1322"/>
      <c r="J632" s="1323"/>
      <c r="K632" s="1323"/>
      <c r="L632" s="1324">
        <f t="shared" si="3"/>
        <v>0</v>
      </c>
      <c r="M632" s="1346"/>
    </row>
    <row r="633" spans="1:13" s="617" customFormat="1" ht="15">
      <c r="A633" s="1446">
        <v>626</v>
      </c>
      <c r="B633" s="1270"/>
      <c r="C633" s="1271"/>
      <c r="D633" s="1272" t="s">
        <v>1034</v>
      </c>
      <c r="E633" s="1289"/>
      <c r="F633" s="1287"/>
      <c r="G633" s="1287"/>
      <c r="H633" s="1288"/>
      <c r="I633" s="1328">
        <f>SUM(I631:I632)</f>
        <v>0</v>
      </c>
      <c r="J633" s="1287">
        <f>SUM(J631:J632)</f>
        <v>713</v>
      </c>
      <c r="K633" s="1287">
        <f>SUM(K631:K632)</f>
        <v>0</v>
      </c>
      <c r="L633" s="1320">
        <f t="shared" si="3"/>
        <v>713</v>
      </c>
      <c r="M633" s="1345">
        <v>0</v>
      </c>
    </row>
    <row r="634" spans="1:13" s="615" customFormat="1" ht="18" customHeight="1">
      <c r="A634" s="1446">
        <v>627</v>
      </c>
      <c r="B634" s="1294"/>
      <c r="C634" s="1264">
        <v>15</v>
      </c>
      <c r="D634" s="146" t="s">
        <v>662</v>
      </c>
      <c r="E634" s="156" t="s">
        <v>752</v>
      </c>
      <c r="F634" s="381">
        <f>SUM(H634,L637)</f>
        <v>566</v>
      </c>
      <c r="G634" s="381">
        <v>0</v>
      </c>
      <c r="H634" s="1081">
        <v>0</v>
      </c>
      <c r="I634" s="1318"/>
      <c r="J634" s="1319"/>
      <c r="K634" s="1319"/>
      <c r="L634" s="1320"/>
      <c r="M634" s="1343"/>
    </row>
    <row r="635" spans="1:13" s="615" customFormat="1" ht="15">
      <c r="A635" s="1446">
        <v>628</v>
      </c>
      <c r="B635" s="1263"/>
      <c r="C635" s="1264"/>
      <c r="D635" s="1265" t="s">
        <v>1000</v>
      </c>
      <c r="E635" s="156"/>
      <c r="F635" s="1286"/>
      <c r="G635" s="1261"/>
      <c r="H635" s="1262"/>
      <c r="I635" s="1318"/>
      <c r="J635" s="1319">
        <v>566</v>
      </c>
      <c r="K635" s="1319"/>
      <c r="L635" s="1321">
        <f t="shared" si="3"/>
        <v>566</v>
      </c>
      <c r="M635" s="1338"/>
    </row>
    <row r="636" spans="1:13" s="616" customFormat="1" ht="15">
      <c r="A636" s="1446">
        <v>629</v>
      </c>
      <c r="B636" s="1266"/>
      <c r="C636" s="1267"/>
      <c r="D636" s="1268" t="s">
        <v>396</v>
      </c>
      <c r="E636" s="1301"/>
      <c r="F636" s="1302"/>
      <c r="G636" s="1290"/>
      <c r="H636" s="1291"/>
      <c r="I636" s="1322"/>
      <c r="J636" s="1323"/>
      <c r="K636" s="1323"/>
      <c r="L636" s="1324">
        <f t="shared" si="3"/>
        <v>0</v>
      </c>
      <c r="M636" s="1346"/>
    </row>
    <row r="637" spans="1:13" s="617" customFormat="1" ht="15">
      <c r="A637" s="1446">
        <v>630</v>
      </c>
      <c r="B637" s="1270"/>
      <c r="C637" s="1271"/>
      <c r="D637" s="1272" t="s">
        <v>1034</v>
      </c>
      <c r="E637" s="1289"/>
      <c r="F637" s="1287"/>
      <c r="G637" s="1287"/>
      <c r="H637" s="1288"/>
      <c r="I637" s="1328">
        <f>SUM(I635:I636)</f>
        <v>0</v>
      </c>
      <c r="J637" s="1287">
        <f>SUM(J635:J636)</f>
        <v>566</v>
      </c>
      <c r="K637" s="1287">
        <f>SUM(K635:K636)</f>
        <v>0</v>
      </c>
      <c r="L637" s="1320">
        <f t="shared" si="3"/>
        <v>566</v>
      </c>
      <c r="M637" s="1345">
        <v>0</v>
      </c>
    </row>
    <row r="638" spans="1:13" s="615" customFormat="1" ht="18" customHeight="1">
      <c r="A638" s="1446">
        <v>631</v>
      </c>
      <c r="B638" s="1294"/>
      <c r="C638" s="1264">
        <v>16</v>
      </c>
      <c r="D638" s="146" t="s">
        <v>663</v>
      </c>
      <c r="E638" s="156" t="s">
        <v>752</v>
      </c>
      <c r="F638" s="381">
        <f>SUM(H638,L641)</f>
        <v>1000</v>
      </c>
      <c r="G638" s="381">
        <v>0</v>
      </c>
      <c r="H638" s="1081">
        <v>0</v>
      </c>
      <c r="I638" s="1318"/>
      <c r="J638" s="1319"/>
      <c r="K638" s="1319"/>
      <c r="L638" s="1320"/>
      <c r="M638" s="1343"/>
    </row>
    <row r="639" spans="1:13" s="615" customFormat="1" ht="15">
      <c r="A639" s="1446">
        <v>632</v>
      </c>
      <c r="B639" s="1263"/>
      <c r="C639" s="1264"/>
      <c r="D639" s="1265" t="s">
        <v>1000</v>
      </c>
      <c r="E639" s="156"/>
      <c r="F639" s="1286"/>
      <c r="G639" s="1261"/>
      <c r="H639" s="1262"/>
      <c r="I639" s="1318"/>
      <c r="J639" s="1319">
        <v>1000</v>
      </c>
      <c r="K639" s="1319"/>
      <c r="L639" s="1321">
        <f t="shared" si="3"/>
        <v>1000</v>
      </c>
      <c r="M639" s="1338"/>
    </row>
    <row r="640" spans="1:13" s="616" customFormat="1" ht="15">
      <c r="A640" s="1446">
        <v>633</v>
      </c>
      <c r="B640" s="1266"/>
      <c r="C640" s="1267"/>
      <c r="D640" s="1268" t="s">
        <v>396</v>
      </c>
      <c r="E640" s="1301"/>
      <c r="F640" s="1302"/>
      <c r="G640" s="1290"/>
      <c r="H640" s="1291"/>
      <c r="I640" s="1322"/>
      <c r="J640" s="1323"/>
      <c r="K640" s="1323"/>
      <c r="L640" s="1324">
        <f t="shared" si="3"/>
        <v>0</v>
      </c>
      <c r="M640" s="1346"/>
    </row>
    <row r="641" spans="1:13" s="617" customFormat="1" ht="15">
      <c r="A641" s="1446">
        <v>634</v>
      </c>
      <c r="B641" s="1270"/>
      <c r="C641" s="1271"/>
      <c r="D641" s="1272" t="s">
        <v>1034</v>
      </c>
      <c r="E641" s="1289"/>
      <c r="F641" s="1287"/>
      <c r="G641" s="1287"/>
      <c r="H641" s="1288"/>
      <c r="I641" s="1328">
        <f>SUM(I639:I640)</f>
        <v>0</v>
      </c>
      <c r="J641" s="1287">
        <f>SUM(J639:J640)</f>
        <v>1000</v>
      </c>
      <c r="K641" s="1287">
        <f>SUM(K639:K640)</f>
        <v>0</v>
      </c>
      <c r="L641" s="1320">
        <f t="shared" si="3"/>
        <v>1000</v>
      </c>
      <c r="M641" s="1345">
        <v>0</v>
      </c>
    </row>
    <row r="642" spans="1:13" s="615" customFormat="1" ht="18" customHeight="1">
      <c r="A642" s="1446">
        <v>635</v>
      </c>
      <c r="B642" s="1294"/>
      <c r="C642" s="1264">
        <v>17</v>
      </c>
      <c r="D642" s="146" t="s">
        <v>928</v>
      </c>
      <c r="E642" s="156" t="s">
        <v>752</v>
      </c>
      <c r="F642" s="381">
        <f>SUM(H642,L645)</f>
        <v>100</v>
      </c>
      <c r="G642" s="381">
        <v>0</v>
      </c>
      <c r="H642" s="1081">
        <v>0</v>
      </c>
      <c r="I642" s="1318"/>
      <c r="J642" s="1319"/>
      <c r="K642" s="1319"/>
      <c r="L642" s="1320"/>
      <c r="M642" s="1343"/>
    </row>
    <row r="643" spans="1:13" ht="15">
      <c r="A643" s="1446">
        <v>636</v>
      </c>
      <c r="B643" s="1263"/>
      <c r="C643" s="1264"/>
      <c r="D643" s="1265" t="s">
        <v>1000</v>
      </c>
      <c r="E643" s="156"/>
      <c r="F643" s="1286"/>
      <c r="G643" s="1286"/>
      <c r="H643" s="1387"/>
      <c r="I643" s="1318"/>
      <c r="J643" s="1319">
        <v>100</v>
      </c>
      <c r="K643" s="1319"/>
      <c r="L643" s="1321">
        <f>SUM(I643:K643)</f>
        <v>100</v>
      </c>
      <c r="M643" s="1343"/>
    </row>
    <row r="644" spans="1:13" s="616" customFormat="1" ht="15">
      <c r="A644" s="1446">
        <v>637</v>
      </c>
      <c r="B644" s="1266"/>
      <c r="C644" s="1267"/>
      <c r="D644" s="1268" t="s">
        <v>396</v>
      </c>
      <c r="E644" s="1301"/>
      <c r="F644" s="1302"/>
      <c r="G644" s="1290"/>
      <c r="H644" s="1291"/>
      <c r="I644" s="1322"/>
      <c r="J644" s="1323"/>
      <c r="K644" s="1323"/>
      <c r="L644" s="1324">
        <f>SUM(I644:K644)</f>
        <v>0</v>
      </c>
      <c r="M644" s="1346"/>
    </row>
    <row r="645" spans="1:13" s="617" customFormat="1" ht="15">
      <c r="A645" s="1446">
        <v>638</v>
      </c>
      <c r="B645" s="1270"/>
      <c r="C645" s="1271"/>
      <c r="D645" s="1272" t="s">
        <v>1034</v>
      </c>
      <c r="E645" s="1289"/>
      <c r="F645" s="1287"/>
      <c r="G645" s="1287"/>
      <c r="H645" s="1288"/>
      <c r="I645" s="1328">
        <f>SUM(I643:I644)</f>
        <v>0</v>
      </c>
      <c r="J645" s="1287">
        <f>SUM(J643:J644)</f>
        <v>100</v>
      </c>
      <c r="K645" s="1287">
        <f>SUM(K643:K644)</f>
        <v>0</v>
      </c>
      <c r="L645" s="1320">
        <f>SUM(I645:K645)</f>
        <v>100</v>
      </c>
      <c r="M645" s="1345">
        <v>0</v>
      </c>
    </row>
    <row r="646" spans="1:13" s="615" customFormat="1" ht="18" customHeight="1">
      <c r="A646" s="1446">
        <v>639</v>
      </c>
      <c r="B646" s="1294"/>
      <c r="C646" s="1264">
        <v>18</v>
      </c>
      <c r="D646" s="146" t="s">
        <v>664</v>
      </c>
      <c r="E646" s="156" t="s">
        <v>752</v>
      </c>
      <c r="F646" s="381">
        <f>SUM(H646,L649)</f>
        <v>0</v>
      </c>
      <c r="G646" s="381">
        <v>0</v>
      </c>
      <c r="H646" s="1081">
        <v>0</v>
      </c>
      <c r="I646" s="1318"/>
      <c r="J646" s="1319"/>
      <c r="K646" s="1319"/>
      <c r="L646" s="1320"/>
      <c r="M646" s="1343"/>
    </row>
    <row r="647" spans="1:13" s="615" customFormat="1" ht="15">
      <c r="A647" s="1446">
        <v>640</v>
      </c>
      <c r="B647" s="1263"/>
      <c r="C647" s="1264"/>
      <c r="D647" s="1265" t="s">
        <v>1000</v>
      </c>
      <c r="E647" s="156"/>
      <c r="F647" s="1286"/>
      <c r="G647" s="1261"/>
      <c r="H647" s="1262"/>
      <c r="I647" s="1318"/>
      <c r="J647" s="1319">
        <v>0</v>
      </c>
      <c r="K647" s="1319"/>
      <c r="L647" s="1321">
        <f t="shared" si="3"/>
        <v>0</v>
      </c>
      <c r="M647" s="1338"/>
    </row>
    <row r="648" spans="1:13" s="616" customFormat="1" ht="15">
      <c r="A648" s="1446">
        <v>641</v>
      </c>
      <c r="B648" s="1266"/>
      <c r="C648" s="1267"/>
      <c r="D648" s="1268" t="s">
        <v>396</v>
      </c>
      <c r="E648" s="1301"/>
      <c r="F648" s="1302"/>
      <c r="G648" s="1290"/>
      <c r="H648" s="1291"/>
      <c r="I648" s="1322"/>
      <c r="J648" s="1323"/>
      <c r="K648" s="1323"/>
      <c r="L648" s="1324">
        <f t="shared" si="3"/>
        <v>0</v>
      </c>
      <c r="M648" s="1346"/>
    </row>
    <row r="649" spans="1:13" s="617" customFormat="1" ht="15">
      <c r="A649" s="1446">
        <v>642</v>
      </c>
      <c r="B649" s="1270"/>
      <c r="C649" s="1271"/>
      <c r="D649" s="1272" t="s">
        <v>1034</v>
      </c>
      <c r="E649" s="1289"/>
      <c r="F649" s="1287"/>
      <c r="G649" s="1287"/>
      <c r="H649" s="1288"/>
      <c r="I649" s="1328">
        <f>SUM(I647:I648)</f>
        <v>0</v>
      </c>
      <c r="J649" s="1287">
        <f>SUM(J647:J648)</f>
        <v>0</v>
      </c>
      <c r="K649" s="1287">
        <f>SUM(K647:K648)</f>
        <v>0</v>
      </c>
      <c r="L649" s="1320">
        <f t="shared" si="3"/>
        <v>0</v>
      </c>
      <c r="M649" s="1345">
        <v>0</v>
      </c>
    </row>
    <row r="650" spans="1:13" s="615" customFormat="1" ht="18" customHeight="1">
      <c r="A650" s="1446">
        <v>643</v>
      </c>
      <c r="B650" s="1294"/>
      <c r="C650" s="1264">
        <v>19</v>
      </c>
      <c r="D650" s="146" t="s">
        <v>665</v>
      </c>
      <c r="E650" s="156" t="s">
        <v>752</v>
      </c>
      <c r="F650" s="381">
        <f>SUM(H650,L653)</f>
        <v>38</v>
      </c>
      <c r="G650" s="381">
        <v>0</v>
      </c>
      <c r="H650" s="1081">
        <v>0</v>
      </c>
      <c r="I650" s="1318"/>
      <c r="J650" s="1319"/>
      <c r="K650" s="1319"/>
      <c r="L650" s="1320"/>
      <c r="M650" s="1343"/>
    </row>
    <row r="651" spans="1:13" s="615" customFormat="1" ht="15">
      <c r="A651" s="1446">
        <v>644</v>
      </c>
      <c r="B651" s="1263"/>
      <c r="C651" s="1264"/>
      <c r="D651" s="1265" t="s">
        <v>1000</v>
      </c>
      <c r="E651" s="156"/>
      <c r="F651" s="1286"/>
      <c r="G651" s="1261"/>
      <c r="H651" s="1262"/>
      <c r="I651" s="1318"/>
      <c r="J651" s="1319">
        <v>38</v>
      </c>
      <c r="K651" s="1319"/>
      <c r="L651" s="1321">
        <f t="shared" si="3"/>
        <v>38</v>
      </c>
      <c r="M651" s="1338"/>
    </row>
    <row r="652" spans="1:13" s="616" customFormat="1" ht="15">
      <c r="A652" s="1446">
        <v>645</v>
      </c>
      <c r="B652" s="1266"/>
      <c r="C652" s="1267"/>
      <c r="D652" s="1268" t="s">
        <v>396</v>
      </c>
      <c r="E652" s="1301"/>
      <c r="F652" s="1302"/>
      <c r="G652" s="1290"/>
      <c r="H652" s="1291"/>
      <c r="I652" s="1322"/>
      <c r="J652" s="1323"/>
      <c r="K652" s="1323"/>
      <c r="L652" s="1324">
        <f t="shared" si="3"/>
        <v>0</v>
      </c>
      <c r="M652" s="1346"/>
    </row>
    <row r="653" spans="1:13" s="617" customFormat="1" ht="15">
      <c r="A653" s="1446">
        <v>646</v>
      </c>
      <c r="B653" s="1270"/>
      <c r="C653" s="1271"/>
      <c r="D653" s="1272" t="s">
        <v>1034</v>
      </c>
      <c r="E653" s="1289"/>
      <c r="F653" s="1287"/>
      <c r="G653" s="1287"/>
      <c r="H653" s="1288"/>
      <c r="I653" s="1328">
        <f>SUM(I651:I652)</f>
        <v>0</v>
      </c>
      <c r="J653" s="1287">
        <f>SUM(J651:J652)</f>
        <v>38</v>
      </c>
      <c r="K653" s="1287">
        <f>SUM(K651:K652)</f>
        <v>0</v>
      </c>
      <c r="L653" s="1320">
        <f t="shared" si="3"/>
        <v>38</v>
      </c>
      <c r="M653" s="1345">
        <v>0</v>
      </c>
    </row>
    <row r="654" spans="1:13" s="615" customFormat="1" ht="18" customHeight="1">
      <c r="A654" s="1446">
        <v>647</v>
      </c>
      <c r="B654" s="1294"/>
      <c r="C654" s="1264">
        <v>20</v>
      </c>
      <c r="D654" s="146" t="s">
        <v>666</v>
      </c>
      <c r="E654" s="156" t="s">
        <v>752</v>
      </c>
      <c r="F654" s="381">
        <f>SUM(H654,L657)</f>
        <v>211</v>
      </c>
      <c r="G654" s="381">
        <v>0</v>
      </c>
      <c r="H654" s="1081">
        <v>0</v>
      </c>
      <c r="I654" s="1318"/>
      <c r="J654" s="1319"/>
      <c r="K654" s="1319"/>
      <c r="L654" s="1320"/>
      <c r="M654" s="1343"/>
    </row>
    <row r="655" spans="1:13" s="615" customFormat="1" ht="15">
      <c r="A655" s="1446">
        <v>648</v>
      </c>
      <c r="B655" s="1263"/>
      <c r="C655" s="1264"/>
      <c r="D655" s="1265" t="s">
        <v>1000</v>
      </c>
      <c r="E655" s="156"/>
      <c r="F655" s="1286"/>
      <c r="G655" s="1261"/>
      <c r="H655" s="1262"/>
      <c r="I655" s="1318"/>
      <c r="J655" s="1319">
        <v>211</v>
      </c>
      <c r="K655" s="1319"/>
      <c r="L655" s="1321">
        <f t="shared" si="3"/>
        <v>211</v>
      </c>
      <c r="M655" s="1338"/>
    </row>
    <row r="656" spans="1:13" s="616" customFormat="1" ht="15">
      <c r="A656" s="1446">
        <v>649</v>
      </c>
      <c r="B656" s="1266"/>
      <c r="C656" s="1267"/>
      <c r="D656" s="1268" t="s">
        <v>396</v>
      </c>
      <c r="E656" s="1301"/>
      <c r="F656" s="1302"/>
      <c r="G656" s="1290"/>
      <c r="H656" s="1291"/>
      <c r="I656" s="1322"/>
      <c r="J656" s="1323"/>
      <c r="K656" s="1323"/>
      <c r="L656" s="1324">
        <f t="shared" si="3"/>
        <v>0</v>
      </c>
      <c r="M656" s="1346"/>
    </row>
    <row r="657" spans="1:13" s="617" customFormat="1" ht="15">
      <c r="A657" s="1446">
        <v>650</v>
      </c>
      <c r="B657" s="1270"/>
      <c r="C657" s="1271"/>
      <c r="D657" s="1272" t="s">
        <v>1034</v>
      </c>
      <c r="E657" s="1289"/>
      <c r="F657" s="1287"/>
      <c r="G657" s="1287"/>
      <c r="H657" s="1288"/>
      <c r="I657" s="1328">
        <f>SUM(I655:I656)</f>
        <v>0</v>
      </c>
      <c r="J657" s="1287">
        <f>SUM(J655:J656)</f>
        <v>211</v>
      </c>
      <c r="K657" s="1287">
        <f>SUM(K655:K656)</f>
        <v>0</v>
      </c>
      <c r="L657" s="1320">
        <f t="shared" si="3"/>
        <v>211</v>
      </c>
      <c r="M657" s="1345">
        <v>0</v>
      </c>
    </row>
    <row r="658" spans="1:13" s="615" customFormat="1" ht="18" customHeight="1">
      <c r="A658" s="1446">
        <v>651</v>
      </c>
      <c r="B658" s="1294"/>
      <c r="C658" s="1264">
        <v>21</v>
      </c>
      <c r="D658" s="146" t="s">
        <v>932</v>
      </c>
      <c r="E658" s="156" t="s">
        <v>752</v>
      </c>
      <c r="F658" s="381">
        <f>SUM(H658,L661)</f>
        <v>5</v>
      </c>
      <c r="G658" s="381">
        <v>0</v>
      </c>
      <c r="H658" s="1081">
        <v>0</v>
      </c>
      <c r="I658" s="1318"/>
      <c r="J658" s="1319"/>
      <c r="K658" s="1319"/>
      <c r="L658" s="1320"/>
      <c r="M658" s="1343"/>
    </row>
    <row r="659" spans="1:13" s="615" customFormat="1" ht="15">
      <c r="A659" s="1446">
        <v>652</v>
      </c>
      <c r="B659" s="1263"/>
      <c r="C659" s="1264"/>
      <c r="D659" s="1265" t="s">
        <v>1000</v>
      </c>
      <c r="E659" s="156"/>
      <c r="F659" s="1286"/>
      <c r="G659" s="1261"/>
      <c r="H659" s="1262"/>
      <c r="I659" s="1318"/>
      <c r="J659" s="1319">
        <v>5</v>
      </c>
      <c r="K659" s="1319"/>
      <c r="L659" s="1321">
        <f>SUM(I659:K659)</f>
        <v>5</v>
      </c>
      <c r="M659" s="1338"/>
    </row>
    <row r="660" spans="1:13" s="616" customFormat="1" ht="15">
      <c r="A660" s="1446">
        <v>653</v>
      </c>
      <c r="B660" s="1266"/>
      <c r="C660" s="1267"/>
      <c r="D660" s="1268" t="s">
        <v>396</v>
      </c>
      <c r="E660" s="1301"/>
      <c r="F660" s="1302"/>
      <c r="G660" s="1290"/>
      <c r="H660" s="1291"/>
      <c r="I660" s="1322"/>
      <c r="J660" s="1323"/>
      <c r="K660" s="1323"/>
      <c r="L660" s="1324">
        <f>SUM(I660:K660)</f>
        <v>0</v>
      </c>
      <c r="M660" s="1346"/>
    </row>
    <row r="661" spans="1:13" s="617" customFormat="1" ht="15">
      <c r="A661" s="1446">
        <v>654</v>
      </c>
      <c r="B661" s="1270"/>
      <c r="C661" s="1271"/>
      <c r="D661" s="1272" t="s">
        <v>1034</v>
      </c>
      <c r="E661" s="1289"/>
      <c r="F661" s="1287"/>
      <c r="G661" s="1287"/>
      <c r="H661" s="1288"/>
      <c r="I661" s="1328">
        <f>SUM(I659:I660)</f>
        <v>0</v>
      </c>
      <c r="J661" s="1287">
        <f>SUM(J659:J660)</f>
        <v>5</v>
      </c>
      <c r="K661" s="1287">
        <f>SUM(K659:K660)</f>
        <v>0</v>
      </c>
      <c r="L661" s="1320">
        <f>SUM(I661:K661)</f>
        <v>5</v>
      </c>
      <c r="M661" s="1345">
        <v>0</v>
      </c>
    </row>
    <row r="662" spans="1:13" s="615" customFormat="1" ht="18" customHeight="1">
      <c r="A662" s="1446">
        <v>655</v>
      </c>
      <c r="B662" s="1294"/>
      <c r="C662" s="1264">
        <v>22</v>
      </c>
      <c r="D662" s="146" t="s">
        <v>974</v>
      </c>
      <c r="E662" s="156" t="s">
        <v>752</v>
      </c>
      <c r="F662" s="381">
        <f>SUM(H662,L665)</f>
        <v>0</v>
      </c>
      <c r="G662" s="381">
        <v>0</v>
      </c>
      <c r="H662" s="1081">
        <v>0</v>
      </c>
      <c r="I662" s="1318"/>
      <c r="J662" s="1319"/>
      <c r="K662" s="1319"/>
      <c r="L662" s="1320"/>
      <c r="M662" s="1343"/>
    </row>
    <row r="663" spans="1:13" s="615" customFormat="1" ht="15">
      <c r="A663" s="1446">
        <v>656</v>
      </c>
      <c r="B663" s="1263"/>
      <c r="C663" s="1264"/>
      <c r="D663" s="1265" t="s">
        <v>1000</v>
      </c>
      <c r="E663" s="156"/>
      <c r="F663" s="1286"/>
      <c r="G663" s="1261"/>
      <c r="H663" s="1262"/>
      <c r="I663" s="1318"/>
      <c r="J663" s="1319">
        <v>280</v>
      </c>
      <c r="K663" s="1319"/>
      <c r="L663" s="1321">
        <f>SUM(I663:K663)</f>
        <v>280</v>
      </c>
      <c r="M663" s="1338"/>
    </row>
    <row r="664" spans="1:13" s="616" customFormat="1" ht="15">
      <c r="A664" s="1446">
        <v>657</v>
      </c>
      <c r="B664" s="1266"/>
      <c r="C664" s="1267"/>
      <c r="D664" s="1268" t="s">
        <v>1132</v>
      </c>
      <c r="E664" s="1301"/>
      <c r="F664" s="1302"/>
      <c r="G664" s="1290"/>
      <c r="H664" s="1291"/>
      <c r="I664" s="1322"/>
      <c r="J664" s="1323">
        <v>-280</v>
      </c>
      <c r="K664" s="1323"/>
      <c r="L664" s="1324">
        <f aca="true" t="shared" si="4" ref="L664:L681">SUM(I664:K664)</f>
        <v>-280</v>
      </c>
      <c r="M664" s="1346"/>
    </row>
    <row r="665" spans="1:13" s="617" customFormat="1" ht="15">
      <c r="A665" s="1446">
        <v>658</v>
      </c>
      <c r="B665" s="1270"/>
      <c r="C665" s="1271"/>
      <c r="D665" s="1272" t="s">
        <v>1034</v>
      </c>
      <c r="E665" s="1289"/>
      <c r="F665" s="1287"/>
      <c r="G665" s="1287"/>
      <c r="H665" s="1288"/>
      <c r="I665" s="1328">
        <f>SUM(I663:I664)</f>
        <v>0</v>
      </c>
      <c r="J665" s="1287">
        <f>SUM(J663:J664)</f>
        <v>0</v>
      </c>
      <c r="K665" s="1287">
        <f>SUM(K663:K664)</f>
        <v>0</v>
      </c>
      <c r="L665" s="1320">
        <f t="shared" si="4"/>
        <v>0</v>
      </c>
      <c r="M665" s="1345">
        <v>0</v>
      </c>
    </row>
    <row r="666" spans="1:13" s="615" customFormat="1" ht="21.75" customHeight="1">
      <c r="A666" s="1446">
        <v>659</v>
      </c>
      <c r="B666" s="1294"/>
      <c r="C666" s="1264">
        <v>23</v>
      </c>
      <c r="D666" s="146" t="s">
        <v>975</v>
      </c>
      <c r="E666" s="156" t="s">
        <v>752</v>
      </c>
      <c r="F666" s="381">
        <f>SUM(H666,L669)</f>
        <v>580</v>
      </c>
      <c r="G666" s="381">
        <v>0</v>
      </c>
      <c r="H666" s="1081">
        <v>0</v>
      </c>
      <c r="I666" s="1318"/>
      <c r="J666" s="1319"/>
      <c r="K666" s="1319"/>
      <c r="L666" s="1320"/>
      <c r="M666" s="1343"/>
    </row>
    <row r="667" spans="1:13" s="615" customFormat="1" ht="15">
      <c r="A667" s="1446">
        <v>660</v>
      </c>
      <c r="B667" s="1263"/>
      <c r="C667" s="1264"/>
      <c r="D667" s="1265" t="s">
        <v>1000</v>
      </c>
      <c r="E667" s="156"/>
      <c r="F667" s="1286"/>
      <c r="G667" s="1261"/>
      <c r="H667" s="1262"/>
      <c r="I667" s="1318"/>
      <c r="J667" s="1319">
        <v>580</v>
      </c>
      <c r="K667" s="1319"/>
      <c r="L667" s="1321">
        <f t="shared" si="4"/>
        <v>580</v>
      </c>
      <c r="M667" s="1338"/>
    </row>
    <row r="668" spans="1:13" s="616" customFormat="1" ht="15">
      <c r="A668" s="1446">
        <v>661</v>
      </c>
      <c r="B668" s="1266"/>
      <c r="C668" s="1267"/>
      <c r="D668" s="1268" t="s">
        <v>396</v>
      </c>
      <c r="E668" s="1301"/>
      <c r="F668" s="1302"/>
      <c r="G668" s="1290"/>
      <c r="H668" s="1291"/>
      <c r="I668" s="1322"/>
      <c r="J668" s="1323"/>
      <c r="K668" s="1323"/>
      <c r="L668" s="1324">
        <f t="shared" si="4"/>
        <v>0</v>
      </c>
      <c r="M668" s="1346"/>
    </row>
    <row r="669" spans="1:13" s="617" customFormat="1" ht="15">
      <c r="A669" s="1446">
        <v>662</v>
      </c>
      <c r="B669" s="1270"/>
      <c r="C669" s="1271"/>
      <c r="D669" s="1272" t="s">
        <v>1034</v>
      </c>
      <c r="E669" s="1289"/>
      <c r="F669" s="1287"/>
      <c r="G669" s="1287"/>
      <c r="H669" s="1288"/>
      <c r="I669" s="1328">
        <f>SUM(I667:I668)</f>
        <v>0</v>
      </c>
      <c r="J669" s="1287">
        <f>SUM(J667:J668)</f>
        <v>580</v>
      </c>
      <c r="K669" s="1287">
        <f>SUM(K667:K668)</f>
        <v>0</v>
      </c>
      <c r="L669" s="1320">
        <f t="shared" si="4"/>
        <v>580</v>
      </c>
      <c r="M669" s="1345">
        <v>0</v>
      </c>
    </row>
    <row r="670" spans="1:13" s="615" customFormat="1" ht="18" customHeight="1">
      <c r="A670" s="1446">
        <v>663</v>
      </c>
      <c r="B670" s="1294"/>
      <c r="C670" s="1264">
        <v>24</v>
      </c>
      <c r="D670" s="146" t="s">
        <v>976</v>
      </c>
      <c r="E670" s="156" t="s">
        <v>752</v>
      </c>
      <c r="F670" s="381">
        <f>SUM(H670,L673)</f>
        <v>183</v>
      </c>
      <c r="G670" s="381">
        <v>0</v>
      </c>
      <c r="H670" s="1081">
        <v>0</v>
      </c>
      <c r="I670" s="1318"/>
      <c r="J670" s="1319"/>
      <c r="K670" s="1319"/>
      <c r="L670" s="1320"/>
      <c r="M670" s="1343"/>
    </row>
    <row r="671" spans="1:13" s="615" customFormat="1" ht="15">
      <c r="A671" s="1446">
        <v>664</v>
      </c>
      <c r="B671" s="1263"/>
      <c r="C671" s="1264"/>
      <c r="D671" s="1265" t="s">
        <v>1000</v>
      </c>
      <c r="E671" s="156"/>
      <c r="F671" s="1286"/>
      <c r="G671" s="1261"/>
      <c r="H671" s="1262"/>
      <c r="I671" s="1318"/>
      <c r="J671" s="1319">
        <v>220</v>
      </c>
      <c r="K671" s="1319"/>
      <c r="L671" s="1321">
        <f t="shared" si="4"/>
        <v>220</v>
      </c>
      <c r="M671" s="1338"/>
    </row>
    <row r="672" spans="1:13" s="616" customFormat="1" ht="15">
      <c r="A672" s="1446">
        <v>665</v>
      </c>
      <c r="B672" s="1266"/>
      <c r="C672" s="1267"/>
      <c r="D672" s="1268" t="s">
        <v>1132</v>
      </c>
      <c r="E672" s="1301"/>
      <c r="F672" s="1302"/>
      <c r="G672" s="1290"/>
      <c r="H672" s="1291"/>
      <c r="I672" s="1322"/>
      <c r="J672" s="1323">
        <v>-37</v>
      </c>
      <c r="K672" s="1323"/>
      <c r="L672" s="1324">
        <f t="shared" si="4"/>
        <v>-37</v>
      </c>
      <c r="M672" s="1346"/>
    </row>
    <row r="673" spans="1:13" s="617" customFormat="1" ht="15">
      <c r="A673" s="1446">
        <v>666</v>
      </c>
      <c r="B673" s="1270"/>
      <c r="C673" s="1271"/>
      <c r="D673" s="1272" t="s">
        <v>1034</v>
      </c>
      <c r="E673" s="1289"/>
      <c r="F673" s="1287"/>
      <c r="G673" s="1287"/>
      <c r="H673" s="1288"/>
      <c r="I673" s="1328">
        <f>SUM(I671:I672)</f>
        <v>0</v>
      </c>
      <c r="J673" s="1287">
        <f>SUM(J671:J672)</f>
        <v>183</v>
      </c>
      <c r="K673" s="1287">
        <f>SUM(K671:K672)</f>
        <v>0</v>
      </c>
      <c r="L673" s="1320">
        <f t="shared" si="4"/>
        <v>183</v>
      </c>
      <c r="M673" s="1345">
        <v>0</v>
      </c>
    </row>
    <row r="674" spans="1:13" s="615" customFormat="1" ht="15">
      <c r="A674" s="1446">
        <v>667</v>
      </c>
      <c r="B674" s="1294"/>
      <c r="C674" s="1264">
        <v>25</v>
      </c>
      <c r="D674" s="146" t="s">
        <v>977</v>
      </c>
      <c r="E674" s="156" t="s">
        <v>752</v>
      </c>
      <c r="F674" s="381">
        <f>SUM(H674,L677)</f>
        <v>82</v>
      </c>
      <c r="G674" s="381">
        <v>0</v>
      </c>
      <c r="H674" s="1081">
        <v>0</v>
      </c>
      <c r="I674" s="1318"/>
      <c r="J674" s="1319"/>
      <c r="K674" s="1319"/>
      <c r="L674" s="1320"/>
      <c r="M674" s="1343"/>
    </row>
    <row r="675" spans="1:13" s="615" customFormat="1" ht="15">
      <c r="A675" s="1446">
        <v>668</v>
      </c>
      <c r="B675" s="1263"/>
      <c r="C675" s="1264"/>
      <c r="D675" s="1265" t="s">
        <v>1000</v>
      </c>
      <c r="E675" s="156"/>
      <c r="F675" s="1286"/>
      <c r="G675" s="1261"/>
      <c r="H675" s="1262"/>
      <c r="I675" s="1318"/>
      <c r="J675" s="1319">
        <v>82</v>
      </c>
      <c r="K675" s="1319"/>
      <c r="L675" s="1321">
        <f t="shared" si="4"/>
        <v>82</v>
      </c>
      <c r="M675" s="1338"/>
    </row>
    <row r="676" spans="1:13" s="616" customFormat="1" ht="15">
      <c r="A676" s="1446">
        <v>669</v>
      </c>
      <c r="B676" s="1266"/>
      <c r="C676" s="1267"/>
      <c r="D676" s="1268" t="s">
        <v>396</v>
      </c>
      <c r="E676" s="1301"/>
      <c r="F676" s="1302"/>
      <c r="G676" s="1290"/>
      <c r="H676" s="1291"/>
      <c r="I676" s="1322"/>
      <c r="J676" s="1323"/>
      <c r="K676" s="1323"/>
      <c r="L676" s="1324">
        <f t="shared" si="4"/>
        <v>0</v>
      </c>
      <c r="M676" s="1346"/>
    </row>
    <row r="677" spans="1:13" s="617" customFormat="1" ht="15">
      <c r="A677" s="1446">
        <v>670</v>
      </c>
      <c r="B677" s="1270"/>
      <c r="C677" s="1271"/>
      <c r="D677" s="1272" t="s">
        <v>1034</v>
      </c>
      <c r="E677" s="1289"/>
      <c r="F677" s="1287"/>
      <c r="G677" s="1287"/>
      <c r="H677" s="1288"/>
      <c r="I677" s="1328">
        <f>SUM(I675:I676)</f>
        <v>0</v>
      </c>
      <c r="J677" s="1287">
        <f>SUM(J675:J676)</f>
        <v>82</v>
      </c>
      <c r="K677" s="1287">
        <f>SUM(K675:K676)</f>
        <v>0</v>
      </c>
      <c r="L677" s="1320">
        <f t="shared" si="4"/>
        <v>82</v>
      </c>
      <c r="M677" s="1345">
        <v>0</v>
      </c>
    </row>
    <row r="678" spans="1:13" s="615" customFormat="1" ht="15">
      <c r="A678" s="1446">
        <v>671</v>
      </c>
      <c r="B678" s="1294"/>
      <c r="C678" s="1264">
        <v>26</v>
      </c>
      <c r="D678" s="146" t="s">
        <v>1007</v>
      </c>
      <c r="E678" s="156" t="s">
        <v>752</v>
      </c>
      <c r="F678" s="381">
        <v>500</v>
      </c>
      <c r="G678" s="381">
        <v>0</v>
      </c>
      <c r="H678" s="1081">
        <v>0</v>
      </c>
      <c r="I678" s="1318"/>
      <c r="J678" s="1319"/>
      <c r="K678" s="1319"/>
      <c r="L678" s="1320"/>
      <c r="M678" s="1343"/>
    </row>
    <row r="679" spans="1:13" s="615" customFormat="1" ht="15">
      <c r="A679" s="1446">
        <v>672</v>
      </c>
      <c r="B679" s="1263"/>
      <c r="C679" s="1264"/>
      <c r="D679" s="1265" t="s">
        <v>1000</v>
      </c>
      <c r="E679" s="156"/>
      <c r="F679" s="1286"/>
      <c r="G679" s="1261"/>
      <c r="H679" s="1262"/>
      <c r="I679" s="1318"/>
      <c r="J679" s="1319">
        <v>500</v>
      </c>
      <c r="K679" s="1319"/>
      <c r="L679" s="1321">
        <f t="shared" si="4"/>
        <v>500</v>
      </c>
      <c r="M679" s="1338"/>
    </row>
    <row r="680" spans="1:13" s="616" customFormat="1" ht="15">
      <c r="A680" s="1446">
        <v>673</v>
      </c>
      <c r="B680" s="1266"/>
      <c r="C680" s="1267"/>
      <c r="D680" s="1268" t="s">
        <v>230</v>
      </c>
      <c r="E680" s="1301"/>
      <c r="F680" s="1302"/>
      <c r="G680" s="1290"/>
      <c r="H680" s="1291"/>
      <c r="I680" s="1322"/>
      <c r="J680" s="1323"/>
      <c r="K680" s="1323"/>
      <c r="L680" s="1324">
        <f t="shared" si="4"/>
        <v>0</v>
      </c>
      <c r="M680" s="1346"/>
    </row>
    <row r="681" spans="1:13" s="617" customFormat="1" ht="15">
      <c r="A681" s="1446">
        <v>674</v>
      </c>
      <c r="B681" s="1270"/>
      <c r="C681" s="1271"/>
      <c r="D681" s="1272" t="s">
        <v>1034</v>
      </c>
      <c r="E681" s="1289"/>
      <c r="F681" s="1287"/>
      <c r="G681" s="1287"/>
      <c r="H681" s="1288"/>
      <c r="I681" s="1328">
        <f>SUM(I679:I680)</f>
        <v>0</v>
      </c>
      <c r="J681" s="1287">
        <f>SUM(J679:J680)</f>
        <v>500</v>
      </c>
      <c r="K681" s="1287">
        <f>SUM(K679:K680)</f>
        <v>0</v>
      </c>
      <c r="L681" s="1320">
        <f t="shared" si="4"/>
        <v>500</v>
      </c>
      <c r="M681" s="1345">
        <v>0</v>
      </c>
    </row>
    <row r="682" spans="1:13" s="615" customFormat="1" ht="15">
      <c r="A682" s="1446">
        <v>675</v>
      </c>
      <c r="B682" s="1294"/>
      <c r="C682" s="1264">
        <v>27</v>
      </c>
      <c r="D682" s="146" t="s">
        <v>1151</v>
      </c>
      <c r="E682" s="156" t="s">
        <v>752</v>
      </c>
      <c r="F682" s="381">
        <v>206</v>
      </c>
      <c r="G682" s="381">
        <v>0</v>
      </c>
      <c r="H682" s="1081">
        <v>0</v>
      </c>
      <c r="I682" s="1318"/>
      <c r="J682" s="1319"/>
      <c r="K682" s="1319"/>
      <c r="L682" s="1320"/>
      <c r="M682" s="1343"/>
    </row>
    <row r="683" spans="1:13" s="616" customFormat="1" ht="15">
      <c r="A683" s="1446">
        <v>676</v>
      </c>
      <c r="B683" s="1266"/>
      <c r="C683" s="1267"/>
      <c r="D683" s="1268" t="s">
        <v>230</v>
      </c>
      <c r="E683" s="1301"/>
      <c r="F683" s="1302"/>
      <c r="G683" s="1290"/>
      <c r="H683" s="1291"/>
      <c r="I683" s="1322"/>
      <c r="J683" s="1323">
        <v>206</v>
      </c>
      <c r="K683" s="1323"/>
      <c r="L683" s="1324">
        <f>SUM(I683:K683)</f>
        <v>206</v>
      </c>
      <c r="M683" s="1346"/>
    </row>
    <row r="684" spans="1:13" s="617" customFormat="1" ht="15">
      <c r="A684" s="1446">
        <v>677</v>
      </c>
      <c r="B684" s="1270"/>
      <c r="C684" s="1271"/>
      <c r="D684" s="1272" t="s">
        <v>1034</v>
      </c>
      <c r="E684" s="1289"/>
      <c r="F684" s="1287"/>
      <c r="G684" s="1287"/>
      <c r="H684" s="1288"/>
      <c r="I684" s="1328">
        <f>SUM(I683)</f>
        <v>0</v>
      </c>
      <c r="J684" s="1287">
        <f>SUM(J683)</f>
        <v>206</v>
      </c>
      <c r="K684" s="1287">
        <f>SUM(K683)</f>
        <v>0</v>
      </c>
      <c r="L684" s="1320">
        <f>SUM(L683)</f>
        <v>206</v>
      </c>
      <c r="M684" s="1345">
        <v>0</v>
      </c>
    </row>
    <row r="685" spans="1:13" s="615" customFormat="1" ht="15">
      <c r="A685" s="1446">
        <v>678</v>
      </c>
      <c r="B685" s="1294"/>
      <c r="C685" s="1264">
        <v>28</v>
      </c>
      <c r="D685" s="146" t="s">
        <v>1152</v>
      </c>
      <c r="E685" s="156" t="s">
        <v>752</v>
      </c>
      <c r="F685" s="381">
        <v>89</v>
      </c>
      <c r="G685" s="381">
        <v>0</v>
      </c>
      <c r="H685" s="1081">
        <v>0</v>
      </c>
      <c r="I685" s="1318"/>
      <c r="J685" s="1319"/>
      <c r="K685" s="1319"/>
      <c r="L685" s="1320"/>
      <c r="M685" s="1343"/>
    </row>
    <row r="686" spans="1:13" s="616" customFormat="1" ht="15">
      <c r="A686" s="1446">
        <v>679</v>
      </c>
      <c r="B686" s="1266"/>
      <c r="C686" s="1267"/>
      <c r="D686" s="1268" t="s">
        <v>230</v>
      </c>
      <c r="E686" s="1301"/>
      <c r="F686" s="1302"/>
      <c r="G686" s="1290"/>
      <c r="H686" s="1291"/>
      <c r="I686" s="1322"/>
      <c r="J686" s="1323">
        <v>89</v>
      </c>
      <c r="K686" s="1323"/>
      <c r="L686" s="1324">
        <f>SUM(I686:K686)</f>
        <v>89</v>
      </c>
      <c r="M686" s="1346"/>
    </row>
    <row r="687" spans="1:13" s="617" customFormat="1" ht="15">
      <c r="A687" s="1446">
        <v>680</v>
      </c>
      <c r="B687" s="1270"/>
      <c r="C687" s="1271"/>
      <c r="D687" s="1272" t="s">
        <v>1153</v>
      </c>
      <c r="E687" s="1289"/>
      <c r="F687" s="1287"/>
      <c r="G687" s="1287"/>
      <c r="H687" s="1288"/>
      <c r="I687" s="1328">
        <f>SUM(I686)</f>
        <v>0</v>
      </c>
      <c r="J687" s="1287">
        <f>SUM(J686)</f>
        <v>89</v>
      </c>
      <c r="K687" s="1287">
        <f>SUM(K686)</f>
        <v>0</v>
      </c>
      <c r="L687" s="1320">
        <f>SUM(L686)</f>
        <v>89</v>
      </c>
      <c r="M687" s="1345">
        <v>0</v>
      </c>
    </row>
    <row r="688" spans="1:13" s="615" customFormat="1" ht="18" customHeight="1">
      <c r="A688" s="1446">
        <v>681</v>
      </c>
      <c r="B688" s="1294"/>
      <c r="C688" s="1264">
        <v>29</v>
      </c>
      <c r="D688" s="146" t="s">
        <v>1154</v>
      </c>
      <c r="E688" s="156" t="s">
        <v>752</v>
      </c>
      <c r="F688" s="381">
        <v>22</v>
      </c>
      <c r="G688" s="381">
        <v>0</v>
      </c>
      <c r="H688" s="1081">
        <v>0</v>
      </c>
      <c r="I688" s="1318"/>
      <c r="J688" s="1319"/>
      <c r="K688" s="1319"/>
      <c r="L688" s="1320"/>
      <c r="M688" s="1343"/>
    </row>
    <row r="689" spans="1:13" s="616" customFormat="1" ht="15">
      <c r="A689" s="1446">
        <v>682</v>
      </c>
      <c r="B689" s="1266"/>
      <c r="C689" s="1267"/>
      <c r="D689" s="1268" t="s">
        <v>230</v>
      </c>
      <c r="E689" s="1301"/>
      <c r="F689" s="1302"/>
      <c r="G689" s="1290"/>
      <c r="H689" s="1291"/>
      <c r="I689" s="1322"/>
      <c r="J689" s="1323">
        <v>22</v>
      </c>
      <c r="K689" s="1323"/>
      <c r="L689" s="1324">
        <f>SUM(I689:K689)</f>
        <v>22</v>
      </c>
      <c r="M689" s="1346"/>
    </row>
    <row r="690" spans="1:13" s="617" customFormat="1" ht="15">
      <c r="A690" s="1446">
        <v>683</v>
      </c>
      <c r="B690" s="1270"/>
      <c r="C690" s="1271"/>
      <c r="D690" s="1272" t="s">
        <v>395</v>
      </c>
      <c r="E690" s="1289"/>
      <c r="F690" s="1287"/>
      <c r="G690" s="1287"/>
      <c r="H690" s="1288"/>
      <c r="I690" s="1328">
        <f>SUM(I689)</f>
        <v>0</v>
      </c>
      <c r="J690" s="1287">
        <f>SUM(J689)</f>
        <v>22</v>
      </c>
      <c r="K690" s="1287">
        <f>SUM(K689)</f>
        <v>0</v>
      </c>
      <c r="L690" s="1320">
        <f>SUM(L689)</f>
        <v>22</v>
      </c>
      <c r="M690" s="1345">
        <v>0</v>
      </c>
    </row>
    <row r="691" spans="1:13" s="615" customFormat="1" ht="19.5" customHeight="1">
      <c r="A691" s="1446">
        <v>684</v>
      </c>
      <c r="B691" s="1294">
        <v>2</v>
      </c>
      <c r="C691" s="1264"/>
      <c r="D691" s="1307" t="s">
        <v>303</v>
      </c>
      <c r="E691" s="156"/>
      <c r="F691" s="145"/>
      <c r="G691" s="145"/>
      <c r="H691" s="1074"/>
      <c r="I691" s="1318"/>
      <c r="J691" s="1319"/>
      <c r="K691" s="1319"/>
      <c r="L691" s="1321"/>
      <c r="M691" s="1341"/>
    </row>
    <row r="692" spans="1:13" s="615" customFormat="1" ht="15">
      <c r="A692" s="1446">
        <v>685</v>
      </c>
      <c r="B692" s="1263"/>
      <c r="C692" s="1264">
        <v>30</v>
      </c>
      <c r="D692" s="1261" t="s">
        <v>304</v>
      </c>
      <c r="E692" s="156" t="s">
        <v>752</v>
      </c>
      <c r="F692" s="1286">
        <f>SUM(H692,L696)</f>
        <v>120</v>
      </c>
      <c r="G692" s="1261">
        <v>0</v>
      </c>
      <c r="H692" s="1262">
        <v>0</v>
      </c>
      <c r="I692" s="1318"/>
      <c r="J692" s="1319"/>
      <c r="K692" s="1319"/>
      <c r="L692" s="1321"/>
      <c r="M692" s="1338"/>
    </row>
    <row r="693" spans="1:13" ht="15">
      <c r="A693" s="1446">
        <v>686</v>
      </c>
      <c r="B693" s="1263"/>
      <c r="C693" s="1264"/>
      <c r="D693" s="1265" t="s">
        <v>394</v>
      </c>
      <c r="E693" s="1295"/>
      <c r="F693" s="1280"/>
      <c r="G693" s="1286"/>
      <c r="H693" s="1387"/>
      <c r="I693" s="1318"/>
      <c r="J693" s="1319">
        <v>120</v>
      </c>
      <c r="K693" s="1319"/>
      <c r="L693" s="1321">
        <f>SUM(I693:K693)</f>
        <v>120</v>
      </c>
      <c r="M693" s="1343"/>
    </row>
    <row r="694" spans="1:13" ht="15">
      <c r="A694" s="1446">
        <v>687</v>
      </c>
      <c r="B694" s="1263"/>
      <c r="C694" s="1264"/>
      <c r="D694" s="1265" t="s">
        <v>1000</v>
      </c>
      <c r="E694" s="1295"/>
      <c r="F694" s="1280"/>
      <c r="G694" s="1286"/>
      <c r="H694" s="1387"/>
      <c r="I694" s="1318"/>
      <c r="J694" s="1319">
        <v>120</v>
      </c>
      <c r="K694" s="1319"/>
      <c r="L694" s="1321">
        <f>SUM(I694:K694)</f>
        <v>120</v>
      </c>
      <c r="M694" s="1343"/>
    </row>
    <row r="695" spans="1:13" s="616" customFormat="1" ht="15">
      <c r="A695" s="1446">
        <v>688</v>
      </c>
      <c r="B695" s="1266"/>
      <c r="C695" s="1267"/>
      <c r="D695" s="1268" t="s">
        <v>396</v>
      </c>
      <c r="E695" s="156"/>
      <c r="F695" s="1290"/>
      <c r="G695" s="1290"/>
      <c r="H695" s="1388"/>
      <c r="I695" s="1322"/>
      <c r="J695" s="1323"/>
      <c r="K695" s="1323"/>
      <c r="L695" s="1324">
        <f>SUM(I695:K695)</f>
        <v>0</v>
      </c>
      <c r="M695" s="1346"/>
    </row>
    <row r="696" spans="1:13" s="617" customFormat="1" ht="15">
      <c r="A696" s="1446">
        <v>689</v>
      </c>
      <c r="B696" s="1270"/>
      <c r="C696" s="1271"/>
      <c r="D696" s="1272" t="s">
        <v>1034</v>
      </c>
      <c r="E696" s="1289"/>
      <c r="F696" s="1287"/>
      <c r="G696" s="1287"/>
      <c r="H696" s="1288"/>
      <c r="I696" s="1328">
        <f>SUM(I694:I695)</f>
        <v>0</v>
      </c>
      <c r="J696" s="1287">
        <f>SUM(J694:J695)</f>
        <v>120</v>
      </c>
      <c r="K696" s="1287">
        <f>SUM(K694:K695)</f>
        <v>0</v>
      </c>
      <c r="L696" s="1320">
        <f>SUM(I696:K696)</f>
        <v>120</v>
      </c>
      <c r="M696" s="1345">
        <f>SUM(M693:M695)</f>
        <v>0</v>
      </c>
    </row>
    <row r="697" spans="1:13" s="615" customFormat="1" ht="18" customHeight="1">
      <c r="A697" s="1446">
        <v>690</v>
      </c>
      <c r="B697" s="1294"/>
      <c r="C697" s="1264">
        <v>31</v>
      </c>
      <c r="D697" s="146" t="s">
        <v>717</v>
      </c>
      <c r="E697" s="156" t="s">
        <v>752</v>
      </c>
      <c r="F697" s="381">
        <f>SUM(H697,L700)</f>
        <v>0</v>
      </c>
      <c r="G697" s="381">
        <v>0</v>
      </c>
      <c r="H697" s="1081">
        <v>0</v>
      </c>
      <c r="I697" s="1318"/>
      <c r="J697" s="1319"/>
      <c r="K697" s="1319"/>
      <c r="L697" s="1321"/>
      <c r="M697" s="1343"/>
    </row>
    <row r="698" spans="1:13" ht="15">
      <c r="A698" s="1446">
        <v>691</v>
      </c>
      <c r="B698" s="1263"/>
      <c r="C698" s="1264"/>
      <c r="D698" s="1265" t="s">
        <v>1000</v>
      </c>
      <c r="E698" s="156"/>
      <c r="F698" s="1286"/>
      <c r="G698" s="1286"/>
      <c r="H698" s="1387"/>
      <c r="I698" s="1318"/>
      <c r="J698" s="1319">
        <v>0</v>
      </c>
      <c r="K698" s="1319"/>
      <c r="L698" s="1321">
        <f>SUM(I698:K698)</f>
        <v>0</v>
      </c>
      <c r="M698" s="1343"/>
    </row>
    <row r="699" spans="1:13" s="616" customFormat="1" ht="15">
      <c r="A699" s="1446">
        <v>692</v>
      </c>
      <c r="B699" s="1266"/>
      <c r="C699" s="1267"/>
      <c r="D699" s="1268" t="s">
        <v>396</v>
      </c>
      <c r="E699" s="1302"/>
      <c r="F699" s="1290"/>
      <c r="G699" s="1290"/>
      <c r="H699" s="1388"/>
      <c r="I699" s="1322"/>
      <c r="J699" s="1323"/>
      <c r="K699" s="1323"/>
      <c r="L699" s="1324">
        <f>SUM(I699:K699)</f>
        <v>0</v>
      </c>
      <c r="M699" s="1346"/>
    </row>
    <row r="700" spans="1:13" s="617" customFormat="1" ht="15">
      <c r="A700" s="1446">
        <v>693</v>
      </c>
      <c r="B700" s="1270"/>
      <c r="C700" s="1271"/>
      <c r="D700" s="1272" t="s">
        <v>1034</v>
      </c>
      <c r="E700" s="1389"/>
      <c r="F700" s="1287"/>
      <c r="G700" s="1287"/>
      <c r="H700" s="1288"/>
      <c r="I700" s="1328">
        <f>SUM(I698:I699)</f>
        <v>0</v>
      </c>
      <c r="J700" s="1287">
        <f>SUM(J698:J699)</f>
        <v>0</v>
      </c>
      <c r="K700" s="1287">
        <f>SUM(K698:K699)</f>
        <v>0</v>
      </c>
      <c r="L700" s="1320">
        <f>SUM(I700:K700)</f>
        <v>0</v>
      </c>
      <c r="M700" s="1345">
        <f>SUM(M699)</f>
        <v>0</v>
      </c>
    </row>
    <row r="701" spans="1:13" s="615" customFormat="1" ht="18" customHeight="1">
      <c r="A701" s="1446">
        <v>694</v>
      </c>
      <c r="B701" s="1294"/>
      <c r="C701" s="1264">
        <v>32</v>
      </c>
      <c r="D701" s="146" t="s">
        <v>661</v>
      </c>
      <c r="E701" s="156" t="s">
        <v>752</v>
      </c>
      <c r="F701" s="381">
        <f>SUM(H701,L704)</f>
        <v>900</v>
      </c>
      <c r="G701" s="381">
        <v>0</v>
      </c>
      <c r="H701" s="1081">
        <v>0</v>
      </c>
      <c r="I701" s="1318"/>
      <c r="J701" s="1319"/>
      <c r="K701" s="1319"/>
      <c r="L701" s="1320"/>
      <c r="M701" s="1343"/>
    </row>
    <row r="702" spans="1:13" s="615" customFormat="1" ht="15">
      <c r="A702" s="1446">
        <v>695</v>
      </c>
      <c r="B702" s="1263"/>
      <c r="C702" s="1264"/>
      <c r="D702" s="1265" t="s">
        <v>1000</v>
      </c>
      <c r="E702" s="156"/>
      <c r="F702" s="1286"/>
      <c r="G702" s="1261"/>
      <c r="H702" s="1262"/>
      <c r="I702" s="1318"/>
      <c r="J702" s="1319">
        <v>900</v>
      </c>
      <c r="K702" s="1319"/>
      <c r="L702" s="1321">
        <f aca="true" t="shared" si="5" ref="L702:L748">SUM(I702:K702)</f>
        <v>900</v>
      </c>
      <c r="M702" s="1338"/>
    </row>
    <row r="703" spans="1:13" s="616" customFormat="1" ht="15">
      <c r="A703" s="1446">
        <v>696</v>
      </c>
      <c r="B703" s="1266"/>
      <c r="C703" s="1267"/>
      <c r="D703" s="1268" t="s">
        <v>396</v>
      </c>
      <c r="E703" s="1301"/>
      <c r="F703" s="1302"/>
      <c r="G703" s="1290"/>
      <c r="H703" s="1291"/>
      <c r="I703" s="1322"/>
      <c r="J703" s="1323"/>
      <c r="K703" s="1323"/>
      <c r="L703" s="1324">
        <f t="shared" si="5"/>
        <v>0</v>
      </c>
      <c r="M703" s="1346"/>
    </row>
    <row r="704" spans="1:13" s="617" customFormat="1" ht="15">
      <c r="A704" s="1446">
        <v>697</v>
      </c>
      <c r="B704" s="1270"/>
      <c r="C704" s="1271"/>
      <c r="D704" s="1272" t="s">
        <v>1034</v>
      </c>
      <c r="E704" s="1289"/>
      <c r="F704" s="1287"/>
      <c r="G704" s="1287"/>
      <c r="H704" s="1288"/>
      <c r="I704" s="1328">
        <f>SUM(I702:I703)</f>
        <v>0</v>
      </c>
      <c r="J704" s="1287">
        <f>SUM(J702:J703)</f>
        <v>900</v>
      </c>
      <c r="K704" s="1287">
        <f>SUM(K702:K703)</f>
        <v>0</v>
      </c>
      <c r="L704" s="1320">
        <f t="shared" si="5"/>
        <v>900</v>
      </c>
      <c r="M704" s="1345">
        <v>0</v>
      </c>
    </row>
    <row r="705" spans="1:13" s="615" customFormat="1" ht="18" customHeight="1">
      <c r="A705" s="1446">
        <v>698</v>
      </c>
      <c r="B705" s="1294"/>
      <c r="C705" s="1264">
        <v>33</v>
      </c>
      <c r="D705" s="146" t="s">
        <v>662</v>
      </c>
      <c r="E705" s="156" t="s">
        <v>752</v>
      </c>
      <c r="F705" s="381">
        <f>SUM(H705,L708)</f>
        <v>89</v>
      </c>
      <c r="G705" s="381">
        <v>0</v>
      </c>
      <c r="H705" s="1081">
        <v>0</v>
      </c>
      <c r="I705" s="1318"/>
      <c r="J705" s="1319"/>
      <c r="K705" s="1319"/>
      <c r="L705" s="1320"/>
      <c r="M705" s="1343"/>
    </row>
    <row r="706" spans="1:13" s="615" customFormat="1" ht="15">
      <c r="A706" s="1446">
        <v>699</v>
      </c>
      <c r="B706" s="1263"/>
      <c r="C706" s="1264"/>
      <c r="D706" s="1265" t="s">
        <v>1000</v>
      </c>
      <c r="E706" s="156"/>
      <c r="F706" s="1286"/>
      <c r="G706" s="1261"/>
      <c r="H706" s="1262"/>
      <c r="I706" s="1318"/>
      <c r="J706" s="1319">
        <v>89</v>
      </c>
      <c r="K706" s="1319"/>
      <c r="L706" s="1321">
        <f t="shared" si="5"/>
        <v>89</v>
      </c>
      <c r="M706" s="1338"/>
    </row>
    <row r="707" spans="1:13" s="616" customFormat="1" ht="15">
      <c r="A707" s="1446">
        <v>700</v>
      </c>
      <c r="B707" s="1266"/>
      <c r="C707" s="1267"/>
      <c r="D707" s="1268" t="s">
        <v>396</v>
      </c>
      <c r="E707" s="1301"/>
      <c r="F707" s="1302"/>
      <c r="G707" s="1290"/>
      <c r="H707" s="1291"/>
      <c r="I707" s="1322"/>
      <c r="J707" s="1323"/>
      <c r="K707" s="1323"/>
      <c r="L707" s="1324">
        <f t="shared" si="5"/>
        <v>0</v>
      </c>
      <c r="M707" s="1346"/>
    </row>
    <row r="708" spans="1:13" s="617" customFormat="1" ht="15">
      <c r="A708" s="1446">
        <v>701</v>
      </c>
      <c r="B708" s="1270"/>
      <c r="C708" s="1271"/>
      <c r="D708" s="1272" t="s">
        <v>1034</v>
      </c>
      <c r="E708" s="1289"/>
      <c r="F708" s="1287"/>
      <c r="G708" s="1287"/>
      <c r="H708" s="1288"/>
      <c r="I708" s="1328">
        <f>SUM(I706:I707)</f>
        <v>0</v>
      </c>
      <c r="J708" s="1287">
        <f>SUM(J706:J707)</f>
        <v>89</v>
      </c>
      <c r="K708" s="1287">
        <f>SUM(K706:K707)</f>
        <v>0</v>
      </c>
      <c r="L708" s="1320">
        <f t="shared" si="5"/>
        <v>89</v>
      </c>
      <c r="M708" s="1345">
        <v>0</v>
      </c>
    </row>
    <row r="709" spans="1:13" ht="15">
      <c r="A709" s="1446">
        <v>702</v>
      </c>
      <c r="B709" s="1263"/>
      <c r="C709" s="1264">
        <v>34</v>
      </c>
      <c r="D709" s="1265" t="s">
        <v>663</v>
      </c>
      <c r="E709" s="156" t="s">
        <v>752</v>
      </c>
      <c r="F709" s="1286">
        <f>SUM(H709,L712)</f>
        <v>254</v>
      </c>
      <c r="G709" s="1286">
        <v>0</v>
      </c>
      <c r="H709" s="1387">
        <v>0</v>
      </c>
      <c r="I709" s="1318"/>
      <c r="J709" s="1319"/>
      <c r="K709" s="1319"/>
      <c r="L709" s="1320"/>
      <c r="M709" s="1343"/>
    </row>
    <row r="710" spans="1:13" s="615" customFormat="1" ht="15">
      <c r="A710" s="1446">
        <v>703</v>
      </c>
      <c r="B710" s="1263"/>
      <c r="C710" s="1264"/>
      <c r="D710" s="1265" t="s">
        <v>1000</v>
      </c>
      <c r="E710" s="156"/>
      <c r="F710" s="1286"/>
      <c r="G710" s="1261"/>
      <c r="H710" s="1262"/>
      <c r="I710" s="1318"/>
      <c r="J710" s="1319">
        <v>254</v>
      </c>
      <c r="K710" s="1319"/>
      <c r="L710" s="1321">
        <f t="shared" si="5"/>
        <v>254</v>
      </c>
      <c r="M710" s="1338"/>
    </row>
    <row r="711" spans="1:13" s="616" customFormat="1" ht="15">
      <c r="A711" s="1446">
        <v>704</v>
      </c>
      <c r="B711" s="1266"/>
      <c r="C711" s="1267"/>
      <c r="D711" s="1268" t="s">
        <v>396</v>
      </c>
      <c r="E711" s="1301"/>
      <c r="F711" s="1302"/>
      <c r="G711" s="1290"/>
      <c r="H711" s="1291"/>
      <c r="I711" s="1322"/>
      <c r="J711" s="1323"/>
      <c r="K711" s="1323"/>
      <c r="L711" s="1324">
        <f t="shared" si="5"/>
        <v>0</v>
      </c>
      <c r="M711" s="1346"/>
    </row>
    <row r="712" spans="1:13" s="617" customFormat="1" ht="15">
      <c r="A712" s="1446">
        <v>705</v>
      </c>
      <c r="B712" s="1270"/>
      <c r="C712" s="1271"/>
      <c r="D712" s="1272" t="s">
        <v>1034</v>
      </c>
      <c r="E712" s="1289"/>
      <c r="F712" s="1287"/>
      <c r="G712" s="1287"/>
      <c r="H712" s="1288"/>
      <c r="I712" s="1328">
        <f>SUM(I710:I711)</f>
        <v>0</v>
      </c>
      <c r="J712" s="1287">
        <f>SUM(J710:J711)</f>
        <v>254</v>
      </c>
      <c r="K712" s="1287">
        <f>SUM(K710:K711)</f>
        <v>0</v>
      </c>
      <c r="L712" s="1320">
        <f t="shared" si="5"/>
        <v>254</v>
      </c>
      <c r="M712" s="1345">
        <v>0</v>
      </c>
    </row>
    <row r="713" spans="1:13" ht="15">
      <c r="A713" s="1446">
        <v>706</v>
      </c>
      <c r="B713" s="1263"/>
      <c r="C713" s="1264">
        <v>35</v>
      </c>
      <c r="D713" s="1265" t="s">
        <v>944</v>
      </c>
      <c r="E713" s="156" t="s">
        <v>752</v>
      </c>
      <c r="F713" s="1286">
        <f>SUM(H713,L716)</f>
        <v>300</v>
      </c>
      <c r="G713" s="1286">
        <v>0</v>
      </c>
      <c r="H713" s="1387">
        <v>0</v>
      </c>
      <c r="I713" s="1318"/>
      <c r="J713" s="1319"/>
      <c r="K713" s="1319"/>
      <c r="L713" s="1320"/>
      <c r="M713" s="1343"/>
    </row>
    <row r="714" spans="1:13" s="615" customFormat="1" ht="15">
      <c r="A714" s="1446">
        <v>707</v>
      </c>
      <c r="B714" s="1263"/>
      <c r="C714" s="1264"/>
      <c r="D714" s="1265" t="s">
        <v>1000</v>
      </c>
      <c r="E714" s="156"/>
      <c r="F714" s="1286"/>
      <c r="G714" s="1261"/>
      <c r="H714" s="1262"/>
      <c r="I714" s="1318"/>
      <c r="J714" s="1319">
        <v>300</v>
      </c>
      <c r="K714" s="1319"/>
      <c r="L714" s="1321">
        <f t="shared" si="5"/>
        <v>300</v>
      </c>
      <c r="M714" s="1338"/>
    </row>
    <row r="715" spans="1:13" s="616" customFormat="1" ht="15">
      <c r="A715" s="1446">
        <v>708</v>
      </c>
      <c r="B715" s="1266"/>
      <c r="C715" s="1267"/>
      <c r="D715" s="1268" t="s">
        <v>396</v>
      </c>
      <c r="E715" s="1301"/>
      <c r="F715" s="1302"/>
      <c r="G715" s="1290"/>
      <c r="H715" s="1291"/>
      <c r="I715" s="1322"/>
      <c r="J715" s="1323"/>
      <c r="K715" s="1323"/>
      <c r="L715" s="1324">
        <f t="shared" si="5"/>
        <v>0</v>
      </c>
      <c r="M715" s="1346"/>
    </row>
    <row r="716" spans="1:13" s="617" customFormat="1" ht="15">
      <c r="A716" s="1446">
        <v>709</v>
      </c>
      <c r="B716" s="1270"/>
      <c r="C716" s="1271"/>
      <c r="D716" s="1272" t="s">
        <v>1034</v>
      </c>
      <c r="E716" s="1289"/>
      <c r="F716" s="1287"/>
      <c r="G716" s="1287"/>
      <c r="H716" s="1288"/>
      <c r="I716" s="1328">
        <f>SUM(I714:I715)</f>
        <v>0</v>
      </c>
      <c r="J716" s="1287">
        <f>SUM(J714:J715)</f>
        <v>300</v>
      </c>
      <c r="K716" s="1287">
        <f>SUM(K714:K715)</f>
        <v>0</v>
      </c>
      <c r="L716" s="1320">
        <f t="shared" si="5"/>
        <v>300</v>
      </c>
      <c r="M716" s="1345">
        <v>0</v>
      </c>
    </row>
    <row r="717" spans="1:13" ht="15">
      <c r="A717" s="1446">
        <v>710</v>
      </c>
      <c r="B717" s="1263"/>
      <c r="C717" s="1264">
        <v>36</v>
      </c>
      <c r="D717" s="1265" t="s">
        <v>931</v>
      </c>
      <c r="E717" s="156" t="s">
        <v>752</v>
      </c>
      <c r="F717" s="1286">
        <f>SUM(H717,L720)</f>
        <v>89</v>
      </c>
      <c r="G717" s="1286">
        <v>0</v>
      </c>
      <c r="H717" s="1387">
        <v>0</v>
      </c>
      <c r="I717" s="1318"/>
      <c r="J717" s="1319"/>
      <c r="K717" s="1319"/>
      <c r="L717" s="1320"/>
      <c r="M717" s="1343"/>
    </row>
    <row r="718" spans="1:13" s="615" customFormat="1" ht="15">
      <c r="A718" s="1446">
        <v>711</v>
      </c>
      <c r="B718" s="1263"/>
      <c r="C718" s="1264"/>
      <c r="D718" s="1265" t="s">
        <v>1000</v>
      </c>
      <c r="E718" s="156"/>
      <c r="F718" s="1286"/>
      <c r="G718" s="1261"/>
      <c r="H718" s="1262"/>
      <c r="I718" s="1318"/>
      <c r="J718" s="1319">
        <v>89</v>
      </c>
      <c r="K718" s="1319"/>
      <c r="L718" s="1321">
        <f t="shared" si="5"/>
        <v>89</v>
      </c>
      <c r="M718" s="1338"/>
    </row>
    <row r="719" spans="1:14" s="616" customFormat="1" ht="15">
      <c r="A719" s="1446">
        <v>712</v>
      </c>
      <c r="B719" s="1266"/>
      <c r="C719" s="1267"/>
      <c r="D719" s="1268" t="s">
        <v>396</v>
      </c>
      <c r="E719" s="1301"/>
      <c r="F719" s="1302"/>
      <c r="G719" s="1290"/>
      <c r="H719" s="1291"/>
      <c r="I719" s="1322"/>
      <c r="J719" s="1323"/>
      <c r="K719" s="1323"/>
      <c r="L719" s="1324">
        <f t="shared" si="5"/>
        <v>0</v>
      </c>
      <c r="M719" s="1346"/>
      <c r="N719" s="616">
        <f>L719+L715+L711+L707+L703+L695+L656+L652+L648+L640+L636+L632+L628+L601+L571</f>
        <v>0</v>
      </c>
    </row>
    <row r="720" spans="1:13" s="617" customFormat="1" ht="15">
      <c r="A720" s="1446">
        <v>713</v>
      </c>
      <c r="B720" s="1270"/>
      <c r="C720" s="1271"/>
      <c r="D720" s="1272" t="s">
        <v>1034</v>
      </c>
      <c r="E720" s="1289"/>
      <c r="F720" s="1287"/>
      <c r="G720" s="1287"/>
      <c r="H720" s="1288"/>
      <c r="I720" s="1328">
        <f>SUM(I718:I719)</f>
        <v>0</v>
      </c>
      <c r="J720" s="1287">
        <f>SUM(J718:J719)</f>
        <v>89</v>
      </c>
      <c r="K720" s="1287">
        <f>SUM(K718:K719)</f>
        <v>0</v>
      </c>
      <c r="L720" s="1320">
        <f t="shared" si="5"/>
        <v>89</v>
      </c>
      <c r="M720" s="1345">
        <v>0</v>
      </c>
    </row>
    <row r="721" spans="1:13" ht="15">
      <c r="A721" s="1446">
        <v>714</v>
      </c>
      <c r="B721" s="1263"/>
      <c r="C721" s="1264">
        <v>37</v>
      </c>
      <c r="D721" s="1265" t="s">
        <v>660</v>
      </c>
      <c r="E721" s="156" t="s">
        <v>752</v>
      </c>
      <c r="F721" s="1286">
        <f>SUM(H721,L724)</f>
        <v>28</v>
      </c>
      <c r="G721" s="1286">
        <v>0</v>
      </c>
      <c r="H721" s="1387">
        <v>0</v>
      </c>
      <c r="I721" s="1318"/>
      <c r="J721" s="1319"/>
      <c r="K721" s="1319"/>
      <c r="L721" s="1320">
        <f t="shared" si="5"/>
        <v>0</v>
      </c>
      <c r="M721" s="1343"/>
    </row>
    <row r="722" spans="1:13" s="615" customFormat="1" ht="15">
      <c r="A722" s="1446">
        <v>715</v>
      </c>
      <c r="B722" s="1263"/>
      <c r="C722" s="1264"/>
      <c r="D722" s="1265" t="s">
        <v>1000</v>
      </c>
      <c r="E722" s="156"/>
      <c r="F722" s="1286"/>
      <c r="G722" s="1261"/>
      <c r="H722" s="1262"/>
      <c r="I722" s="1318"/>
      <c r="J722" s="1319">
        <v>28</v>
      </c>
      <c r="K722" s="1319"/>
      <c r="L722" s="1321">
        <f t="shared" si="5"/>
        <v>28</v>
      </c>
      <c r="M722" s="1338"/>
    </row>
    <row r="723" spans="1:13" s="616" customFormat="1" ht="15">
      <c r="A723" s="1446">
        <v>716</v>
      </c>
      <c r="B723" s="1266"/>
      <c r="C723" s="1267"/>
      <c r="D723" s="1268" t="s">
        <v>396</v>
      </c>
      <c r="E723" s="1301"/>
      <c r="F723" s="1302"/>
      <c r="G723" s="1290"/>
      <c r="H723" s="1291"/>
      <c r="I723" s="1322"/>
      <c r="J723" s="1323"/>
      <c r="K723" s="1323"/>
      <c r="L723" s="1324">
        <f t="shared" si="5"/>
        <v>0</v>
      </c>
      <c r="M723" s="1346"/>
    </row>
    <row r="724" spans="1:13" s="617" customFormat="1" ht="15">
      <c r="A724" s="1446">
        <v>717</v>
      </c>
      <c r="B724" s="1270"/>
      <c r="C724" s="1271"/>
      <c r="D724" s="1272" t="s">
        <v>1034</v>
      </c>
      <c r="E724" s="1289"/>
      <c r="F724" s="1287"/>
      <c r="G724" s="1287"/>
      <c r="H724" s="1288"/>
      <c r="I724" s="1328">
        <f>SUM(I722:I723)</f>
        <v>0</v>
      </c>
      <c r="J724" s="1287">
        <f>SUM(J722:J723)</f>
        <v>28</v>
      </c>
      <c r="K724" s="1287">
        <f>SUM(K722:K723)</f>
        <v>0</v>
      </c>
      <c r="L724" s="1320">
        <f t="shared" si="5"/>
        <v>28</v>
      </c>
      <c r="M724" s="1345">
        <v>0</v>
      </c>
    </row>
    <row r="725" spans="1:13" ht="15">
      <c r="A725" s="1446">
        <v>718</v>
      </c>
      <c r="B725" s="1263"/>
      <c r="C725" s="1264">
        <v>38</v>
      </c>
      <c r="D725" s="1265" t="s">
        <v>929</v>
      </c>
      <c r="E725" s="156" t="s">
        <v>752</v>
      </c>
      <c r="F725" s="1286">
        <f>SUM(H725,L728)</f>
        <v>29</v>
      </c>
      <c r="G725" s="1286">
        <v>0</v>
      </c>
      <c r="H725" s="1387">
        <v>0</v>
      </c>
      <c r="I725" s="1318"/>
      <c r="J725" s="1319"/>
      <c r="K725" s="1319"/>
      <c r="L725" s="1320"/>
      <c r="M725" s="1343"/>
    </row>
    <row r="726" spans="1:13" s="615" customFormat="1" ht="15">
      <c r="A726" s="1446">
        <v>719</v>
      </c>
      <c r="B726" s="1263"/>
      <c r="C726" s="1264"/>
      <c r="D726" s="1265" t="s">
        <v>1000</v>
      </c>
      <c r="E726" s="156"/>
      <c r="F726" s="1286"/>
      <c r="G726" s="1261"/>
      <c r="H726" s="1262"/>
      <c r="I726" s="1318"/>
      <c r="J726" s="1319">
        <v>29</v>
      </c>
      <c r="K726" s="1319"/>
      <c r="L726" s="1321">
        <f t="shared" si="5"/>
        <v>29</v>
      </c>
      <c r="M726" s="1338"/>
    </row>
    <row r="727" spans="1:13" s="616" customFormat="1" ht="15">
      <c r="A727" s="1446">
        <v>720</v>
      </c>
      <c r="B727" s="1266"/>
      <c r="C727" s="1267"/>
      <c r="D727" s="1268" t="s">
        <v>396</v>
      </c>
      <c r="E727" s="1301"/>
      <c r="F727" s="1302"/>
      <c r="G727" s="1290"/>
      <c r="H727" s="1291"/>
      <c r="I727" s="1322"/>
      <c r="J727" s="1323"/>
      <c r="K727" s="1323"/>
      <c r="L727" s="1324">
        <f t="shared" si="5"/>
        <v>0</v>
      </c>
      <c r="M727" s="1346"/>
    </row>
    <row r="728" spans="1:13" s="617" customFormat="1" ht="15">
      <c r="A728" s="1446">
        <v>721</v>
      </c>
      <c r="B728" s="1270"/>
      <c r="C728" s="1271"/>
      <c r="D728" s="1272" t="s">
        <v>1034</v>
      </c>
      <c r="E728" s="1289"/>
      <c r="F728" s="1287"/>
      <c r="G728" s="1287"/>
      <c r="H728" s="1288"/>
      <c r="I728" s="1328">
        <f>SUM(I726:I727)</f>
        <v>0</v>
      </c>
      <c r="J728" s="1287">
        <f>SUM(J726:J727)</f>
        <v>29</v>
      </c>
      <c r="K728" s="1287">
        <f>SUM(K726:K727)</f>
        <v>0</v>
      </c>
      <c r="L728" s="1320">
        <f t="shared" si="5"/>
        <v>29</v>
      </c>
      <c r="M728" s="1345">
        <v>0</v>
      </c>
    </row>
    <row r="729" spans="1:13" ht="15">
      <c r="A729" s="1446">
        <v>722</v>
      </c>
      <c r="B729" s="1263"/>
      <c r="C729" s="1264">
        <v>39</v>
      </c>
      <c r="D729" s="1265" t="s">
        <v>930</v>
      </c>
      <c r="E729" s="156" t="s">
        <v>752</v>
      </c>
      <c r="F729" s="1286">
        <f>SUM(H729,L732)</f>
        <v>16</v>
      </c>
      <c r="G729" s="1286">
        <v>0</v>
      </c>
      <c r="H729" s="1387">
        <v>0</v>
      </c>
      <c r="I729" s="1318"/>
      <c r="J729" s="1319"/>
      <c r="K729" s="1319"/>
      <c r="L729" s="1320"/>
      <c r="M729" s="1343"/>
    </row>
    <row r="730" spans="1:13" s="615" customFormat="1" ht="15">
      <c r="A730" s="1446">
        <v>723</v>
      </c>
      <c r="B730" s="1263"/>
      <c r="C730" s="1264"/>
      <c r="D730" s="1265" t="s">
        <v>1000</v>
      </c>
      <c r="E730" s="156"/>
      <c r="F730" s="1286"/>
      <c r="G730" s="1261"/>
      <c r="H730" s="1262"/>
      <c r="I730" s="1318"/>
      <c r="J730" s="1319">
        <v>16</v>
      </c>
      <c r="K730" s="1319"/>
      <c r="L730" s="1321">
        <f t="shared" si="5"/>
        <v>16</v>
      </c>
      <c r="M730" s="1338"/>
    </row>
    <row r="731" spans="1:13" s="616" customFormat="1" ht="15">
      <c r="A731" s="1446">
        <v>724</v>
      </c>
      <c r="B731" s="1266"/>
      <c r="C731" s="1267"/>
      <c r="D731" s="1268" t="s">
        <v>396</v>
      </c>
      <c r="E731" s="1301"/>
      <c r="F731" s="1302"/>
      <c r="G731" s="1290"/>
      <c r="H731" s="1291"/>
      <c r="I731" s="1322"/>
      <c r="J731" s="1323"/>
      <c r="K731" s="1323"/>
      <c r="L731" s="1324">
        <f t="shared" si="5"/>
        <v>0</v>
      </c>
      <c r="M731" s="1346"/>
    </row>
    <row r="732" spans="1:13" s="617" customFormat="1" ht="15">
      <c r="A732" s="1446">
        <v>725</v>
      </c>
      <c r="B732" s="1270"/>
      <c r="C732" s="1271"/>
      <c r="D732" s="1272" t="s">
        <v>1034</v>
      </c>
      <c r="E732" s="1289"/>
      <c r="F732" s="1287"/>
      <c r="G732" s="1287"/>
      <c r="H732" s="1288"/>
      <c r="I732" s="1328">
        <f>SUM(I730:I731)</f>
        <v>0</v>
      </c>
      <c r="J732" s="1287">
        <f>SUM(J730:J731)</f>
        <v>16</v>
      </c>
      <c r="K732" s="1287">
        <f>SUM(K730:K731)</f>
        <v>0</v>
      </c>
      <c r="L732" s="1320">
        <f t="shared" si="5"/>
        <v>16</v>
      </c>
      <c r="M732" s="1345">
        <v>0</v>
      </c>
    </row>
    <row r="733" spans="1:13" ht="15">
      <c r="A733" s="1446">
        <v>726</v>
      </c>
      <c r="B733" s="1263"/>
      <c r="C733" s="1264">
        <v>40</v>
      </c>
      <c r="D733" s="1265" t="s">
        <v>933</v>
      </c>
      <c r="E733" s="156" t="s">
        <v>752</v>
      </c>
      <c r="F733" s="1286">
        <f>SUM(H733,L736)</f>
        <v>60</v>
      </c>
      <c r="G733" s="1286">
        <v>0</v>
      </c>
      <c r="H733" s="1387">
        <v>0</v>
      </c>
      <c r="I733" s="1318"/>
      <c r="J733" s="1319"/>
      <c r="K733" s="1319"/>
      <c r="L733" s="1320"/>
      <c r="M733" s="1343"/>
    </row>
    <row r="734" spans="1:13" s="615" customFormat="1" ht="15">
      <c r="A734" s="1446">
        <v>727</v>
      </c>
      <c r="B734" s="1263"/>
      <c r="C734" s="1264"/>
      <c r="D734" s="1265" t="s">
        <v>1000</v>
      </c>
      <c r="E734" s="156"/>
      <c r="F734" s="1286"/>
      <c r="G734" s="1261"/>
      <c r="H734" s="1262"/>
      <c r="I734" s="1318"/>
      <c r="J734" s="1319">
        <v>60</v>
      </c>
      <c r="K734" s="1319"/>
      <c r="L734" s="1321">
        <f t="shared" si="5"/>
        <v>60</v>
      </c>
      <c r="M734" s="1338"/>
    </row>
    <row r="735" spans="1:13" s="616" customFormat="1" ht="15">
      <c r="A735" s="1446">
        <v>728</v>
      </c>
      <c r="B735" s="1266"/>
      <c r="C735" s="1267"/>
      <c r="D735" s="1268" t="s">
        <v>396</v>
      </c>
      <c r="E735" s="1301"/>
      <c r="F735" s="1302"/>
      <c r="G735" s="1290"/>
      <c r="H735" s="1291"/>
      <c r="I735" s="1322"/>
      <c r="J735" s="1323"/>
      <c r="K735" s="1323"/>
      <c r="L735" s="1324">
        <f t="shared" si="5"/>
        <v>0</v>
      </c>
      <c r="M735" s="1346"/>
    </row>
    <row r="736" spans="1:13" s="617" customFormat="1" ht="15">
      <c r="A736" s="1446">
        <v>729</v>
      </c>
      <c r="B736" s="1270"/>
      <c r="C736" s="1271"/>
      <c r="D736" s="1272" t="s">
        <v>1034</v>
      </c>
      <c r="E736" s="1289"/>
      <c r="F736" s="1287"/>
      <c r="G736" s="1287"/>
      <c r="H736" s="1288"/>
      <c r="I736" s="1328">
        <f>SUM(I734:I735)</f>
        <v>0</v>
      </c>
      <c r="J736" s="1287">
        <f>SUM(J734:J735)</f>
        <v>60</v>
      </c>
      <c r="K736" s="1287">
        <f>SUM(K734:K735)</f>
        <v>0</v>
      </c>
      <c r="L736" s="1320">
        <f t="shared" si="5"/>
        <v>60</v>
      </c>
      <c r="M736" s="1345">
        <v>0</v>
      </c>
    </row>
    <row r="737" spans="1:13" s="615" customFormat="1" ht="15">
      <c r="A737" s="1446">
        <v>730</v>
      </c>
      <c r="B737" s="1263"/>
      <c r="C737" s="1264">
        <v>41</v>
      </c>
      <c r="D737" s="1261" t="s">
        <v>934</v>
      </c>
      <c r="E737" s="156" t="s">
        <v>752</v>
      </c>
      <c r="F737" s="1286">
        <f>SUM(H737,L740)</f>
        <v>16</v>
      </c>
      <c r="G737" s="1261">
        <v>0</v>
      </c>
      <c r="H737" s="1262">
        <v>0</v>
      </c>
      <c r="I737" s="1318"/>
      <c r="J737" s="1319"/>
      <c r="K737" s="1319"/>
      <c r="L737" s="1321"/>
      <c r="M737" s="1338"/>
    </row>
    <row r="738" spans="1:13" s="615" customFormat="1" ht="15">
      <c r="A738" s="1446">
        <v>731</v>
      </c>
      <c r="B738" s="1263"/>
      <c r="C738" s="1264"/>
      <c r="D738" s="1265" t="s">
        <v>1000</v>
      </c>
      <c r="E738" s="156"/>
      <c r="F738" s="1286"/>
      <c r="G738" s="1261"/>
      <c r="H738" s="1262"/>
      <c r="I738" s="1318"/>
      <c r="J738" s="1319">
        <v>16</v>
      </c>
      <c r="K738" s="1319"/>
      <c r="L738" s="1321">
        <f t="shared" si="5"/>
        <v>16</v>
      </c>
      <c r="M738" s="1338"/>
    </row>
    <row r="739" spans="1:13" s="616" customFormat="1" ht="15">
      <c r="A739" s="1446">
        <v>732</v>
      </c>
      <c r="B739" s="1266"/>
      <c r="C739" s="1267"/>
      <c r="D739" s="1268" t="s">
        <v>396</v>
      </c>
      <c r="E739" s="1301"/>
      <c r="F739" s="1302"/>
      <c r="G739" s="1290"/>
      <c r="H739" s="1291"/>
      <c r="I739" s="1322"/>
      <c r="J739" s="1323"/>
      <c r="K739" s="1323"/>
      <c r="L739" s="1324">
        <f t="shared" si="5"/>
        <v>0</v>
      </c>
      <c r="M739" s="1346"/>
    </row>
    <row r="740" spans="1:13" s="617" customFormat="1" ht="15">
      <c r="A740" s="1446">
        <v>733</v>
      </c>
      <c r="B740" s="1270"/>
      <c r="C740" s="1271"/>
      <c r="D740" s="1272" t="s">
        <v>1034</v>
      </c>
      <c r="E740" s="1289"/>
      <c r="F740" s="1287"/>
      <c r="G740" s="1287"/>
      <c r="H740" s="1288"/>
      <c r="I740" s="1328">
        <f>SUM(I738:I739)</f>
        <v>0</v>
      </c>
      <c r="J740" s="1287">
        <f>SUM(J738:J739)</f>
        <v>16</v>
      </c>
      <c r="K740" s="1287">
        <f>SUM(K738:K739)</f>
        <v>0</v>
      </c>
      <c r="L740" s="1320">
        <f t="shared" si="5"/>
        <v>16</v>
      </c>
      <c r="M740" s="1345">
        <v>0</v>
      </c>
    </row>
    <row r="741" spans="1:13" s="615" customFormat="1" ht="15">
      <c r="A741" s="1446">
        <v>734</v>
      </c>
      <c r="B741" s="1263"/>
      <c r="C741" s="1264">
        <v>42</v>
      </c>
      <c r="D741" s="1261" t="s">
        <v>935</v>
      </c>
      <c r="E741" s="156" t="s">
        <v>752</v>
      </c>
      <c r="F741" s="1286">
        <f>SUM(H741,L744)</f>
        <v>48</v>
      </c>
      <c r="G741" s="1261">
        <v>0</v>
      </c>
      <c r="H741" s="1262">
        <v>0</v>
      </c>
      <c r="I741" s="1318"/>
      <c r="J741" s="1319"/>
      <c r="K741" s="1319"/>
      <c r="L741" s="1321"/>
      <c r="M741" s="1338"/>
    </row>
    <row r="742" spans="1:13" s="615" customFormat="1" ht="15">
      <c r="A742" s="1446">
        <v>735</v>
      </c>
      <c r="B742" s="1263"/>
      <c r="C742" s="1264"/>
      <c r="D742" s="1265" t="s">
        <v>1000</v>
      </c>
      <c r="E742" s="156"/>
      <c r="F742" s="1286"/>
      <c r="G742" s="1261"/>
      <c r="H742" s="1262"/>
      <c r="I742" s="1318"/>
      <c r="J742" s="1319">
        <v>48</v>
      </c>
      <c r="K742" s="1319"/>
      <c r="L742" s="1321">
        <f t="shared" si="5"/>
        <v>48</v>
      </c>
      <c r="M742" s="1338"/>
    </row>
    <row r="743" spans="1:13" s="616" customFormat="1" ht="15">
      <c r="A743" s="1446">
        <v>736</v>
      </c>
      <c r="B743" s="1266"/>
      <c r="C743" s="1267"/>
      <c r="D743" s="1268" t="s">
        <v>396</v>
      </c>
      <c r="E743" s="1301"/>
      <c r="F743" s="1302"/>
      <c r="G743" s="1290"/>
      <c r="H743" s="1291"/>
      <c r="I743" s="1322"/>
      <c r="J743" s="1323"/>
      <c r="K743" s="1323"/>
      <c r="L743" s="1324">
        <f t="shared" si="5"/>
        <v>0</v>
      </c>
      <c r="M743" s="1346"/>
    </row>
    <row r="744" spans="1:13" s="617" customFormat="1" ht="15">
      <c r="A744" s="1446">
        <v>737</v>
      </c>
      <c r="B744" s="1270"/>
      <c r="C744" s="1271"/>
      <c r="D744" s="1272" t="s">
        <v>1034</v>
      </c>
      <c r="E744" s="1289"/>
      <c r="F744" s="1287"/>
      <c r="G744" s="1287"/>
      <c r="H744" s="1288"/>
      <c r="I744" s="1328">
        <f>SUM(I742:I743)</f>
        <v>0</v>
      </c>
      <c r="J744" s="1287">
        <f>SUM(J742:J743)</f>
        <v>48</v>
      </c>
      <c r="K744" s="1287">
        <f>SUM(K742:K743)</f>
        <v>0</v>
      </c>
      <c r="L744" s="1320">
        <f t="shared" si="5"/>
        <v>48</v>
      </c>
      <c r="M744" s="1345">
        <v>0</v>
      </c>
    </row>
    <row r="745" spans="1:13" s="615" customFormat="1" ht="15">
      <c r="A745" s="1446">
        <v>738</v>
      </c>
      <c r="B745" s="1263"/>
      <c r="C745" s="1264">
        <v>43</v>
      </c>
      <c r="D745" s="1261" t="s">
        <v>928</v>
      </c>
      <c r="E745" s="156" t="s">
        <v>752</v>
      </c>
      <c r="F745" s="1286">
        <f>SUM(H745,L748)</f>
        <v>60</v>
      </c>
      <c r="G745" s="1261">
        <v>0</v>
      </c>
      <c r="H745" s="1262">
        <v>0</v>
      </c>
      <c r="I745" s="1318"/>
      <c r="J745" s="1319"/>
      <c r="K745" s="1319"/>
      <c r="L745" s="1321"/>
      <c r="M745" s="1338"/>
    </row>
    <row r="746" spans="1:13" s="615" customFormat="1" ht="15">
      <c r="A746" s="1446">
        <v>739</v>
      </c>
      <c r="B746" s="1263"/>
      <c r="C746" s="1264"/>
      <c r="D746" s="1265" t="s">
        <v>1000</v>
      </c>
      <c r="E746" s="156"/>
      <c r="F746" s="1286"/>
      <c r="G746" s="1261"/>
      <c r="H746" s="1262"/>
      <c r="I746" s="1318"/>
      <c r="J746" s="1319">
        <v>60</v>
      </c>
      <c r="K746" s="1319"/>
      <c r="L746" s="1321">
        <f t="shared" si="5"/>
        <v>60</v>
      </c>
      <c r="M746" s="1338"/>
    </row>
    <row r="747" spans="1:13" s="616" customFormat="1" ht="15">
      <c r="A747" s="1446">
        <v>740</v>
      </c>
      <c r="B747" s="1266"/>
      <c r="C747" s="1267"/>
      <c r="D747" s="1268" t="s">
        <v>396</v>
      </c>
      <c r="E747" s="1301"/>
      <c r="F747" s="1302"/>
      <c r="G747" s="1290"/>
      <c r="H747" s="1291"/>
      <c r="I747" s="1322"/>
      <c r="J747" s="1323"/>
      <c r="K747" s="1323"/>
      <c r="L747" s="1324">
        <f t="shared" si="5"/>
        <v>0</v>
      </c>
      <c r="M747" s="1346"/>
    </row>
    <row r="748" spans="1:15" s="617" customFormat="1" ht="15">
      <c r="A748" s="1446">
        <v>741</v>
      </c>
      <c r="B748" s="1270"/>
      <c r="C748" s="1271"/>
      <c r="D748" s="1272" t="s">
        <v>1034</v>
      </c>
      <c r="E748" s="1289"/>
      <c r="F748" s="1287"/>
      <c r="G748" s="1287"/>
      <c r="H748" s="1288"/>
      <c r="I748" s="1328">
        <f>SUM(I746:I747)</f>
        <v>0</v>
      </c>
      <c r="J748" s="1287">
        <f>SUM(J746:J747)</f>
        <v>60</v>
      </c>
      <c r="K748" s="1287">
        <f>SUM(K746:K747)</f>
        <v>0</v>
      </c>
      <c r="L748" s="1320">
        <f t="shared" si="5"/>
        <v>60</v>
      </c>
      <c r="M748" s="1345">
        <v>0</v>
      </c>
      <c r="O748" s="617">
        <f>J747+J743+J739+J735+J731+J727+J723+J719+J715+J711+J707+J703+J695+J660+J648+J644+J640+J636+J632+J628+J620+J611+J606+J601+J596+J591+J586+J581+J576+J571+J699</f>
        <v>0</v>
      </c>
    </row>
    <row r="749" spans="1:13" s="615" customFormat="1" ht="19.5" customHeight="1">
      <c r="A749" s="1206">
        <v>742</v>
      </c>
      <c r="B749" s="1294">
        <v>3</v>
      </c>
      <c r="C749" s="1264"/>
      <c r="D749" s="1307" t="s">
        <v>412</v>
      </c>
      <c r="E749" s="156"/>
      <c r="F749" s="145"/>
      <c r="G749" s="145"/>
      <c r="H749" s="1074"/>
      <c r="I749" s="1318"/>
      <c r="J749" s="1319"/>
      <c r="K749" s="1319"/>
      <c r="L749" s="1321"/>
      <c r="M749" s="1341"/>
    </row>
    <row r="750" spans="1:13" s="615" customFormat="1" ht="15">
      <c r="A750" s="1446">
        <v>743</v>
      </c>
      <c r="B750" s="1263"/>
      <c r="C750" s="1264">
        <v>1</v>
      </c>
      <c r="D750" s="1261" t="s">
        <v>305</v>
      </c>
      <c r="E750" s="156" t="s">
        <v>752</v>
      </c>
      <c r="F750" s="1286">
        <f>SUM(H750,L754)</f>
        <v>500</v>
      </c>
      <c r="G750" s="1261">
        <v>0</v>
      </c>
      <c r="H750" s="1262">
        <v>0</v>
      </c>
      <c r="I750" s="1318"/>
      <c r="J750" s="1319"/>
      <c r="K750" s="1319"/>
      <c r="L750" s="1321"/>
      <c r="M750" s="1338"/>
    </row>
    <row r="751" spans="1:13" ht="15">
      <c r="A751" s="1446">
        <v>744</v>
      </c>
      <c r="B751" s="1263"/>
      <c r="C751" s="1264"/>
      <c r="D751" s="1265" t="s">
        <v>394</v>
      </c>
      <c r="E751" s="156"/>
      <c r="F751" s="1290"/>
      <c r="G751" s="1286"/>
      <c r="H751" s="1387"/>
      <c r="I751" s="1318"/>
      <c r="J751" s="1319">
        <v>500</v>
      </c>
      <c r="K751" s="1319"/>
      <c r="L751" s="1321">
        <f>SUM(I751:K751)</f>
        <v>500</v>
      </c>
      <c r="M751" s="1343"/>
    </row>
    <row r="752" spans="1:13" ht="15">
      <c r="A752" s="1446">
        <v>745</v>
      </c>
      <c r="B752" s="1263"/>
      <c r="C752" s="1264"/>
      <c r="D752" s="1265" t="s">
        <v>1000</v>
      </c>
      <c r="E752" s="156"/>
      <c r="F752" s="1290"/>
      <c r="G752" s="1286"/>
      <c r="H752" s="1387"/>
      <c r="I752" s="1318"/>
      <c r="J752" s="1319">
        <v>500</v>
      </c>
      <c r="K752" s="1319"/>
      <c r="L752" s="1321">
        <f>SUM(I752:K752)</f>
        <v>500</v>
      </c>
      <c r="M752" s="1343"/>
    </row>
    <row r="753" spans="1:13" s="616" customFormat="1" ht="15">
      <c r="A753" s="1446">
        <v>746</v>
      </c>
      <c r="B753" s="1266"/>
      <c r="C753" s="1267"/>
      <c r="D753" s="1268" t="s">
        <v>396</v>
      </c>
      <c r="E753" s="1289"/>
      <c r="F753" s="1287"/>
      <c r="G753" s="1290"/>
      <c r="H753" s="1388"/>
      <c r="I753" s="1322"/>
      <c r="J753" s="1323"/>
      <c r="K753" s="1323"/>
      <c r="L753" s="1324">
        <f>SUM(I753:K753)</f>
        <v>0</v>
      </c>
      <c r="M753" s="1346"/>
    </row>
    <row r="754" spans="1:13" s="617" customFormat="1" ht="15">
      <c r="A754" s="1446">
        <v>747</v>
      </c>
      <c r="B754" s="1270"/>
      <c r="C754" s="1271"/>
      <c r="D754" s="1272" t="s">
        <v>1034</v>
      </c>
      <c r="E754" s="1275"/>
      <c r="F754" s="1261"/>
      <c r="G754" s="1287"/>
      <c r="H754" s="1288"/>
      <c r="I754" s="1328">
        <f>SUM(I752:I753)</f>
        <v>0</v>
      </c>
      <c r="J754" s="1287">
        <f>SUM(J752:J753)</f>
        <v>500</v>
      </c>
      <c r="K754" s="1287">
        <f>SUM(K752:K753)</f>
        <v>0</v>
      </c>
      <c r="L754" s="1320">
        <f>SUM(I754:K754)</f>
        <v>500</v>
      </c>
      <c r="M754" s="1345">
        <f>SUM(M751:M753)</f>
        <v>0</v>
      </c>
    </row>
    <row r="755" spans="1:13" s="615" customFormat="1" ht="15">
      <c r="A755" s="1446">
        <v>748</v>
      </c>
      <c r="B755" s="1263"/>
      <c r="C755" s="1264">
        <v>2</v>
      </c>
      <c r="D755" s="1261" t="s">
        <v>514</v>
      </c>
      <c r="E755" s="156" t="s">
        <v>752</v>
      </c>
      <c r="F755" s="1286">
        <f>SUM(H755,L759)</f>
        <v>270</v>
      </c>
      <c r="G755" s="1261">
        <v>0</v>
      </c>
      <c r="H755" s="1262">
        <v>0</v>
      </c>
      <c r="I755" s="1318"/>
      <c r="J755" s="1319"/>
      <c r="K755" s="1319"/>
      <c r="L755" s="1321"/>
      <c r="M755" s="1338"/>
    </row>
    <row r="756" spans="1:13" ht="15">
      <c r="A756" s="1446">
        <v>749</v>
      </c>
      <c r="B756" s="1263"/>
      <c r="C756" s="1264"/>
      <c r="D756" s="1265" t="s">
        <v>394</v>
      </c>
      <c r="E756" s="156"/>
      <c r="F756" s="1290"/>
      <c r="G756" s="1286"/>
      <c r="H756" s="1387"/>
      <c r="I756" s="1318"/>
      <c r="J756" s="1319">
        <v>315</v>
      </c>
      <c r="K756" s="1319"/>
      <c r="L756" s="1321">
        <f>SUM(I756:K756)</f>
        <v>315</v>
      </c>
      <c r="M756" s="1343"/>
    </row>
    <row r="757" spans="1:13" ht="15">
      <c r="A757" s="1446">
        <v>750</v>
      </c>
      <c r="B757" s="1263"/>
      <c r="C757" s="1264"/>
      <c r="D757" s="1265" t="s">
        <v>1000</v>
      </c>
      <c r="E757" s="156"/>
      <c r="F757" s="1290"/>
      <c r="G757" s="1286"/>
      <c r="H757" s="1387"/>
      <c r="I757" s="1318"/>
      <c r="J757" s="1319">
        <v>270</v>
      </c>
      <c r="K757" s="1319"/>
      <c r="L757" s="1321">
        <f>SUM(I757:K757)</f>
        <v>270</v>
      </c>
      <c r="M757" s="1343"/>
    </row>
    <row r="758" spans="1:13" s="616" customFormat="1" ht="15">
      <c r="A758" s="1446">
        <v>751</v>
      </c>
      <c r="B758" s="1266"/>
      <c r="C758" s="1267"/>
      <c r="D758" s="1268" t="s">
        <v>396</v>
      </c>
      <c r="E758" s="1289"/>
      <c r="F758" s="1287"/>
      <c r="G758" s="1290"/>
      <c r="H758" s="1388"/>
      <c r="I758" s="1322"/>
      <c r="J758" s="1323"/>
      <c r="K758" s="1323"/>
      <c r="L758" s="1324">
        <f>SUM(I758:K758)</f>
        <v>0</v>
      </c>
      <c r="M758" s="1346"/>
    </row>
    <row r="759" spans="1:13" s="617" customFormat="1" ht="15">
      <c r="A759" s="1446">
        <v>752</v>
      </c>
      <c r="B759" s="1270"/>
      <c r="C759" s="1271"/>
      <c r="D759" s="1272" t="s">
        <v>1034</v>
      </c>
      <c r="E759" s="1275"/>
      <c r="F759" s="1261"/>
      <c r="G759" s="1287"/>
      <c r="H759" s="1288"/>
      <c r="I759" s="1328">
        <f>SUM(I757:I758)</f>
        <v>0</v>
      </c>
      <c r="J759" s="1287">
        <f>SUM(J757:J758)</f>
        <v>270</v>
      </c>
      <c r="K759" s="1287">
        <f>SUM(K757:K758)</f>
        <v>0</v>
      </c>
      <c r="L759" s="1320">
        <f>SUM(I759:K759)</f>
        <v>270</v>
      </c>
      <c r="M759" s="1345">
        <f>SUM(M756:M758)</f>
        <v>0</v>
      </c>
    </row>
    <row r="760" spans="1:13" s="615" customFormat="1" ht="18" customHeight="1">
      <c r="A760" s="1446">
        <v>753</v>
      </c>
      <c r="B760" s="1263"/>
      <c r="C760" s="1264">
        <v>3</v>
      </c>
      <c r="D760" s="1261" t="s">
        <v>515</v>
      </c>
      <c r="E760" s="156" t="s">
        <v>752</v>
      </c>
      <c r="F760" s="1286">
        <f>SUM(H760,L764)</f>
        <v>70</v>
      </c>
      <c r="G760" s="1261">
        <v>0</v>
      </c>
      <c r="H760" s="1262">
        <v>0</v>
      </c>
      <c r="I760" s="1318"/>
      <c r="J760" s="1319"/>
      <c r="K760" s="1319"/>
      <c r="L760" s="1321"/>
      <c r="M760" s="1338"/>
    </row>
    <row r="761" spans="1:13" ht="15">
      <c r="A761" s="1446">
        <v>754</v>
      </c>
      <c r="B761" s="1263"/>
      <c r="C761" s="1264"/>
      <c r="D761" s="1265" t="s">
        <v>394</v>
      </c>
      <c r="E761" s="156"/>
      <c r="F761" s="1290"/>
      <c r="G761" s="1286"/>
      <c r="H761" s="1387"/>
      <c r="I761" s="1318"/>
      <c r="J761" s="1319">
        <v>100</v>
      </c>
      <c r="K761" s="1319"/>
      <c r="L761" s="1321">
        <f>SUM(I761:K761)</f>
        <v>100</v>
      </c>
      <c r="M761" s="1343"/>
    </row>
    <row r="762" spans="1:13" ht="15">
      <c r="A762" s="1446">
        <v>755</v>
      </c>
      <c r="B762" s="1263"/>
      <c r="C762" s="1264"/>
      <c r="D762" s="1265" t="s">
        <v>1000</v>
      </c>
      <c r="E762" s="156"/>
      <c r="F762" s="1290"/>
      <c r="G762" s="1286"/>
      <c r="H762" s="1387"/>
      <c r="I762" s="1318"/>
      <c r="J762" s="1319">
        <v>70</v>
      </c>
      <c r="K762" s="1319"/>
      <c r="L762" s="1321">
        <f>SUM(I762:K762)</f>
        <v>70</v>
      </c>
      <c r="M762" s="1343"/>
    </row>
    <row r="763" spans="1:13" s="616" customFormat="1" ht="15">
      <c r="A763" s="1446">
        <v>756</v>
      </c>
      <c r="B763" s="1266"/>
      <c r="C763" s="1267"/>
      <c r="D763" s="1268" t="s">
        <v>396</v>
      </c>
      <c r="E763" s="1289"/>
      <c r="F763" s="1287"/>
      <c r="G763" s="1290"/>
      <c r="H763" s="1388"/>
      <c r="I763" s="1322"/>
      <c r="J763" s="1323"/>
      <c r="K763" s="1323"/>
      <c r="L763" s="1324">
        <f>SUM(I763:K763)</f>
        <v>0</v>
      </c>
      <c r="M763" s="1346"/>
    </row>
    <row r="764" spans="1:13" s="617" customFormat="1" ht="15">
      <c r="A764" s="1446">
        <v>757</v>
      </c>
      <c r="B764" s="1270"/>
      <c r="C764" s="1271"/>
      <c r="D764" s="1272" t="s">
        <v>1034</v>
      </c>
      <c r="E764" s="1275"/>
      <c r="F764" s="1261"/>
      <c r="G764" s="1287"/>
      <c r="H764" s="1288"/>
      <c r="I764" s="1328">
        <f>SUM(I762:I763)</f>
        <v>0</v>
      </c>
      <c r="J764" s="1287">
        <f>SUM(J762:J763)</f>
        <v>70</v>
      </c>
      <c r="K764" s="1287">
        <f>SUM(K762:K763)</f>
        <v>0</v>
      </c>
      <c r="L764" s="1320">
        <f>SUM(I764:K764)</f>
        <v>70</v>
      </c>
      <c r="M764" s="1345">
        <f>SUM(M761:M763)</f>
        <v>0</v>
      </c>
    </row>
    <row r="765" spans="1:13" s="615" customFormat="1" ht="15">
      <c r="A765" s="1446">
        <v>758</v>
      </c>
      <c r="B765" s="1263"/>
      <c r="C765" s="1264">
        <v>4</v>
      </c>
      <c r="D765" s="1261" t="s">
        <v>516</v>
      </c>
      <c r="E765" s="156" t="s">
        <v>752</v>
      </c>
      <c r="F765" s="1286">
        <f>SUM(H765,L769)</f>
        <v>180</v>
      </c>
      <c r="G765" s="1261">
        <v>0</v>
      </c>
      <c r="H765" s="1262">
        <v>0</v>
      </c>
      <c r="I765" s="1318"/>
      <c r="J765" s="1319"/>
      <c r="K765" s="1319"/>
      <c r="L765" s="1321"/>
      <c r="M765" s="1338"/>
    </row>
    <row r="766" spans="1:13" ht="15">
      <c r="A766" s="1446">
        <v>759</v>
      </c>
      <c r="B766" s="1263"/>
      <c r="C766" s="1264"/>
      <c r="D766" s="1265" t="s">
        <v>394</v>
      </c>
      <c r="E766" s="1295"/>
      <c r="F766" s="1280"/>
      <c r="G766" s="1286"/>
      <c r="H766" s="1387"/>
      <c r="I766" s="1318"/>
      <c r="J766" s="1319">
        <v>150</v>
      </c>
      <c r="K766" s="1319"/>
      <c r="L766" s="1321">
        <f>SUM(I766:K766)</f>
        <v>150</v>
      </c>
      <c r="M766" s="1343"/>
    </row>
    <row r="767" spans="1:13" ht="15">
      <c r="A767" s="1446">
        <v>760</v>
      </c>
      <c r="B767" s="1263"/>
      <c r="C767" s="1264"/>
      <c r="D767" s="1265" t="s">
        <v>1000</v>
      </c>
      <c r="E767" s="1295"/>
      <c r="F767" s="1280"/>
      <c r="G767" s="1286"/>
      <c r="H767" s="1387"/>
      <c r="I767" s="1318"/>
      <c r="J767" s="1319">
        <v>180</v>
      </c>
      <c r="K767" s="1319"/>
      <c r="L767" s="1321">
        <f>SUM(I767:K767)</f>
        <v>180</v>
      </c>
      <c r="M767" s="1343"/>
    </row>
    <row r="768" spans="1:13" s="616" customFormat="1" ht="15">
      <c r="A768" s="1446">
        <v>761</v>
      </c>
      <c r="B768" s="1266"/>
      <c r="C768" s="1267"/>
      <c r="D768" s="1268" t="s">
        <v>396</v>
      </c>
      <c r="E768" s="156"/>
      <c r="F768" s="1290"/>
      <c r="G768" s="1290"/>
      <c r="H768" s="1388"/>
      <c r="I768" s="1322"/>
      <c r="J768" s="1323"/>
      <c r="K768" s="1323"/>
      <c r="L768" s="1324">
        <f>SUM(I768:K768)</f>
        <v>0</v>
      </c>
      <c r="M768" s="1346"/>
    </row>
    <row r="769" spans="1:13" s="617" customFormat="1" ht="15">
      <c r="A769" s="1446">
        <v>762</v>
      </c>
      <c r="B769" s="1270"/>
      <c r="C769" s="1271"/>
      <c r="D769" s="1272" t="s">
        <v>1034</v>
      </c>
      <c r="E769" s="1289"/>
      <c r="F769" s="1287"/>
      <c r="G769" s="1287"/>
      <c r="H769" s="1288"/>
      <c r="I769" s="1328">
        <f>SUM(I767:I768)</f>
        <v>0</v>
      </c>
      <c r="J769" s="1287">
        <f>SUM(J767:J768)</f>
        <v>180</v>
      </c>
      <c r="K769" s="1287">
        <f>SUM(K767:K768)</f>
        <v>0</v>
      </c>
      <c r="L769" s="1320">
        <f>SUM(I769:K769)</f>
        <v>180</v>
      </c>
      <c r="M769" s="1345">
        <f>SUM(M766:M768)</f>
        <v>0</v>
      </c>
    </row>
    <row r="770" spans="1:13" s="615" customFormat="1" ht="15">
      <c r="A770" s="1446">
        <v>763</v>
      </c>
      <c r="B770" s="1294"/>
      <c r="C770" s="1264">
        <v>5</v>
      </c>
      <c r="D770" s="1261" t="s">
        <v>985</v>
      </c>
      <c r="E770" s="156" t="s">
        <v>752</v>
      </c>
      <c r="F770" s="1286">
        <f>SUM(H770,L774)</f>
        <v>0</v>
      </c>
      <c r="G770" s="1261">
        <v>0</v>
      </c>
      <c r="H770" s="1262">
        <v>0</v>
      </c>
      <c r="I770" s="1318"/>
      <c r="J770" s="1319"/>
      <c r="K770" s="1319"/>
      <c r="L770" s="1321"/>
      <c r="M770" s="1338"/>
    </row>
    <row r="771" spans="1:13" ht="15">
      <c r="A771" s="1446">
        <v>764</v>
      </c>
      <c r="B771" s="1263"/>
      <c r="C771" s="1264"/>
      <c r="D771" s="1265" t="s">
        <v>394</v>
      </c>
      <c r="E771" s="156"/>
      <c r="F771" s="1290"/>
      <c r="G771" s="1286"/>
      <c r="H771" s="1387"/>
      <c r="I771" s="1318"/>
      <c r="J771" s="1319">
        <v>300</v>
      </c>
      <c r="K771" s="1319"/>
      <c r="L771" s="1321">
        <f>SUM(I771:K771)</f>
        <v>300</v>
      </c>
      <c r="M771" s="1343"/>
    </row>
    <row r="772" spans="1:13" ht="15">
      <c r="A772" s="1446">
        <v>765</v>
      </c>
      <c r="B772" s="1263"/>
      <c r="C772" s="1264"/>
      <c r="D772" s="1265" t="s">
        <v>1000</v>
      </c>
      <c r="E772" s="156"/>
      <c r="F772" s="1290"/>
      <c r="G772" s="1286"/>
      <c r="H772" s="1387"/>
      <c r="I772" s="1318"/>
      <c r="J772" s="1319">
        <v>0</v>
      </c>
      <c r="K772" s="1319"/>
      <c r="L772" s="1321">
        <f>SUM(I772:K772)</f>
        <v>0</v>
      </c>
      <c r="M772" s="1343"/>
    </row>
    <row r="773" spans="1:13" s="616" customFormat="1" ht="15">
      <c r="A773" s="1446">
        <v>766</v>
      </c>
      <c r="B773" s="1266"/>
      <c r="C773" s="1267"/>
      <c r="D773" s="1268" t="s">
        <v>396</v>
      </c>
      <c r="E773" s="1289"/>
      <c r="F773" s="1287"/>
      <c r="G773" s="1290"/>
      <c r="H773" s="1388"/>
      <c r="I773" s="1322"/>
      <c r="J773" s="1323"/>
      <c r="K773" s="1323"/>
      <c r="L773" s="1324">
        <f>SUM(I773:K773)</f>
        <v>0</v>
      </c>
      <c r="M773" s="1346"/>
    </row>
    <row r="774" spans="1:13" s="617" customFormat="1" ht="15">
      <c r="A774" s="1446">
        <v>767</v>
      </c>
      <c r="B774" s="1270"/>
      <c r="C774" s="1271"/>
      <c r="D774" s="1272" t="s">
        <v>1034</v>
      </c>
      <c r="E774" s="1275"/>
      <c r="F774" s="1261"/>
      <c r="G774" s="1287"/>
      <c r="H774" s="1288"/>
      <c r="I774" s="1328">
        <f>SUM(I772:I773)</f>
        <v>0</v>
      </c>
      <c r="J774" s="1287">
        <f>SUM(J772:J773)</f>
        <v>0</v>
      </c>
      <c r="K774" s="1287">
        <f>SUM(K772:K773)</f>
        <v>0</v>
      </c>
      <c r="L774" s="1320">
        <f>SUM(I774:K774)</f>
        <v>0</v>
      </c>
      <c r="M774" s="1345">
        <f>SUM(M771:M773)</f>
        <v>0</v>
      </c>
    </row>
    <row r="775" spans="1:13" ht="15">
      <c r="A775" s="1446">
        <v>768</v>
      </c>
      <c r="B775" s="1263"/>
      <c r="C775" s="1264">
        <v>6</v>
      </c>
      <c r="D775" s="1265" t="s">
        <v>939</v>
      </c>
      <c r="E775" s="156" t="s">
        <v>752</v>
      </c>
      <c r="F775" s="1286">
        <f>SUM(H775,L778)</f>
        <v>60</v>
      </c>
      <c r="G775" s="1286">
        <v>0</v>
      </c>
      <c r="H775" s="1387">
        <v>0</v>
      </c>
      <c r="I775" s="1318"/>
      <c r="J775" s="1319"/>
      <c r="K775" s="1319"/>
      <c r="L775" s="1320">
        <f aca="true" t="shared" si="6" ref="L775:L794">SUM(I775:K775)</f>
        <v>0</v>
      </c>
      <c r="M775" s="1343"/>
    </row>
    <row r="776" spans="1:13" s="615" customFormat="1" ht="15">
      <c r="A776" s="1446">
        <v>769</v>
      </c>
      <c r="B776" s="1263"/>
      <c r="C776" s="1264"/>
      <c r="D776" s="1265" t="s">
        <v>1000</v>
      </c>
      <c r="E776" s="156"/>
      <c r="F776" s="1286"/>
      <c r="G776" s="1261"/>
      <c r="H776" s="1262"/>
      <c r="I776" s="1318"/>
      <c r="J776" s="1319">
        <v>60</v>
      </c>
      <c r="K776" s="1319"/>
      <c r="L776" s="1321">
        <f t="shared" si="6"/>
        <v>60</v>
      </c>
      <c r="M776" s="1338"/>
    </row>
    <row r="777" spans="1:13" s="616" customFormat="1" ht="15">
      <c r="A777" s="1446">
        <v>770</v>
      </c>
      <c r="B777" s="1266"/>
      <c r="C777" s="1267"/>
      <c r="D777" s="1268" t="s">
        <v>396</v>
      </c>
      <c r="E777" s="1301"/>
      <c r="F777" s="1302"/>
      <c r="G777" s="1290"/>
      <c r="H777" s="1291"/>
      <c r="I777" s="1322"/>
      <c r="J777" s="1323"/>
      <c r="K777" s="1323"/>
      <c r="L777" s="1324">
        <f t="shared" si="6"/>
        <v>0</v>
      </c>
      <c r="M777" s="1346"/>
    </row>
    <row r="778" spans="1:13" s="617" customFormat="1" ht="15">
      <c r="A778" s="1446">
        <v>771</v>
      </c>
      <c r="B778" s="1270"/>
      <c r="C778" s="1271"/>
      <c r="D778" s="1272" t="s">
        <v>1034</v>
      </c>
      <c r="E778" s="1289"/>
      <c r="F778" s="1287"/>
      <c r="G778" s="1287"/>
      <c r="H778" s="1288"/>
      <c r="I778" s="1328">
        <f>SUM(I776:I777)</f>
        <v>0</v>
      </c>
      <c r="J778" s="1287">
        <f>SUM(J776:J777)</f>
        <v>60</v>
      </c>
      <c r="K778" s="1287">
        <f>SUM(K776:K777)</f>
        <v>0</v>
      </c>
      <c r="L778" s="1320">
        <f t="shared" si="6"/>
        <v>60</v>
      </c>
      <c r="M778" s="1345">
        <v>0</v>
      </c>
    </row>
    <row r="779" spans="1:13" s="615" customFormat="1" ht="19.5" customHeight="1">
      <c r="A779" s="1206">
        <v>772</v>
      </c>
      <c r="B779" s="1294"/>
      <c r="C779" s="1264">
        <v>7</v>
      </c>
      <c r="D779" s="146" t="s">
        <v>940</v>
      </c>
      <c r="E779" s="156" t="s">
        <v>752</v>
      </c>
      <c r="F779" s="381">
        <f>SUM(H779,L782)</f>
        <v>44</v>
      </c>
      <c r="G779" s="381">
        <v>0</v>
      </c>
      <c r="H779" s="1081">
        <v>0</v>
      </c>
      <c r="I779" s="1318"/>
      <c r="J779" s="1319"/>
      <c r="K779" s="1319"/>
      <c r="L779" s="1320"/>
      <c r="M779" s="1343"/>
    </row>
    <row r="780" spans="1:13" s="615" customFormat="1" ht="15">
      <c r="A780" s="1446">
        <v>773</v>
      </c>
      <c r="B780" s="1263"/>
      <c r="C780" s="1264"/>
      <c r="D780" s="1265" t="s">
        <v>1000</v>
      </c>
      <c r="E780" s="156"/>
      <c r="F780" s="1286"/>
      <c r="G780" s="1261"/>
      <c r="H780" s="1262"/>
      <c r="I780" s="1318"/>
      <c r="J780" s="1319">
        <v>44</v>
      </c>
      <c r="K780" s="1319"/>
      <c r="L780" s="1321">
        <f t="shared" si="6"/>
        <v>44</v>
      </c>
      <c r="M780" s="1338"/>
    </row>
    <row r="781" spans="1:13" s="616" customFormat="1" ht="15">
      <c r="A781" s="1446">
        <v>774</v>
      </c>
      <c r="B781" s="1266"/>
      <c r="C781" s="1267"/>
      <c r="D781" s="1268" t="s">
        <v>396</v>
      </c>
      <c r="E781" s="1301"/>
      <c r="F781" s="1302"/>
      <c r="G781" s="1290"/>
      <c r="H781" s="1291"/>
      <c r="I781" s="1322"/>
      <c r="J781" s="1323"/>
      <c r="K781" s="1323"/>
      <c r="L781" s="1324">
        <f t="shared" si="6"/>
        <v>0</v>
      </c>
      <c r="M781" s="1346"/>
    </row>
    <row r="782" spans="1:13" s="617" customFormat="1" ht="15">
      <c r="A782" s="1446">
        <v>775</v>
      </c>
      <c r="B782" s="1270"/>
      <c r="C782" s="1271"/>
      <c r="D782" s="1272" t="s">
        <v>1034</v>
      </c>
      <c r="E782" s="1289"/>
      <c r="F782" s="1287"/>
      <c r="G782" s="1287"/>
      <c r="H782" s="1288"/>
      <c r="I782" s="1328">
        <f>SUM(I780:I781)</f>
        <v>0</v>
      </c>
      <c r="J782" s="1287">
        <f>SUM(J780:J781)</f>
        <v>44</v>
      </c>
      <c r="K782" s="1287">
        <f>SUM(K780:K781)</f>
        <v>0</v>
      </c>
      <c r="L782" s="1320">
        <f t="shared" si="6"/>
        <v>44</v>
      </c>
      <c r="M782" s="1345">
        <v>0</v>
      </c>
    </row>
    <row r="783" spans="1:13" s="615" customFormat="1" ht="19.5" customHeight="1">
      <c r="A783" s="1206">
        <v>776</v>
      </c>
      <c r="B783" s="1294"/>
      <c r="C783" s="1264">
        <v>8</v>
      </c>
      <c r="D783" s="146" t="s">
        <v>941</v>
      </c>
      <c r="E783" s="156" t="s">
        <v>752</v>
      </c>
      <c r="F783" s="381">
        <f>SUM(H783,L786)</f>
        <v>17</v>
      </c>
      <c r="G783" s="381">
        <v>0</v>
      </c>
      <c r="H783" s="1081">
        <v>0</v>
      </c>
      <c r="I783" s="1318"/>
      <c r="J783" s="1319"/>
      <c r="K783" s="1319"/>
      <c r="L783" s="1320"/>
      <c r="M783" s="1343"/>
    </row>
    <row r="784" spans="1:13" s="615" customFormat="1" ht="15">
      <c r="A784" s="1446">
        <v>777</v>
      </c>
      <c r="B784" s="1263"/>
      <c r="C784" s="1264"/>
      <c r="D784" s="1265" t="s">
        <v>1000</v>
      </c>
      <c r="E784" s="156"/>
      <c r="F784" s="1286"/>
      <c r="G784" s="1261"/>
      <c r="H784" s="1262"/>
      <c r="I784" s="1318"/>
      <c r="J784" s="1319">
        <v>17</v>
      </c>
      <c r="K784" s="1319"/>
      <c r="L784" s="1321">
        <f t="shared" si="6"/>
        <v>17</v>
      </c>
      <c r="M784" s="1338"/>
    </row>
    <row r="785" spans="1:13" s="616" customFormat="1" ht="15">
      <c r="A785" s="1446">
        <v>778</v>
      </c>
      <c r="B785" s="1266"/>
      <c r="C785" s="1267"/>
      <c r="D785" s="1268" t="s">
        <v>396</v>
      </c>
      <c r="E785" s="1301"/>
      <c r="F785" s="1302"/>
      <c r="G785" s="1290"/>
      <c r="H785" s="1291"/>
      <c r="I785" s="1322"/>
      <c r="J785" s="1323"/>
      <c r="K785" s="1323"/>
      <c r="L785" s="1324">
        <f t="shared" si="6"/>
        <v>0</v>
      </c>
      <c r="M785" s="1346"/>
    </row>
    <row r="786" spans="1:13" s="617" customFormat="1" ht="15">
      <c r="A786" s="1446">
        <v>779</v>
      </c>
      <c r="B786" s="1270"/>
      <c r="C786" s="1271"/>
      <c r="D786" s="1272" t="s">
        <v>1034</v>
      </c>
      <c r="E786" s="1289"/>
      <c r="F786" s="1287"/>
      <c r="G786" s="1287"/>
      <c r="H786" s="1288"/>
      <c r="I786" s="1328">
        <f>SUM(I784:I785)</f>
        <v>0</v>
      </c>
      <c r="J786" s="1287">
        <f>SUM(J784:J785)</f>
        <v>17</v>
      </c>
      <c r="K786" s="1287">
        <f>SUM(K784:K785)</f>
        <v>0</v>
      </c>
      <c r="L786" s="1320">
        <f t="shared" si="6"/>
        <v>17</v>
      </c>
      <c r="M786" s="1345">
        <v>0</v>
      </c>
    </row>
    <row r="787" spans="1:13" s="615" customFormat="1" ht="19.5" customHeight="1">
      <c r="A787" s="1206">
        <v>780</v>
      </c>
      <c r="B787" s="1294"/>
      <c r="C787" s="1264">
        <v>9</v>
      </c>
      <c r="D787" s="146" t="s">
        <v>942</v>
      </c>
      <c r="E787" s="156" t="s">
        <v>752</v>
      </c>
      <c r="F787" s="381">
        <f>SUM(H787,L790)</f>
        <v>55</v>
      </c>
      <c r="G787" s="381">
        <v>0</v>
      </c>
      <c r="H787" s="1081">
        <v>0</v>
      </c>
      <c r="I787" s="1318"/>
      <c r="J787" s="1319"/>
      <c r="K787" s="1319"/>
      <c r="L787" s="1320"/>
      <c r="M787" s="1343"/>
    </row>
    <row r="788" spans="1:13" s="615" customFormat="1" ht="15">
      <c r="A788" s="1446">
        <v>781</v>
      </c>
      <c r="B788" s="1263"/>
      <c r="C788" s="1264"/>
      <c r="D788" s="1265" t="s">
        <v>1000</v>
      </c>
      <c r="E788" s="156"/>
      <c r="F788" s="1286"/>
      <c r="G788" s="1261"/>
      <c r="H788" s="1262"/>
      <c r="I788" s="1318"/>
      <c r="J788" s="1319">
        <v>55</v>
      </c>
      <c r="K788" s="1319"/>
      <c r="L788" s="1321">
        <f t="shared" si="6"/>
        <v>55</v>
      </c>
      <c r="M788" s="1338"/>
    </row>
    <row r="789" spans="1:13" s="616" customFormat="1" ht="15">
      <c r="A789" s="1446">
        <v>782</v>
      </c>
      <c r="B789" s="1266"/>
      <c r="C789" s="1267"/>
      <c r="D789" s="1268" t="s">
        <v>396</v>
      </c>
      <c r="E789" s="1301"/>
      <c r="F789" s="1302"/>
      <c r="G789" s="1290"/>
      <c r="H789" s="1291"/>
      <c r="I789" s="1322"/>
      <c r="J789" s="1323"/>
      <c r="K789" s="1323"/>
      <c r="L789" s="1324">
        <f t="shared" si="6"/>
        <v>0</v>
      </c>
      <c r="M789" s="1346"/>
    </row>
    <row r="790" spans="1:13" s="617" customFormat="1" ht="15">
      <c r="A790" s="1446">
        <v>783</v>
      </c>
      <c r="B790" s="1270"/>
      <c r="C790" s="1271"/>
      <c r="D790" s="1272" t="s">
        <v>1034</v>
      </c>
      <c r="E790" s="1289"/>
      <c r="F790" s="1287"/>
      <c r="G790" s="1287"/>
      <c r="H790" s="1288"/>
      <c r="I790" s="1328">
        <f>SUM(I788:I789)</f>
        <v>0</v>
      </c>
      <c r="J790" s="1287">
        <f>SUM(J788:J789)</f>
        <v>55</v>
      </c>
      <c r="K790" s="1287">
        <f>SUM(K788:K789)</f>
        <v>0</v>
      </c>
      <c r="L790" s="1320">
        <f t="shared" si="6"/>
        <v>55</v>
      </c>
      <c r="M790" s="1345">
        <v>0</v>
      </c>
    </row>
    <row r="791" spans="1:13" s="615" customFormat="1" ht="19.5" customHeight="1">
      <c r="A791" s="1206">
        <v>784</v>
      </c>
      <c r="B791" s="1294"/>
      <c r="C791" s="1264">
        <v>10</v>
      </c>
      <c r="D791" s="146" t="s">
        <v>943</v>
      </c>
      <c r="E791" s="156" t="s">
        <v>752</v>
      </c>
      <c r="F791" s="381">
        <f>SUM(H791,L794)</f>
        <v>124</v>
      </c>
      <c r="G791" s="381">
        <v>0</v>
      </c>
      <c r="H791" s="1081">
        <v>0</v>
      </c>
      <c r="I791" s="1318"/>
      <c r="J791" s="1319"/>
      <c r="K791" s="1319"/>
      <c r="L791" s="1320"/>
      <c r="M791" s="1343"/>
    </row>
    <row r="792" spans="1:13" s="615" customFormat="1" ht="15">
      <c r="A792" s="1446">
        <v>785</v>
      </c>
      <c r="B792" s="1263"/>
      <c r="C792" s="1264"/>
      <c r="D792" s="1265" t="s">
        <v>1000</v>
      </c>
      <c r="E792" s="156"/>
      <c r="F792" s="1286"/>
      <c r="G792" s="1261"/>
      <c r="H792" s="1262"/>
      <c r="I792" s="1318"/>
      <c r="J792" s="1319">
        <v>124</v>
      </c>
      <c r="K792" s="1319"/>
      <c r="L792" s="1321">
        <f t="shared" si="6"/>
        <v>124</v>
      </c>
      <c r="M792" s="1338"/>
    </row>
    <row r="793" spans="1:13" s="616" customFormat="1" ht="15">
      <c r="A793" s="1446">
        <v>786</v>
      </c>
      <c r="B793" s="1266"/>
      <c r="C793" s="1267"/>
      <c r="D793" s="1268" t="s">
        <v>396</v>
      </c>
      <c r="E793" s="1301"/>
      <c r="F793" s="1302"/>
      <c r="G793" s="1290"/>
      <c r="H793" s="1291"/>
      <c r="I793" s="1322"/>
      <c r="J793" s="1323"/>
      <c r="K793" s="1323"/>
      <c r="L793" s="1324">
        <f t="shared" si="6"/>
        <v>0</v>
      </c>
      <c r="M793" s="1346"/>
    </row>
    <row r="794" spans="1:13" s="617" customFormat="1" ht="15">
      <c r="A794" s="1446">
        <v>787</v>
      </c>
      <c r="B794" s="1270"/>
      <c r="C794" s="1271"/>
      <c r="D794" s="1272" t="s">
        <v>1034</v>
      </c>
      <c r="E794" s="1289"/>
      <c r="F794" s="1287"/>
      <c r="G794" s="1287"/>
      <c r="H794" s="1288"/>
      <c r="I794" s="1328">
        <f>SUM(I792:I793)</f>
        <v>0</v>
      </c>
      <c r="J794" s="1287">
        <f>SUM(J792:J793)</f>
        <v>124</v>
      </c>
      <c r="K794" s="1287">
        <f>SUM(K792:K793)</f>
        <v>0</v>
      </c>
      <c r="L794" s="1320">
        <f t="shared" si="6"/>
        <v>124</v>
      </c>
      <c r="M794" s="1345">
        <v>0</v>
      </c>
    </row>
    <row r="795" spans="1:13" s="615" customFormat="1" ht="19.5" customHeight="1">
      <c r="A795" s="1206">
        <v>788</v>
      </c>
      <c r="B795" s="1294"/>
      <c r="C795" s="1264">
        <v>11</v>
      </c>
      <c r="D795" s="1261" t="s">
        <v>306</v>
      </c>
      <c r="E795" s="156" t="s">
        <v>752</v>
      </c>
      <c r="F795" s="381">
        <f>SUM(H795,L799)</f>
        <v>265</v>
      </c>
      <c r="G795" s="1261">
        <v>0</v>
      </c>
      <c r="H795" s="1262">
        <v>0</v>
      </c>
      <c r="I795" s="1318"/>
      <c r="J795" s="1319"/>
      <c r="K795" s="1319"/>
      <c r="L795" s="1321"/>
      <c r="M795" s="1338"/>
    </row>
    <row r="796" spans="1:13" ht="15">
      <c r="A796" s="1446">
        <v>789</v>
      </c>
      <c r="B796" s="1263"/>
      <c r="C796" s="1264"/>
      <c r="D796" s="1265" t="s">
        <v>394</v>
      </c>
      <c r="E796" s="156"/>
      <c r="F796" s="1290"/>
      <c r="G796" s="1286"/>
      <c r="H796" s="1387"/>
      <c r="I796" s="1318"/>
      <c r="J796" s="1319">
        <v>400</v>
      </c>
      <c r="K796" s="1319"/>
      <c r="L796" s="1321">
        <f>SUM(I796:K796)</f>
        <v>400</v>
      </c>
      <c r="M796" s="1343"/>
    </row>
    <row r="797" spans="1:13" ht="15">
      <c r="A797" s="1446">
        <v>790</v>
      </c>
      <c r="B797" s="1263"/>
      <c r="C797" s="1264"/>
      <c r="D797" s="1265" t="s">
        <v>1000</v>
      </c>
      <c r="E797" s="156"/>
      <c r="F797" s="1290"/>
      <c r="G797" s="1286"/>
      <c r="H797" s="1387"/>
      <c r="I797" s="1318"/>
      <c r="J797" s="1319">
        <v>265</v>
      </c>
      <c r="K797" s="1319"/>
      <c r="L797" s="1321">
        <f>SUM(I797:K797)</f>
        <v>265</v>
      </c>
      <c r="M797" s="1343"/>
    </row>
    <row r="798" spans="1:13" s="616" customFormat="1" ht="15">
      <c r="A798" s="1446">
        <v>791</v>
      </c>
      <c r="B798" s="1266"/>
      <c r="C798" s="1267"/>
      <c r="D798" s="1268" t="s">
        <v>396</v>
      </c>
      <c r="E798" s="1289"/>
      <c r="F798" s="1287"/>
      <c r="G798" s="1290"/>
      <c r="H798" s="1388"/>
      <c r="I798" s="1322"/>
      <c r="J798" s="1323"/>
      <c r="K798" s="1323"/>
      <c r="L798" s="1324">
        <f>SUM(I798:K798)</f>
        <v>0</v>
      </c>
      <c r="M798" s="1346"/>
    </row>
    <row r="799" spans="1:13" s="617" customFormat="1" ht="15">
      <c r="A799" s="1446">
        <v>792</v>
      </c>
      <c r="B799" s="1270"/>
      <c r="C799" s="1271"/>
      <c r="D799" s="1272" t="s">
        <v>1034</v>
      </c>
      <c r="E799" s="156"/>
      <c r="F799" s="382"/>
      <c r="G799" s="1287"/>
      <c r="H799" s="1288"/>
      <c r="I799" s="1328">
        <f>SUM(I797:I798)</f>
        <v>0</v>
      </c>
      <c r="J799" s="1287">
        <f>SUM(J797:J798)</f>
        <v>265</v>
      </c>
      <c r="K799" s="1287">
        <f>SUM(K797:K798)</f>
        <v>0</v>
      </c>
      <c r="L799" s="1320">
        <f>SUM(I799:K799)</f>
        <v>265</v>
      </c>
      <c r="M799" s="1345">
        <f>SUM(M796:M798)</f>
        <v>0</v>
      </c>
    </row>
    <row r="800" spans="1:13" s="615" customFormat="1" ht="19.5" customHeight="1">
      <c r="A800" s="1206">
        <v>793</v>
      </c>
      <c r="B800" s="1294"/>
      <c r="C800" s="1264">
        <v>12</v>
      </c>
      <c r="D800" s="146" t="s">
        <v>685</v>
      </c>
      <c r="E800" s="156" t="s">
        <v>752</v>
      </c>
      <c r="F800" s="381">
        <f>SUM(H800,L803)</f>
        <v>20</v>
      </c>
      <c r="G800" s="381">
        <v>0</v>
      </c>
      <c r="H800" s="1081">
        <v>0</v>
      </c>
      <c r="I800" s="1318"/>
      <c r="J800" s="1319"/>
      <c r="K800" s="1319"/>
      <c r="L800" s="1320"/>
      <c r="M800" s="1343"/>
    </row>
    <row r="801" spans="1:13" s="615" customFormat="1" ht="15">
      <c r="A801" s="1446">
        <v>794</v>
      </c>
      <c r="B801" s="1263"/>
      <c r="C801" s="1264"/>
      <c r="D801" s="1265" t="s">
        <v>1000</v>
      </c>
      <c r="E801" s="156"/>
      <c r="F801" s="1286"/>
      <c r="G801" s="1261"/>
      <c r="H801" s="1262"/>
      <c r="I801" s="1318"/>
      <c r="J801" s="1319">
        <v>20</v>
      </c>
      <c r="K801" s="1319"/>
      <c r="L801" s="1321">
        <f aca="true" t="shared" si="7" ref="L801:L823">SUM(I801:K801)</f>
        <v>20</v>
      </c>
      <c r="M801" s="1338"/>
    </row>
    <row r="802" spans="1:13" s="616" customFormat="1" ht="15">
      <c r="A802" s="1446">
        <v>795</v>
      </c>
      <c r="B802" s="1266"/>
      <c r="C802" s="1267"/>
      <c r="D802" s="1268" t="s">
        <v>230</v>
      </c>
      <c r="E802" s="1301"/>
      <c r="F802" s="1302"/>
      <c r="G802" s="1290"/>
      <c r="H802" s="1291"/>
      <c r="I802" s="1322"/>
      <c r="J802" s="1323"/>
      <c r="K802" s="1323"/>
      <c r="L802" s="1324">
        <f t="shared" si="7"/>
        <v>0</v>
      </c>
      <c r="M802" s="1346"/>
    </row>
    <row r="803" spans="1:13" s="617" customFormat="1" ht="15">
      <c r="A803" s="1446">
        <v>796</v>
      </c>
      <c r="B803" s="1270"/>
      <c r="C803" s="1271"/>
      <c r="D803" s="1272" t="s">
        <v>1034</v>
      </c>
      <c r="E803" s="1289"/>
      <c r="F803" s="1287"/>
      <c r="G803" s="1287"/>
      <c r="H803" s="1288"/>
      <c r="I803" s="1328">
        <f>SUM(I801:I802)</f>
        <v>0</v>
      </c>
      <c r="J803" s="1287">
        <f>SUM(J801:J802)</f>
        <v>20</v>
      </c>
      <c r="K803" s="1287">
        <f>SUM(K801:K802)</f>
        <v>0</v>
      </c>
      <c r="L803" s="1320">
        <f t="shared" si="7"/>
        <v>20</v>
      </c>
      <c r="M803" s="1345">
        <v>0</v>
      </c>
    </row>
    <row r="804" spans="1:13" s="615" customFormat="1" ht="19.5" customHeight="1">
      <c r="A804" s="1446">
        <v>797</v>
      </c>
      <c r="B804" s="1294"/>
      <c r="C804" s="1264">
        <v>13</v>
      </c>
      <c r="D804" s="146" t="s">
        <v>686</v>
      </c>
      <c r="E804" s="156" t="s">
        <v>752</v>
      </c>
      <c r="F804" s="381">
        <f>SUM(H804,L807)</f>
        <v>16</v>
      </c>
      <c r="G804" s="381">
        <v>0</v>
      </c>
      <c r="H804" s="1081">
        <v>0</v>
      </c>
      <c r="I804" s="1318"/>
      <c r="J804" s="1319"/>
      <c r="K804" s="1319"/>
      <c r="L804" s="1320"/>
      <c r="M804" s="1343"/>
    </row>
    <row r="805" spans="1:13" s="615" customFormat="1" ht="15">
      <c r="A805" s="1206">
        <v>798</v>
      </c>
      <c r="B805" s="1263"/>
      <c r="C805" s="1264"/>
      <c r="D805" s="1265" t="s">
        <v>1000</v>
      </c>
      <c r="E805" s="156"/>
      <c r="F805" s="1286"/>
      <c r="G805" s="1261"/>
      <c r="H805" s="1262"/>
      <c r="I805" s="1318"/>
      <c r="J805" s="1319">
        <v>16</v>
      </c>
      <c r="K805" s="1319"/>
      <c r="L805" s="1321">
        <f t="shared" si="7"/>
        <v>16</v>
      </c>
      <c r="M805" s="1338"/>
    </row>
    <row r="806" spans="1:13" s="616" customFormat="1" ht="15">
      <c r="A806" s="1446">
        <v>799</v>
      </c>
      <c r="B806" s="1266"/>
      <c r="C806" s="1267"/>
      <c r="D806" s="1268" t="s">
        <v>230</v>
      </c>
      <c r="E806" s="1301"/>
      <c r="F806" s="1302"/>
      <c r="G806" s="1290"/>
      <c r="H806" s="1291"/>
      <c r="I806" s="1322"/>
      <c r="J806" s="1323"/>
      <c r="K806" s="1323"/>
      <c r="L806" s="1324">
        <f t="shared" si="7"/>
        <v>0</v>
      </c>
      <c r="M806" s="1346"/>
    </row>
    <row r="807" spans="1:13" s="617" customFormat="1" ht="15">
      <c r="A807" s="1446">
        <v>800</v>
      </c>
      <c r="B807" s="1270"/>
      <c r="C807" s="1271"/>
      <c r="D807" s="1272" t="s">
        <v>1034</v>
      </c>
      <c r="E807" s="1289"/>
      <c r="F807" s="1287"/>
      <c r="G807" s="1287"/>
      <c r="H807" s="1288"/>
      <c r="I807" s="1328">
        <f>SUM(I805:I806)</f>
        <v>0</v>
      </c>
      <c r="J807" s="1287">
        <f>SUM(J805:J806)</f>
        <v>16</v>
      </c>
      <c r="K807" s="1287">
        <f>SUM(K805:K806)</f>
        <v>0</v>
      </c>
      <c r="L807" s="1320">
        <f t="shared" si="7"/>
        <v>16</v>
      </c>
      <c r="M807" s="1345">
        <v>0</v>
      </c>
    </row>
    <row r="808" spans="1:13" s="615" customFormat="1" ht="19.5" customHeight="1">
      <c r="A808" s="1206">
        <v>801</v>
      </c>
      <c r="B808" s="1294"/>
      <c r="C808" s="1264">
        <v>14</v>
      </c>
      <c r="D808" s="146" t="s">
        <v>687</v>
      </c>
      <c r="E808" s="156" t="s">
        <v>752</v>
      </c>
      <c r="F808" s="381">
        <f>SUM(H808,L811)</f>
        <v>16</v>
      </c>
      <c r="G808" s="381">
        <v>0</v>
      </c>
      <c r="H808" s="1081">
        <v>0</v>
      </c>
      <c r="I808" s="1318"/>
      <c r="J808" s="1319"/>
      <c r="K808" s="1319"/>
      <c r="L808" s="1320"/>
      <c r="M808" s="1343"/>
    </row>
    <row r="809" spans="1:13" s="615" customFormat="1" ht="15">
      <c r="A809" s="1446">
        <v>802</v>
      </c>
      <c r="B809" s="1263"/>
      <c r="C809" s="1264"/>
      <c r="D809" s="1265" t="s">
        <v>1000</v>
      </c>
      <c r="E809" s="156"/>
      <c r="F809" s="1286"/>
      <c r="G809" s="1261"/>
      <c r="H809" s="1262"/>
      <c r="I809" s="1318"/>
      <c r="J809" s="1319">
        <v>16</v>
      </c>
      <c r="K809" s="1319"/>
      <c r="L809" s="1321">
        <f t="shared" si="7"/>
        <v>16</v>
      </c>
      <c r="M809" s="1338"/>
    </row>
    <row r="810" spans="1:13" s="616" customFormat="1" ht="15">
      <c r="A810" s="1446">
        <v>803</v>
      </c>
      <c r="B810" s="1266"/>
      <c r="C810" s="1267"/>
      <c r="D810" s="1268" t="s">
        <v>230</v>
      </c>
      <c r="E810" s="1301"/>
      <c r="F810" s="1302"/>
      <c r="G810" s="1290"/>
      <c r="H810" s="1291"/>
      <c r="I810" s="1322"/>
      <c r="J810" s="1323"/>
      <c r="K810" s="1323"/>
      <c r="L810" s="1324">
        <f t="shared" si="7"/>
        <v>0</v>
      </c>
      <c r="M810" s="1346"/>
    </row>
    <row r="811" spans="1:14" s="617" customFormat="1" ht="15">
      <c r="A811" s="1446">
        <v>804</v>
      </c>
      <c r="B811" s="1270"/>
      <c r="C811" s="1271"/>
      <c r="D811" s="1272" t="s">
        <v>1034</v>
      </c>
      <c r="E811" s="1289"/>
      <c r="F811" s="1287"/>
      <c r="G811" s="1287"/>
      <c r="H811" s="1288"/>
      <c r="I811" s="1328">
        <f>SUM(I809:I810)</f>
        <v>0</v>
      </c>
      <c r="J811" s="1287">
        <f>SUM(J809:J810)</f>
        <v>16</v>
      </c>
      <c r="K811" s="1287">
        <f>SUM(K809:K810)</f>
        <v>0</v>
      </c>
      <c r="L811" s="1320">
        <f t="shared" si="7"/>
        <v>16</v>
      </c>
      <c r="M811" s="1345">
        <v>0</v>
      </c>
      <c r="N811" s="617">
        <f>J810+J806+J802+J798+J768+J763+J758+J833+J814+J818+J822+J862</f>
        <v>0</v>
      </c>
    </row>
    <row r="812" spans="1:13" ht="28.5">
      <c r="A812" s="1446">
        <v>805</v>
      </c>
      <c r="B812" s="1258"/>
      <c r="C812" s="1259">
        <v>15</v>
      </c>
      <c r="D812" s="1359" t="s">
        <v>900</v>
      </c>
      <c r="E812" s="156" t="s">
        <v>752</v>
      </c>
      <c r="F812" s="1286">
        <f>SUM(H812,L815)</f>
        <v>139</v>
      </c>
      <c r="G812" s="1286">
        <v>0</v>
      </c>
      <c r="H812" s="1387">
        <v>0</v>
      </c>
      <c r="I812" s="1318"/>
      <c r="J812" s="1319"/>
      <c r="K812" s="1319"/>
      <c r="L812" s="1320"/>
      <c r="M812" s="1343"/>
    </row>
    <row r="813" spans="1:13" s="615" customFormat="1" ht="15">
      <c r="A813" s="1446">
        <v>806</v>
      </c>
      <c r="B813" s="1263"/>
      <c r="C813" s="1264"/>
      <c r="D813" s="1265" t="s">
        <v>1000</v>
      </c>
      <c r="E813" s="156"/>
      <c r="F813" s="1286"/>
      <c r="G813" s="1261"/>
      <c r="H813" s="1262"/>
      <c r="I813" s="1318"/>
      <c r="J813" s="1319">
        <v>139</v>
      </c>
      <c r="K813" s="1319"/>
      <c r="L813" s="1321">
        <f t="shared" si="7"/>
        <v>139</v>
      </c>
      <c r="M813" s="1338"/>
    </row>
    <row r="814" spans="1:13" s="616" customFormat="1" ht="15">
      <c r="A814" s="1446">
        <v>807</v>
      </c>
      <c r="B814" s="1266"/>
      <c r="C814" s="1267"/>
      <c r="D814" s="1268" t="s">
        <v>230</v>
      </c>
      <c r="E814" s="1301"/>
      <c r="F814" s="1302"/>
      <c r="G814" s="1290"/>
      <c r="H814" s="1291"/>
      <c r="I814" s="1322"/>
      <c r="J814" s="1323"/>
      <c r="K814" s="1323"/>
      <c r="L814" s="1324">
        <f t="shared" si="7"/>
        <v>0</v>
      </c>
      <c r="M814" s="1346"/>
    </row>
    <row r="815" spans="1:13" s="617" customFormat="1" ht="15">
      <c r="A815" s="1446">
        <v>808</v>
      </c>
      <c r="B815" s="1270"/>
      <c r="C815" s="1271"/>
      <c r="D815" s="1272" t="s">
        <v>1034</v>
      </c>
      <c r="E815" s="1289"/>
      <c r="F815" s="1287"/>
      <c r="G815" s="1287"/>
      <c r="H815" s="1288"/>
      <c r="I815" s="1328">
        <f>SUM(I813:I814)</f>
        <v>0</v>
      </c>
      <c r="J815" s="1287">
        <f>SUM(J813:J814)</f>
        <v>139</v>
      </c>
      <c r="K815" s="1287">
        <f>SUM(K813:K814)</f>
        <v>0</v>
      </c>
      <c r="L815" s="1320">
        <f t="shared" si="7"/>
        <v>139</v>
      </c>
      <c r="M815" s="1345">
        <v>0</v>
      </c>
    </row>
    <row r="816" spans="1:13" s="615" customFormat="1" ht="19.5" customHeight="1">
      <c r="A816" s="1206">
        <v>809</v>
      </c>
      <c r="B816" s="1294"/>
      <c r="C816" s="1264">
        <v>16</v>
      </c>
      <c r="D816" s="146" t="s">
        <v>449</v>
      </c>
      <c r="E816" s="156" t="s">
        <v>752</v>
      </c>
      <c r="F816" s="381">
        <f>SUM(H816,L819)</f>
        <v>1905</v>
      </c>
      <c r="G816" s="381">
        <v>0</v>
      </c>
      <c r="H816" s="1081">
        <v>0</v>
      </c>
      <c r="I816" s="1318"/>
      <c r="J816" s="1319"/>
      <c r="K816" s="1319"/>
      <c r="L816" s="1320"/>
      <c r="M816" s="1343"/>
    </row>
    <row r="817" spans="1:13" s="615" customFormat="1" ht="15">
      <c r="A817" s="1446">
        <v>810</v>
      </c>
      <c r="B817" s="1263"/>
      <c r="C817" s="1264"/>
      <c r="D817" s="1265" t="s">
        <v>1000</v>
      </c>
      <c r="E817" s="156"/>
      <c r="F817" s="1286"/>
      <c r="G817" s="1261"/>
      <c r="H817" s="1262"/>
      <c r="I817" s="1318"/>
      <c r="J817" s="1319">
        <v>1905</v>
      </c>
      <c r="K817" s="1319"/>
      <c r="L817" s="1321">
        <f t="shared" si="7"/>
        <v>1905</v>
      </c>
      <c r="M817" s="1338"/>
    </row>
    <row r="818" spans="1:13" s="616" customFormat="1" ht="15">
      <c r="A818" s="1446">
        <v>811</v>
      </c>
      <c r="B818" s="1266"/>
      <c r="C818" s="1267"/>
      <c r="D818" s="1268" t="s">
        <v>230</v>
      </c>
      <c r="E818" s="1301"/>
      <c r="F818" s="1302"/>
      <c r="G818" s="1290"/>
      <c r="H818" s="1291"/>
      <c r="I818" s="1322"/>
      <c r="J818" s="1323"/>
      <c r="K818" s="1323"/>
      <c r="L818" s="1324">
        <f t="shared" si="7"/>
        <v>0</v>
      </c>
      <c r="M818" s="1346"/>
    </row>
    <row r="819" spans="1:13" s="617" customFormat="1" ht="15">
      <c r="A819" s="1446">
        <v>812</v>
      </c>
      <c r="B819" s="1270"/>
      <c r="C819" s="1271"/>
      <c r="D819" s="1272" t="s">
        <v>1034</v>
      </c>
      <c r="E819" s="1289"/>
      <c r="F819" s="1287"/>
      <c r="G819" s="1287"/>
      <c r="H819" s="1288"/>
      <c r="I819" s="1328">
        <f>SUM(I817:I818)</f>
        <v>0</v>
      </c>
      <c r="J819" s="1287">
        <f>SUM(J817:J818)</f>
        <v>1905</v>
      </c>
      <c r="K819" s="1287">
        <f>SUM(K817:K818)</f>
        <v>0</v>
      </c>
      <c r="L819" s="1320">
        <f t="shared" si="7"/>
        <v>1905</v>
      </c>
      <c r="M819" s="1345">
        <v>0</v>
      </c>
    </row>
    <row r="820" spans="1:13" s="615" customFormat="1" ht="19.5" customHeight="1">
      <c r="A820" s="1206">
        <v>813</v>
      </c>
      <c r="B820" s="1294"/>
      <c r="C820" s="1264">
        <v>17</v>
      </c>
      <c r="D820" s="146" t="s">
        <v>688</v>
      </c>
      <c r="E820" s="156" t="s">
        <v>752</v>
      </c>
      <c r="F820" s="381">
        <f>SUM(H820,L823)</f>
        <v>80</v>
      </c>
      <c r="G820" s="381">
        <v>0</v>
      </c>
      <c r="H820" s="1081">
        <v>0</v>
      </c>
      <c r="I820" s="1318"/>
      <c r="J820" s="1319"/>
      <c r="K820" s="1319"/>
      <c r="L820" s="1320"/>
      <c r="M820" s="1343"/>
    </row>
    <row r="821" spans="1:13" s="615" customFormat="1" ht="15">
      <c r="A821" s="1446">
        <v>814</v>
      </c>
      <c r="B821" s="1263"/>
      <c r="C821" s="1264"/>
      <c r="D821" s="1265" t="s">
        <v>1000</v>
      </c>
      <c r="E821" s="156"/>
      <c r="F821" s="1286"/>
      <c r="G821" s="1261"/>
      <c r="H821" s="1262"/>
      <c r="I821" s="1318"/>
      <c r="J821" s="1319">
        <v>80</v>
      </c>
      <c r="K821" s="1319"/>
      <c r="L821" s="1321">
        <f t="shared" si="7"/>
        <v>80</v>
      </c>
      <c r="M821" s="1338"/>
    </row>
    <row r="822" spans="1:13" s="616" customFormat="1" ht="15">
      <c r="A822" s="1446">
        <v>815</v>
      </c>
      <c r="B822" s="1266"/>
      <c r="C822" s="1267"/>
      <c r="D822" s="1268" t="s">
        <v>230</v>
      </c>
      <c r="E822" s="1301"/>
      <c r="F822" s="1302"/>
      <c r="G822" s="1290"/>
      <c r="H822" s="1291"/>
      <c r="I822" s="1322"/>
      <c r="J822" s="1323"/>
      <c r="K822" s="1323"/>
      <c r="L822" s="1324">
        <f t="shared" si="7"/>
        <v>0</v>
      </c>
      <c r="M822" s="1346"/>
    </row>
    <row r="823" spans="1:13" s="617" customFormat="1" ht="15">
      <c r="A823" s="1446">
        <v>816</v>
      </c>
      <c r="B823" s="1270"/>
      <c r="C823" s="1271"/>
      <c r="D823" s="1272" t="s">
        <v>1034</v>
      </c>
      <c r="E823" s="1289"/>
      <c r="F823" s="1287"/>
      <c r="G823" s="1287"/>
      <c r="H823" s="1288"/>
      <c r="I823" s="1328">
        <f>SUM(I821:I822)</f>
        <v>0</v>
      </c>
      <c r="J823" s="1287">
        <f>SUM(J821:J822)</f>
        <v>80</v>
      </c>
      <c r="K823" s="1287">
        <f>SUM(K821:K822)</f>
        <v>0</v>
      </c>
      <c r="L823" s="1320">
        <f t="shared" si="7"/>
        <v>80</v>
      </c>
      <c r="M823" s="1345">
        <v>0</v>
      </c>
    </row>
    <row r="824" spans="1:13" s="615" customFormat="1" ht="30" customHeight="1">
      <c r="A824" s="1206">
        <v>817</v>
      </c>
      <c r="B824" s="1294">
        <v>3</v>
      </c>
      <c r="C824" s="1264"/>
      <c r="D824" s="1307" t="s">
        <v>307</v>
      </c>
      <c r="E824" s="1261"/>
      <c r="F824" s="1261"/>
      <c r="G824" s="145"/>
      <c r="H824" s="1074"/>
      <c r="I824" s="1318"/>
      <c r="J824" s="1319"/>
      <c r="K824" s="1319"/>
      <c r="L824" s="1321"/>
      <c r="M824" s="1341"/>
    </row>
    <row r="825" spans="1:13" s="615" customFormat="1" ht="15">
      <c r="A825" s="1446">
        <v>818</v>
      </c>
      <c r="B825" s="1263"/>
      <c r="C825" s="1264">
        <v>18</v>
      </c>
      <c r="D825" s="1261" t="s">
        <v>305</v>
      </c>
      <c r="E825" s="156" t="s">
        <v>752</v>
      </c>
      <c r="F825" s="1286">
        <f>SUM(H825,L829)</f>
        <v>500</v>
      </c>
      <c r="G825" s="1261">
        <v>0</v>
      </c>
      <c r="H825" s="1262">
        <v>0</v>
      </c>
      <c r="I825" s="1318"/>
      <c r="J825" s="1319"/>
      <c r="K825" s="1319"/>
      <c r="L825" s="1321">
        <f>SUM(I825:K825)</f>
        <v>0</v>
      </c>
      <c r="M825" s="1338"/>
    </row>
    <row r="826" spans="1:13" ht="15">
      <c r="A826" s="1446">
        <v>819</v>
      </c>
      <c r="B826" s="1263"/>
      <c r="C826" s="1264"/>
      <c r="D826" s="1265" t="s">
        <v>394</v>
      </c>
      <c r="E826" s="156"/>
      <c r="F826" s="1290"/>
      <c r="G826" s="1286"/>
      <c r="H826" s="1387"/>
      <c r="I826" s="1318"/>
      <c r="J826" s="1319">
        <v>500</v>
      </c>
      <c r="K826" s="1319"/>
      <c r="L826" s="1321">
        <f>SUM(I826:K826)</f>
        <v>500</v>
      </c>
      <c r="M826" s="1343"/>
    </row>
    <row r="827" spans="1:13" ht="15">
      <c r="A827" s="1446">
        <v>820</v>
      </c>
      <c r="B827" s="1263"/>
      <c r="C827" s="1264"/>
      <c r="D827" s="1265" t="s">
        <v>1000</v>
      </c>
      <c r="E827" s="156"/>
      <c r="F827" s="1290"/>
      <c r="G827" s="1286"/>
      <c r="H827" s="1387"/>
      <c r="I827" s="1318"/>
      <c r="J827" s="1319">
        <v>500</v>
      </c>
      <c r="K827" s="1319"/>
      <c r="L827" s="1321">
        <f>SUM(I827:K827)</f>
        <v>500</v>
      </c>
      <c r="M827" s="1343"/>
    </row>
    <row r="828" spans="1:13" s="616" customFormat="1" ht="15">
      <c r="A828" s="1446">
        <v>821</v>
      </c>
      <c r="B828" s="1266"/>
      <c r="C828" s="1267"/>
      <c r="D828" s="1268" t="s">
        <v>396</v>
      </c>
      <c r="E828" s="1289"/>
      <c r="F828" s="1287"/>
      <c r="G828" s="1290"/>
      <c r="H828" s="1388"/>
      <c r="I828" s="1322"/>
      <c r="J828" s="1323"/>
      <c r="K828" s="1323"/>
      <c r="L828" s="1324">
        <f>SUM(I828:K828)</f>
        <v>0</v>
      </c>
      <c r="M828" s="1346"/>
    </row>
    <row r="829" spans="1:13" s="617" customFormat="1" ht="15">
      <c r="A829" s="1446">
        <v>822</v>
      </c>
      <c r="B829" s="1270"/>
      <c r="C829" s="1271"/>
      <c r="D829" s="1272" t="s">
        <v>1034</v>
      </c>
      <c r="E829" s="1275"/>
      <c r="F829" s="1261"/>
      <c r="G829" s="1287"/>
      <c r="H829" s="1288"/>
      <c r="I829" s="1328">
        <f>SUM(I827:I828)</f>
        <v>0</v>
      </c>
      <c r="J829" s="1287">
        <f>SUM(J827:J828)</f>
        <v>500</v>
      </c>
      <c r="K829" s="1287">
        <f>SUM(K827:K828)</f>
        <v>0</v>
      </c>
      <c r="L829" s="1320">
        <f>SUM(I829:K829)</f>
        <v>500</v>
      </c>
      <c r="M829" s="1345">
        <f>SUM(M826:M828)</f>
        <v>0</v>
      </c>
    </row>
    <row r="830" spans="1:13" s="615" customFormat="1" ht="19.5" customHeight="1">
      <c r="A830" s="1206">
        <v>823</v>
      </c>
      <c r="B830" s="1263"/>
      <c r="C830" s="1264">
        <v>19</v>
      </c>
      <c r="D830" s="1261" t="s">
        <v>308</v>
      </c>
      <c r="E830" s="156" t="s">
        <v>752</v>
      </c>
      <c r="F830" s="1286">
        <f>SUM(H830,L834)</f>
        <v>145</v>
      </c>
      <c r="G830" s="1261">
        <v>0</v>
      </c>
      <c r="H830" s="1262">
        <v>0</v>
      </c>
      <c r="I830" s="1318"/>
      <c r="J830" s="1319"/>
      <c r="K830" s="1319"/>
      <c r="L830" s="1321"/>
      <c r="M830" s="1338"/>
    </row>
    <row r="831" spans="1:13" ht="15">
      <c r="A831" s="1446">
        <v>824</v>
      </c>
      <c r="B831" s="1263"/>
      <c r="C831" s="1264"/>
      <c r="D831" s="1265" t="s">
        <v>394</v>
      </c>
      <c r="E831" s="1295"/>
      <c r="F831" s="1280"/>
      <c r="G831" s="1286"/>
      <c r="H831" s="1387"/>
      <c r="I831" s="1318"/>
      <c r="J831" s="1319">
        <v>105</v>
      </c>
      <c r="K831" s="1319"/>
      <c r="L831" s="1321">
        <f>SUM(I831:K831)</f>
        <v>105</v>
      </c>
      <c r="M831" s="1343"/>
    </row>
    <row r="832" spans="1:13" ht="15">
      <c r="A832" s="1446">
        <v>825</v>
      </c>
      <c r="B832" s="1263"/>
      <c r="C832" s="1264"/>
      <c r="D832" s="1265" t="s">
        <v>1000</v>
      </c>
      <c r="E832" s="1295"/>
      <c r="F832" s="1280"/>
      <c r="G832" s="1286"/>
      <c r="H832" s="1387"/>
      <c r="I832" s="1318"/>
      <c r="J832" s="1319">
        <v>145</v>
      </c>
      <c r="K832" s="1319"/>
      <c r="L832" s="1321">
        <f>SUM(I832:K832)</f>
        <v>145</v>
      </c>
      <c r="M832" s="1343"/>
    </row>
    <row r="833" spans="1:13" s="616" customFormat="1" ht="15">
      <c r="A833" s="1446">
        <v>826</v>
      </c>
      <c r="B833" s="1266"/>
      <c r="C833" s="1267"/>
      <c r="D833" s="1268" t="s">
        <v>396</v>
      </c>
      <c r="E833" s="156"/>
      <c r="F833" s="1290"/>
      <c r="G833" s="1290"/>
      <c r="H833" s="1388"/>
      <c r="I833" s="1322"/>
      <c r="J833" s="1323"/>
      <c r="K833" s="1323"/>
      <c r="L833" s="1324">
        <f>SUM(I833:K833)</f>
        <v>0</v>
      </c>
      <c r="M833" s="1346"/>
    </row>
    <row r="834" spans="1:13" s="617" customFormat="1" ht="15">
      <c r="A834" s="1446">
        <v>827</v>
      </c>
      <c r="B834" s="1270"/>
      <c r="C834" s="1271"/>
      <c r="D834" s="1272" t="s">
        <v>1034</v>
      </c>
      <c r="E834" s="1289"/>
      <c r="F834" s="1287"/>
      <c r="G834" s="1287"/>
      <c r="H834" s="1288"/>
      <c r="I834" s="1328">
        <f>SUM(I832:I833)</f>
        <v>0</v>
      </c>
      <c r="J834" s="1287">
        <f>SUM(J832:J833)</f>
        <v>145</v>
      </c>
      <c r="K834" s="1287">
        <f>SUM(K832:K833)</f>
        <v>0</v>
      </c>
      <c r="L834" s="1320">
        <f>SUM(I834:K834)</f>
        <v>145</v>
      </c>
      <c r="M834" s="1345">
        <f>SUM(M831:M833)</f>
        <v>0</v>
      </c>
    </row>
    <row r="835" spans="1:13" s="615" customFormat="1" ht="19.5" customHeight="1">
      <c r="A835" s="1206">
        <v>828</v>
      </c>
      <c r="B835" s="1263"/>
      <c r="C835" s="1264">
        <v>20</v>
      </c>
      <c r="D835" s="1261" t="s">
        <v>515</v>
      </c>
      <c r="E835" s="156" t="s">
        <v>752</v>
      </c>
      <c r="F835" s="1286">
        <f>SUM(H835,L839)</f>
        <v>100</v>
      </c>
      <c r="G835" s="1261">
        <v>0</v>
      </c>
      <c r="H835" s="1262">
        <v>0</v>
      </c>
      <c r="I835" s="1318"/>
      <c r="J835" s="1319"/>
      <c r="K835" s="1319"/>
      <c r="L835" s="1321"/>
      <c r="M835" s="1338"/>
    </row>
    <row r="836" spans="1:13" ht="15">
      <c r="A836" s="1446">
        <v>829</v>
      </c>
      <c r="B836" s="1263"/>
      <c r="C836" s="1264"/>
      <c r="D836" s="1265" t="s">
        <v>394</v>
      </c>
      <c r="E836" s="156"/>
      <c r="F836" s="1290"/>
      <c r="G836" s="1286"/>
      <c r="H836" s="1387"/>
      <c r="I836" s="1318"/>
      <c r="J836" s="1319">
        <v>100</v>
      </c>
      <c r="K836" s="1319"/>
      <c r="L836" s="1321">
        <f>SUM(I836:K836)</f>
        <v>100</v>
      </c>
      <c r="M836" s="1343"/>
    </row>
    <row r="837" spans="1:13" ht="15">
      <c r="A837" s="1446">
        <v>830</v>
      </c>
      <c r="B837" s="1263"/>
      <c r="C837" s="1264"/>
      <c r="D837" s="1265" t="s">
        <v>1000</v>
      </c>
      <c r="E837" s="156"/>
      <c r="F837" s="1290"/>
      <c r="G837" s="1286"/>
      <c r="H837" s="1387"/>
      <c r="I837" s="1318"/>
      <c r="J837" s="1319">
        <v>100</v>
      </c>
      <c r="K837" s="1319"/>
      <c r="L837" s="1321">
        <f>SUM(I837:K837)</f>
        <v>100</v>
      </c>
      <c r="M837" s="1343"/>
    </row>
    <row r="838" spans="1:13" s="616" customFormat="1" ht="15">
      <c r="A838" s="1446">
        <v>831</v>
      </c>
      <c r="B838" s="1266"/>
      <c r="C838" s="1267"/>
      <c r="D838" s="1268" t="s">
        <v>396</v>
      </c>
      <c r="E838" s="1289"/>
      <c r="F838" s="1287"/>
      <c r="G838" s="1290"/>
      <c r="H838" s="1388"/>
      <c r="I838" s="1322"/>
      <c r="J838" s="1323"/>
      <c r="K838" s="1323"/>
      <c r="L838" s="1324">
        <f>SUM(I838:K838)</f>
        <v>0</v>
      </c>
      <c r="M838" s="1346"/>
    </row>
    <row r="839" spans="1:13" s="617" customFormat="1" ht="15">
      <c r="A839" s="1446">
        <v>832</v>
      </c>
      <c r="B839" s="1270"/>
      <c r="C839" s="1271"/>
      <c r="D839" s="1272" t="s">
        <v>1034</v>
      </c>
      <c r="E839" s="156"/>
      <c r="F839" s="382"/>
      <c r="G839" s="1287"/>
      <c r="H839" s="1288"/>
      <c r="I839" s="1328">
        <f>SUM(I837:I838)</f>
        <v>0</v>
      </c>
      <c r="J839" s="1287">
        <f>SUM(J837:J838)</f>
        <v>100</v>
      </c>
      <c r="K839" s="1287">
        <f>SUM(K837:K838)</f>
        <v>0</v>
      </c>
      <c r="L839" s="1320">
        <f>SUM(I839:K839)</f>
        <v>100</v>
      </c>
      <c r="M839" s="1345">
        <f>SUM(M836:M838)</f>
        <v>0</v>
      </c>
    </row>
    <row r="840" spans="1:13" ht="28.5">
      <c r="A840" s="1446">
        <v>833</v>
      </c>
      <c r="B840" s="1263"/>
      <c r="C840" s="1259">
        <v>21</v>
      </c>
      <c r="D840" s="1265" t="s">
        <v>900</v>
      </c>
      <c r="E840" s="156" t="s">
        <v>752</v>
      </c>
      <c r="F840" s="1286">
        <f>SUM(H840,L843)</f>
        <v>140</v>
      </c>
      <c r="G840" s="1286">
        <v>0</v>
      </c>
      <c r="H840" s="1387">
        <v>0</v>
      </c>
      <c r="I840" s="1318"/>
      <c r="J840" s="1319"/>
      <c r="K840" s="1319"/>
      <c r="L840" s="1320"/>
      <c r="M840" s="1343"/>
    </row>
    <row r="841" spans="1:13" s="615" customFormat="1" ht="15">
      <c r="A841" s="1446">
        <v>834</v>
      </c>
      <c r="B841" s="1263"/>
      <c r="C841" s="1264"/>
      <c r="D841" s="1265" t="s">
        <v>1000</v>
      </c>
      <c r="E841" s="156"/>
      <c r="F841" s="1286"/>
      <c r="G841" s="1261"/>
      <c r="H841" s="1262"/>
      <c r="I841" s="1318"/>
      <c r="J841" s="1319">
        <v>140</v>
      </c>
      <c r="K841" s="1319"/>
      <c r="L841" s="1321">
        <f aca="true" t="shared" si="8" ref="L841:L863">SUM(I841:K841)</f>
        <v>140</v>
      </c>
      <c r="M841" s="1338"/>
    </row>
    <row r="842" spans="1:13" s="616" customFormat="1" ht="15">
      <c r="A842" s="1446">
        <v>835</v>
      </c>
      <c r="B842" s="1266"/>
      <c r="C842" s="1267"/>
      <c r="D842" s="1268" t="s">
        <v>230</v>
      </c>
      <c r="E842" s="1301"/>
      <c r="F842" s="1302"/>
      <c r="G842" s="1290"/>
      <c r="H842" s="1291"/>
      <c r="I842" s="1322"/>
      <c r="J842" s="1323"/>
      <c r="K842" s="1323"/>
      <c r="L842" s="1324">
        <f t="shared" si="8"/>
        <v>0</v>
      </c>
      <c r="M842" s="1346"/>
    </row>
    <row r="843" spans="1:13" s="617" customFormat="1" ht="15">
      <c r="A843" s="1446">
        <v>836</v>
      </c>
      <c r="B843" s="1270"/>
      <c r="C843" s="1271"/>
      <c r="D843" s="1272" t="s">
        <v>1034</v>
      </c>
      <c r="E843" s="1289"/>
      <c r="F843" s="1287"/>
      <c r="G843" s="1287"/>
      <c r="H843" s="1288"/>
      <c r="I843" s="1328">
        <f>SUM(I841:I842)</f>
        <v>0</v>
      </c>
      <c r="J843" s="1287">
        <f>SUM(J841:J842)</f>
        <v>140</v>
      </c>
      <c r="K843" s="1287">
        <f>SUM(K841:K842)</f>
        <v>0</v>
      </c>
      <c r="L843" s="1320">
        <f t="shared" si="8"/>
        <v>140</v>
      </c>
      <c r="M843" s="1345">
        <v>0</v>
      </c>
    </row>
    <row r="844" spans="1:13" ht="15">
      <c r="A844" s="1446">
        <v>837</v>
      </c>
      <c r="B844" s="1263"/>
      <c r="C844" s="1264">
        <v>22</v>
      </c>
      <c r="D844" s="1265" t="s">
        <v>449</v>
      </c>
      <c r="E844" s="156" t="s">
        <v>752</v>
      </c>
      <c r="F844" s="1286">
        <f>SUM(H844,L847)</f>
        <v>1744</v>
      </c>
      <c r="G844" s="1286">
        <v>0</v>
      </c>
      <c r="H844" s="1387">
        <v>0</v>
      </c>
      <c r="I844" s="1318"/>
      <c r="J844" s="1319"/>
      <c r="K844" s="1319"/>
      <c r="L844" s="1320"/>
      <c r="M844" s="1343"/>
    </row>
    <row r="845" spans="1:13" s="615" customFormat="1" ht="15">
      <c r="A845" s="1446">
        <v>838</v>
      </c>
      <c r="B845" s="1263"/>
      <c r="C845" s="1264"/>
      <c r="D845" s="1265" t="s">
        <v>1000</v>
      </c>
      <c r="E845" s="156"/>
      <c r="F845" s="1286"/>
      <c r="G845" s="1261"/>
      <c r="H845" s="1262"/>
      <c r="I845" s="1318"/>
      <c r="J845" s="1319">
        <v>1744</v>
      </c>
      <c r="K845" s="1319"/>
      <c r="L845" s="1321">
        <f t="shared" si="8"/>
        <v>1744</v>
      </c>
      <c r="M845" s="1338"/>
    </row>
    <row r="846" spans="1:13" s="616" customFormat="1" ht="15">
      <c r="A846" s="1446">
        <v>839</v>
      </c>
      <c r="B846" s="1266"/>
      <c r="C846" s="1267"/>
      <c r="D846" s="1268" t="s">
        <v>396</v>
      </c>
      <c r="E846" s="1301"/>
      <c r="F846" s="1302"/>
      <c r="G846" s="1290"/>
      <c r="H846" s="1291"/>
      <c r="I846" s="1322"/>
      <c r="J846" s="1323"/>
      <c r="K846" s="1323"/>
      <c r="L846" s="1324">
        <f t="shared" si="8"/>
        <v>0</v>
      </c>
      <c r="M846" s="1346"/>
    </row>
    <row r="847" spans="1:13" s="617" customFormat="1" ht="15">
      <c r="A847" s="1446">
        <v>840</v>
      </c>
      <c r="B847" s="1270"/>
      <c r="C847" s="1271"/>
      <c r="D847" s="1272" t="s">
        <v>1034</v>
      </c>
      <c r="E847" s="1289"/>
      <c r="F847" s="1287"/>
      <c r="G847" s="1287"/>
      <c r="H847" s="1288"/>
      <c r="I847" s="1328">
        <f>SUM(I845:I846)</f>
        <v>0</v>
      </c>
      <c r="J847" s="1287">
        <f>SUM(J845:J846)</f>
        <v>1744</v>
      </c>
      <c r="K847" s="1287">
        <f>SUM(K845:K846)</f>
        <v>0</v>
      </c>
      <c r="L847" s="1320">
        <f t="shared" si="8"/>
        <v>1744</v>
      </c>
      <c r="M847" s="1345">
        <v>0</v>
      </c>
    </row>
    <row r="848" spans="1:13" ht="15">
      <c r="A848" s="1446">
        <v>841</v>
      </c>
      <c r="B848" s="1263"/>
      <c r="C848" s="1264">
        <v>23</v>
      </c>
      <c r="D848" s="1265" t="s">
        <v>936</v>
      </c>
      <c r="E848" s="156" t="s">
        <v>752</v>
      </c>
      <c r="F848" s="1286">
        <f>SUM(H848,L851)</f>
        <v>109</v>
      </c>
      <c r="G848" s="1286">
        <v>0</v>
      </c>
      <c r="H848" s="1387">
        <v>0</v>
      </c>
      <c r="I848" s="1318"/>
      <c r="J848" s="1319"/>
      <c r="K848" s="1319"/>
      <c r="L848" s="1320">
        <f t="shared" si="8"/>
        <v>0</v>
      </c>
      <c r="M848" s="1343"/>
    </row>
    <row r="849" spans="1:13" s="615" customFormat="1" ht="15">
      <c r="A849" s="1446">
        <v>842</v>
      </c>
      <c r="B849" s="1263"/>
      <c r="C849" s="1264"/>
      <c r="D849" s="1265" t="s">
        <v>1000</v>
      </c>
      <c r="E849" s="156"/>
      <c r="F849" s="1286"/>
      <c r="G849" s="1261"/>
      <c r="H849" s="1262"/>
      <c r="I849" s="1318"/>
      <c r="J849" s="1319">
        <v>109</v>
      </c>
      <c r="K849" s="1319"/>
      <c r="L849" s="1321">
        <f t="shared" si="8"/>
        <v>109</v>
      </c>
      <c r="M849" s="1338"/>
    </row>
    <row r="850" spans="1:13" s="616" customFormat="1" ht="15">
      <c r="A850" s="1446">
        <v>843</v>
      </c>
      <c r="B850" s="1266"/>
      <c r="C850" s="1267"/>
      <c r="D850" s="1268" t="s">
        <v>396</v>
      </c>
      <c r="E850" s="1301"/>
      <c r="F850" s="1302"/>
      <c r="G850" s="1290"/>
      <c r="H850" s="1291"/>
      <c r="I850" s="1322"/>
      <c r="J850" s="1323"/>
      <c r="K850" s="1323"/>
      <c r="L850" s="1324">
        <f t="shared" si="8"/>
        <v>0</v>
      </c>
      <c r="M850" s="1346"/>
    </row>
    <row r="851" spans="1:13" s="617" customFormat="1" ht="15">
      <c r="A851" s="1446">
        <v>844</v>
      </c>
      <c r="B851" s="1270"/>
      <c r="C851" s="1271"/>
      <c r="D851" s="1272" t="s">
        <v>1034</v>
      </c>
      <c r="E851" s="1289"/>
      <c r="F851" s="1287"/>
      <c r="G851" s="1287"/>
      <c r="H851" s="1288"/>
      <c r="I851" s="1328">
        <f>SUM(I849:I850)</f>
        <v>0</v>
      </c>
      <c r="J851" s="1287">
        <f>SUM(J849:J850)</f>
        <v>109</v>
      </c>
      <c r="K851" s="1287">
        <f>SUM(K849:K850)</f>
        <v>0</v>
      </c>
      <c r="L851" s="1320">
        <f t="shared" si="8"/>
        <v>109</v>
      </c>
      <c r="M851" s="1345">
        <v>0</v>
      </c>
    </row>
    <row r="852" spans="1:13" ht="15">
      <c r="A852" s="1446">
        <v>845</v>
      </c>
      <c r="B852" s="1263"/>
      <c r="C852" s="1264">
        <v>24</v>
      </c>
      <c r="D852" s="1265" t="s">
        <v>937</v>
      </c>
      <c r="E852" s="156" t="s">
        <v>752</v>
      </c>
      <c r="F852" s="1286">
        <f>SUM(H852,L855)</f>
        <v>40</v>
      </c>
      <c r="G852" s="1286">
        <v>0</v>
      </c>
      <c r="H852" s="1387">
        <v>0</v>
      </c>
      <c r="I852" s="1318"/>
      <c r="J852" s="1319"/>
      <c r="K852" s="1319"/>
      <c r="L852" s="1320"/>
      <c r="M852" s="1343"/>
    </row>
    <row r="853" spans="1:13" s="615" customFormat="1" ht="15">
      <c r="A853" s="1446">
        <v>846</v>
      </c>
      <c r="B853" s="1263"/>
      <c r="C853" s="1264"/>
      <c r="D853" s="1265" t="s">
        <v>1000</v>
      </c>
      <c r="E853" s="156"/>
      <c r="F853" s="1286"/>
      <c r="G853" s="1261"/>
      <c r="H853" s="1262"/>
      <c r="I853" s="1318"/>
      <c r="J853" s="1319">
        <v>40</v>
      </c>
      <c r="K853" s="1319"/>
      <c r="L853" s="1321">
        <f t="shared" si="8"/>
        <v>40</v>
      </c>
      <c r="M853" s="1338"/>
    </row>
    <row r="854" spans="1:13" s="616" customFormat="1" ht="15">
      <c r="A854" s="1446">
        <v>847</v>
      </c>
      <c r="B854" s="1266"/>
      <c r="C854" s="1267"/>
      <c r="D854" s="1268" t="s">
        <v>396</v>
      </c>
      <c r="E854" s="1301"/>
      <c r="F854" s="1302"/>
      <c r="G854" s="1290"/>
      <c r="H854" s="1291"/>
      <c r="I854" s="1322"/>
      <c r="J854" s="1323"/>
      <c r="K854" s="1323"/>
      <c r="L854" s="1324">
        <f t="shared" si="8"/>
        <v>0</v>
      </c>
      <c r="M854" s="1346"/>
    </row>
    <row r="855" spans="1:13" s="617" customFormat="1" ht="15">
      <c r="A855" s="1446">
        <v>848</v>
      </c>
      <c r="B855" s="1270"/>
      <c r="C855" s="1271"/>
      <c r="D855" s="1272" t="s">
        <v>1034</v>
      </c>
      <c r="E855" s="1289"/>
      <c r="F855" s="1287"/>
      <c r="G855" s="1287"/>
      <c r="H855" s="1288"/>
      <c r="I855" s="1328">
        <f>SUM(I853:I854)</f>
        <v>0</v>
      </c>
      <c r="J855" s="1287">
        <f>SUM(J853:J854)</f>
        <v>40</v>
      </c>
      <c r="K855" s="1287">
        <f>SUM(K853:K854)</f>
        <v>0</v>
      </c>
      <c r="L855" s="1320">
        <f t="shared" si="8"/>
        <v>40</v>
      </c>
      <c r="M855" s="1345">
        <v>0</v>
      </c>
    </row>
    <row r="856" spans="1:13" ht="15">
      <c r="A856" s="1446">
        <v>849</v>
      </c>
      <c r="B856" s="1263"/>
      <c r="C856" s="1264">
        <v>25</v>
      </c>
      <c r="D856" s="1265" t="s">
        <v>938</v>
      </c>
      <c r="E856" s="156" t="s">
        <v>752</v>
      </c>
      <c r="F856" s="1286">
        <f>SUM(H856,L859)</f>
        <v>12</v>
      </c>
      <c r="G856" s="1286">
        <v>0</v>
      </c>
      <c r="H856" s="1387">
        <v>0</v>
      </c>
      <c r="I856" s="1318"/>
      <c r="J856" s="1319"/>
      <c r="K856" s="1319"/>
      <c r="L856" s="1320"/>
      <c r="M856" s="1343"/>
    </row>
    <row r="857" spans="1:13" s="615" customFormat="1" ht="15">
      <c r="A857" s="1446">
        <v>850</v>
      </c>
      <c r="B857" s="1263"/>
      <c r="C857" s="1264"/>
      <c r="D857" s="1265" t="s">
        <v>1000</v>
      </c>
      <c r="E857" s="156"/>
      <c r="F857" s="1286"/>
      <c r="G857" s="1261"/>
      <c r="H857" s="1262"/>
      <c r="I857" s="1318"/>
      <c r="J857" s="1319">
        <v>12</v>
      </c>
      <c r="K857" s="1319"/>
      <c r="L857" s="1321">
        <f t="shared" si="8"/>
        <v>12</v>
      </c>
      <c r="M857" s="1338"/>
    </row>
    <row r="858" spans="1:13" s="616" customFormat="1" ht="15">
      <c r="A858" s="1446">
        <v>851</v>
      </c>
      <c r="B858" s="1266"/>
      <c r="C858" s="1267"/>
      <c r="D858" s="1268" t="s">
        <v>396</v>
      </c>
      <c r="E858" s="1301"/>
      <c r="F858" s="1302"/>
      <c r="G858" s="1290"/>
      <c r="H858" s="1291"/>
      <c r="I858" s="1322"/>
      <c r="J858" s="1323"/>
      <c r="K858" s="1323"/>
      <c r="L858" s="1324">
        <f t="shared" si="8"/>
        <v>0</v>
      </c>
      <c r="M858" s="1346"/>
    </row>
    <row r="859" spans="1:13" s="617" customFormat="1" ht="15">
      <c r="A859" s="1446">
        <v>852</v>
      </c>
      <c r="B859" s="1270"/>
      <c r="C859" s="1271"/>
      <c r="D859" s="1272" t="s">
        <v>1034</v>
      </c>
      <c r="E859" s="1289"/>
      <c r="F859" s="1287"/>
      <c r="G859" s="1287"/>
      <c r="H859" s="1288"/>
      <c r="I859" s="1328">
        <f>SUM(I857:I858)</f>
        <v>0</v>
      </c>
      <c r="J859" s="1287">
        <f>SUM(J857:J858)</f>
        <v>12</v>
      </c>
      <c r="K859" s="1287">
        <f>SUM(K857:K858)</f>
        <v>0</v>
      </c>
      <c r="L859" s="1320">
        <f t="shared" si="8"/>
        <v>12</v>
      </c>
      <c r="M859" s="1345">
        <v>0</v>
      </c>
    </row>
    <row r="860" spans="1:13" ht="15">
      <c r="A860" s="1446">
        <v>853</v>
      </c>
      <c r="B860" s="1263"/>
      <c r="C860" s="1264">
        <v>26</v>
      </c>
      <c r="D860" s="1265" t="s">
        <v>689</v>
      </c>
      <c r="E860" s="156" t="s">
        <v>752</v>
      </c>
      <c r="F860" s="1286">
        <f>SUM(H860,L863)</f>
        <v>81</v>
      </c>
      <c r="G860" s="1286">
        <v>0</v>
      </c>
      <c r="H860" s="1387">
        <v>0</v>
      </c>
      <c r="I860" s="1318"/>
      <c r="J860" s="1319"/>
      <c r="K860" s="1319"/>
      <c r="L860" s="1320"/>
      <c r="M860" s="1343"/>
    </row>
    <row r="861" spans="1:13" s="615" customFormat="1" ht="15">
      <c r="A861" s="1446">
        <v>854</v>
      </c>
      <c r="B861" s="1263"/>
      <c r="C861" s="1264"/>
      <c r="D861" s="1265" t="s">
        <v>1000</v>
      </c>
      <c r="E861" s="156"/>
      <c r="F861" s="1286"/>
      <c r="G861" s="1261"/>
      <c r="H861" s="1262"/>
      <c r="I861" s="1318"/>
      <c r="J861" s="1319">
        <v>81</v>
      </c>
      <c r="K861" s="1319"/>
      <c r="L861" s="1321">
        <f t="shared" si="8"/>
        <v>81</v>
      </c>
      <c r="M861" s="1338"/>
    </row>
    <row r="862" spans="1:13" s="616" customFormat="1" ht="15">
      <c r="A862" s="1446">
        <v>855</v>
      </c>
      <c r="B862" s="1266"/>
      <c r="C862" s="1267"/>
      <c r="D862" s="1268" t="s">
        <v>72</v>
      </c>
      <c r="E862" s="1301"/>
      <c r="F862" s="1302"/>
      <c r="G862" s="1290"/>
      <c r="H862" s="1291"/>
      <c r="I862" s="1322"/>
      <c r="J862" s="1323"/>
      <c r="K862" s="1323"/>
      <c r="L862" s="1324">
        <f t="shared" si="8"/>
        <v>0</v>
      </c>
      <c r="M862" s="1346"/>
    </row>
    <row r="863" spans="1:13" s="617" customFormat="1" ht="15">
      <c r="A863" s="1446">
        <v>856</v>
      </c>
      <c r="B863" s="1270"/>
      <c r="C863" s="1271"/>
      <c r="D863" s="1272" t="s">
        <v>1034</v>
      </c>
      <c r="E863" s="1289"/>
      <c r="F863" s="1287"/>
      <c r="G863" s="1287"/>
      <c r="H863" s="1288"/>
      <c r="I863" s="1328">
        <f>SUM(I861:I862)</f>
        <v>0</v>
      </c>
      <c r="J863" s="1287">
        <f>SUM(J861:J862)</f>
        <v>81</v>
      </c>
      <c r="K863" s="1287">
        <f>SUM(K861:K862)</f>
        <v>0</v>
      </c>
      <c r="L863" s="1320">
        <f t="shared" si="8"/>
        <v>81</v>
      </c>
      <c r="M863" s="1345">
        <v>0</v>
      </c>
    </row>
    <row r="864" spans="1:13" s="615" customFormat="1" ht="30" customHeight="1">
      <c r="A864" s="1206">
        <v>857</v>
      </c>
      <c r="B864" s="1294">
        <v>4</v>
      </c>
      <c r="C864" s="1264"/>
      <c r="D864" s="1307" t="s">
        <v>413</v>
      </c>
      <c r="E864" s="1261"/>
      <c r="F864" s="1261"/>
      <c r="G864" s="145"/>
      <c r="H864" s="1074"/>
      <c r="I864" s="1318"/>
      <c r="J864" s="1319"/>
      <c r="K864" s="1319"/>
      <c r="L864" s="1321"/>
      <c r="M864" s="1341"/>
    </row>
    <row r="865" spans="1:13" s="615" customFormat="1" ht="15" customHeight="1">
      <c r="A865" s="1446">
        <v>858</v>
      </c>
      <c r="B865" s="1263"/>
      <c r="C865" s="1264">
        <v>1</v>
      </c>
      <c r="D865" s="1261" t="s">
        <v>309</v>
      </c>
      <c r="E865" s="156" t="s">
        <v>752</v>
      </c>
      <c r="F865" s="1286">
        <f>SUM(H865,L869)</f>
        <v>1021</v>
      </c>
      <c r="G865" s="1261">
        <v>0</v>
      </c>
      <c r="H865" s="1262">
        <v>0</v>
      </c>
      <c r="I865" s="1318"/>
      <c r="J865" s="1319"/>
      <c r="K865" s="1319"/>
      <c r="L865" s="1321"/>
      <c r="M865" s="1338"/>
    </row>
    <row r="866" spans="1:13" ht="15">
      <c r="A866" s="1446">
        <v>859</v>
      </c>
      <c r="B866" s="1263"/>
      <c r="C866" s="1264"/>
      <c r="D866" s="1265" t="s">
        <v>394</v>
      </c>
      <c r="E866" s="156"/>
      <c r="F866" s="1290"/>
      <c r="G866" s="1286"/>
      <c r="H866" s="1387"/>
      <c r="I866" s="1318"/>
      <c r="J866" s="1319">
        <v>750</v>
      </c>
      <c r="K866" s="1319"/>
      <c r="L866" s="1321">
        <f>SUM(I866:K866)</f>
        <v>750</v>
      </c>
      <c r="M866" s="1343"/>
    </row>
    <row r="867" spans="1:13" ht="15">
      <c r="A867" s="1446">
        <v>860</v>
      </c>
      <c r="B867" s="1263"/>
      <c r="C867" s="1264"/>
      <c r="D867" s="1265" t="s">
        <v>1000</v>
      </c>
      <c r="E867" s="156"/>
      <c r="F867" s="1290"/>
      <c r="G867" s="1286"/>
      <c r="H867" s="1387"/>
      <c r="I867" s="1318"/>
      <c r="J867" s="1319">
        <v>1021</v>
      </c>
      <c r="K867" s="1319"/>
      <c r="L867" s="1321">
        <f aca="true" t="shared" si="9" ref="L867:L966">SUM(I867:K867)</f>
        <v>1021</v>
      </c>
      <c r="M867" s="1343"/>
    </row>
    <row r="868" spans="1:13" s="616" customFormat="1" ht="15">
      <c r="A868" s="1446">
        <v>861</v>
      </c>
      <c r="B868" s="1266"/>
      <c r="C868" s="1267"/>
      <c r="D868" s="1268" t="s">
        <v>396</v>
      </c>
      <c r="E868" s="1289"/>
      <c r="F868" s="1287"/>
      <c r="G868" s="1290"/>
      <c r="H868" s="1388"/>
      <c r="I868" s="1322"/>
      <c r="J868" s="1323"/>
      <c r="K868" s="1323"/>
      <c r="L868" s="1324">
        <f t="shared" si="9"/>
        <v>0</v>
      </c>
      <c r="M868" s="1346"/>
    </row>
    <row r="869" spans="1:13" s="617" customFormat="1" ht="15">
      <c r="A869" s="1446">
        <v>862</v>
      </c>
      <c r="B869" s="1270"/>
      <c r="C869" s="1271"/>
      <c r="D869" s="1272" t="s">
        <v>1034</v>
      </c>
      <c r="E869" s="1275"/>
      <c r="F869" s="1261"/>
      <c r="G869" s="1287"/>
      <c r="H869" s="1288"/>
      <c r="I869" s="1328">
        <f>SUM(I867:I868)</f>
        <v>0</v>
      </c>
      <c r="J869" s="1287">
        <f>SUM(J867:J868)</f>
        <v>1021</v>
      </c>
      <c r="K869" s="1287">
        <f>SUM(K867:K868)</f>
        <v>0</v>
      </c>
      <c r="L869" s="1320">
        <f t="shared" si="9"/>
        <v>1021</v>
      </c>
      <c r="M869" s="1345">
        <f>SUM(M866:M868)</f>
        <v>0</v>
      </c>
    </row>
    <row r="870" spans="1:13" s="615" customFormat="1" ht="15">
      <c r="A870" s="1446">
        <v>863</v>
      </c>
      <c r="B870" s="1263"/>
      <c r="C870" s="1264">
        <v>2</v>
      </c>
      <c r="D870" s="1261" t="s">
        <v>310</v>
      </c>
      <c r="E870" s="156" t="s">
        <v>752</v>
      </c>
      <c r="F870" s="1286">
        <f>SUM(H870,L874)</f>
        <v>114</v>
      </c>
      <c r="G870" s="1261">
        <v>0</v>
      </c>
      <c r="H870" s="1262">
        <v>0</v>
      </c>
      <c r="I870" s="1318"/>
      <c r="J870" s="1319"/>
      <c r="K870" s="1319"/>
      <c r="L870" s="1321"/>
      <c r="M870" s="1338"/>
    </row>
    <row r="871" spans="1:13" ht="15">
      <c r="A871" s="1446">
        <v>864</v>
      </c>
      <c r="B871" s="1263"/>
      <c r="C871" s="1264"/>
      <c r="D871" s="1265" t="s">
        <v>394</v>
      </c>
      <c r="E871" s="156"/>
      <c r="F871" s="1290"/>
      <c r="G871" s="1286"/>
      <c r="H871" s="1387"/>
      <c r="I871" s="1318"/>
      <c r="J871" s="1319">
        <v>120</v>
      </c>
      <c r="K871" s="1319"/>
      <c r="L871" s="1321">
        <f t="shared" si="9"/>
        <v>120</v>
      </c>
      <c r="M871" s="1343"/>
    </row>
    <row r="872" spans="1:13" ht="15">
      <c r="A872" s="1446">
        <v>865</v>
      </c>
      <c r="B872" s="1263"/>
      <c r="C872" s="1264"/>
      <c r="D872" s="1265" t="s">
        <v>1000</v>
      </c>
      <c r="E872" s="156"/>
      <c r="F872" s="1290"/>
      <c r="G872" s="1286"/>
      <c r="H872" s="1387"/>
      <c r="I872" s="1318"/>
      <c r="J872" s="1319">
        <v>114</v>
      </c>
      <c r="K872" s="1319"/>
      <c r="L872" s="1321">
        <f t="shared" si="9"/>
        <v>114</v>
      </c>
      <c r="M872" s="1343"/>
    </row>
    <row r="873" spans="1:13" s="616" customFormat="1" ht="15">
      <c r="A873" s="1446">
        <v>866</v>
      </c>
      <c r="B873" s="1266"/>
      <c r="C873" s="1267"/>
      <c r="D873" s="1268" t="s">
        <v>396</v>
      </c>
      <c r="E873" s="1289"/>
      <c r="F873" s="1287"/>
      <c r="G873" s="1290"/>
      <c r="H873" s="1388"/>
      <c r="I873" s="1322"/>
      <c r="J873" s="1323"/>
      <c r="K873" s="1323"/>
      <c r="L873" s="1324">
        <f t="shared" si="9"/>
        <v>0</v>
      </c>
      <c r="M873" s="1346"/>
    </row>
    <row r="874" spans="1:13" s="617" customFormat="1" ht="15">
      <c r="A874" s="1446">
        <v>867</v>
      </c>
      <c r="B874" s="1270"/>
      <c r="C874" s="1271"/>
      <c r="D874" s="1272" t="s">
        <v>1034</v>
      </c>
      <c r="E874" s="1275"/>
      <c r="F874" s="1261"/>
      <c r="G874" s="1287"/>
      <c r="H874" s="1288"/>
      <c r="I874" s="1328">
        <f>SUM(I872:I873)</f>
        <v>0</v>
      </c>
      <c r="J874" s="1287">
        <f>SUM(J872:J873)</f>
        <v>114</v>
      </c>
      <c r="K874" s="1287">
        <f>SUM(K872:K873)</f>
        <v>0</v>
      </c>
      <c r="L874" s="1320">
        <f t="shared" si="9"/>
        <v>114</v>
      </c>
      <c r="M874" s="1345">
        <f>SUM(M871:M873)</f>
        <v>0</v>
      </c>
    </row>
    <row r="875" spans="1:13" s="615" customFormat="1" ht="15">
      <c r="A875" s="1446">
        <v>868</v>
      </c>
      <c r="B875" s="1263"/>
      <c r="C875" s="1264">
        <v>3</v>
      </c>
      <c r="D875" s="1261" t="s">
        <v>311</v>
      </c>
      <c r="E875" s="156" t="s">
        <v>752</v>
      </c>
      <c r="F875" s="1286">
        <f>SUM(H875,L879)</f>
        <v>0</v>
      </c>
      <c r="G875" s="1261">
        <v>0</v>
      </c>
      <c r="H875" s="1262">
        <v>0</v>
      </c>
      <c r="I875" s="1318"/>
      <c r="J875" s="1319"/>
      <c r="K875" s="1319"/>
      <c r="L875" s="1321"/>
      <c r="M875" s="1338"/>
    </row>
    <row r="876" spans="1:13" ht="15">
      <c r="A876" s="1446">
        <v>869</v>
      </c>
      <c r="B876" s="1263"/>
      <c r="C876" s="1264"/>
      <c r="D876" s="1265" t="s">
        <v>394</v>
      </c>
      <c r="E876" s="1295"/>
      <c r="F876" s="1280"/>
      <c r="G876" s="1286"/>
      <c r="H876" s="1387"/>
      <c r="I876" s="1318"/>
      <c r="J876" s="1319">
        <v>110</v>
      </c>
      <c r="K876" s="1319"/>
      <c r="L876" s="1321">
        <f t="shared" si="9"/>
        <v>110</v>
      </c>
      <c r="M876" s="1343"/>
    </row>
    <row r="877" spans="1:13" ht="15">
      <c r="A877" s="1446">
        <v>870</v>
      </c>
      <c r="B877" s="1263"/>
      <c r="C877" s="1264"/>
      <c r="D877" s="1265" t="s">
        <v>1000</v>
      </c>
      <c r="E877" s="1295"/>
      <c r="F877" s="1280"/>
      <c r="G877" s="1286"/>
      <c r="H877" s="1387"/>
      <c r="I877" s="1318"/>
      <c r="J877" s="1319">
        <v>0</v>
      </c>
      <c r="K877" s="1319"/>
      <c r="L877" s="1321">
        <f t="shared" si="9"/>
        <v>0</v>
      </c>
      <c r="M877" s="1343"/>
    </row>
    <row r="878" spans="1:13" s="616" customFormat="1" ht="15">
      <c r="A878" s="1446">
        <v>871</v>
      </c>
      <c r="B878" s="1266"/>
      <c r="C878" s="1267"/>
      <c r="D878" s="1268" t="s">
        <v>396</v>
      </c>
      <c r="E878" s="156"/>
      <c r="F878" s="1290"/>
      <c r="G878" s="1290"/>
      <c r="H878" s="1388"/>
      <c r="I878" s="1322"/>
      <c r="J878" s="1323"/>
      <c r="K878" s="1323"/>
      <c r="L878" s="1324">
        <f t="shared" si="9"/>
        <v>0</v>
      </c>
      <c r="M878" s="1346"/>
    </row>
    <row r="879" spans="1:13" s="617" customFormat="1" ht="15">
      <c r="A879" s="1446">
        <v>872</v>
      </c>
      <c r="B879" s="1270"/>
      <c r="C879" s="1271"/>
      <c r="D879" s="1272" t="s">
        <v>1034</v>
      </c>
      <c r="E879" s="1289"/>
      <c r="F879" s="1287"/>
      <c r="G879" s="1287"/>
      <c r="H879" s="1288"/>
      <c r="I879" s="1328">
        <f>SUM(I877:I878)</f>
        <v>0</v>
      </c>
      <c r="J879" s="1287">
        <f>SUM(J877:J878)</f>
        <v>0</v>
      </c>
      <c r="K879" s="1287">
        <f>SUM(K877:K878)</f>
        <v>0</v>
      </c>
      <c r="L879" s="1320">
        <f t="shared" si="9"/>
        <v>0</v>
      </c>
      <c r="M879" s="1345">
        <f>SUM(M876:M878)</f>
        <v>0</v>
      </c>
    </row>
    <row r="880" spans="1:13" s="615" customFormat="1" ht="15">
      <c r="A880" s="1446">
        <v>873</v>
      </c>
      <c r="B880" s="1263"/>
      <c r="C880" s="1264">
        <v>4</v>
      </c>
      <c r="D880" s="1261" t="s">
        <v>312</v>
      </c>
      <c r="E880" s="156" t="s">
        <v>752</v>
      </c>
      <c r="F880" s="1286">
        <f>SUM(H880,L884)</f>
        <v>120</v>
      </c>
      <c r="G880" s="1261">
        <v>0</v>
      </c>
      <c r="H880" s="1262">
        <v>0</v>
      </c>
      <c r="I880" s="1318"/>
      <c r="J880" s="1319"/>
      <c r="K880" s="1319"/>
      <c r="L880" s="1321"/>
      <c r="M880" s="1338"/>
    </row>
    <row r="881" spans="1:13" ht="15">
      <c r="A881" s="1446">
        <v>874</v>
      </c>
      <c r="B881" s="1263"/>
      <c r="C881" s="1264"/>
      <c r="D881" s="1265" t="s">
        <v>394</v>
      </c>
      <c r="E881" s="156"/>
      <c r="F881" s="1290"/>
      <c r="G881" s="1286"/>
      <c r="H881" s="1387"/>
      <c r="I881" s="1318"/>
      <c r="J881" s="1319">
        <v>100</v>
      </c>
      <c r="K881" s="1319"/>
      <c r="L881" s="1321">
        <f t="shared" si="9"/>
        <v>100</v>
      </c>
      <c r="M881" s="1343"/>
    </row>
    <row r="882" spans="1:13" ht="15">
      <c r="A882" s="1446">
        <v>875</v>
      </c>
      <c r="B882" s="1263"/>
      <c r="C882" s="1264"/>
      <c r="D882" s="1265" t="s">
        <v>1000</v>
      </c>
      <c r="E882" s="156"/>
      <c r="F882" s="1290"/>
      <c r="G882" s="1286"/>
      <c r="H882" s="1387"/>
      <c r="I882" s="1318"/>
      <c r="J882" s="1319">
        <v>120</v>
      </c>
      <c r="K882" s="1319"/>
      <c r="L882" s="1321">
        <f t="shared" si="9"/>
        <v>120</v>
      </c>
      <c r="M882" s="1343"/>
    </row>
    <row r="883" spans="1:13" s="616" customFormat="1" ht="15">
      <c r="A883" s="1446">
        <v>876</v>
      </c>
      <c r="B883" s="1266"/>
      <c r="C883" s="1267"/>
      <c r="D883" s="1268" t="s">
        <v>396</v>
      </c>
      <c r="E883" s="1289"/>
      <c r="F883" s="1287"/>
      <c r="G883" s="1290"/>
      <c r="H883" s="1388"/>
      <c r="I883" s="1322"/>
      <c r="J883" s="1323"/>
      <c r="K883" s="1323"/>
      <c r="L883" s="1324">
        <f t="shared" si="9"/>
        <v>0</v>
      </c>
      <c r="M883" s="1346"/>
    </row>
    <row r="884" spans="1:13" s="617" customFormat="1" ht="15">
      <c r="A884" s="1446">
        <v>877</v>
      </c>
      <c r="B884" s="1270"/>
      <c r="C884" s="1271"/>
      <c r="D884" s="1272" t="s">
        <v>1034</v>
      </c>
      <c r="E884" s="1275"/>
      <c r="F884" s="1261"/>
      <c r="G884" s="1287"/>
      <c r="H884" s="1288"/>
      <c r="I884" s="1328">
        <f>SUM(I882:I883)</f>
        <v>0</v>
      </c>
      <c r="J884" s="1287">
        <f>SUM(J882:J883)</f>
        <v>120</v>
      </c>
      <c r="K884" s="1287">
        <f>SUM(K882:K883)</f>
        <v>0</v>
      </c>
      <c r="L884" s="1320">
        <f t="shared" si="9"/>
        <v>120</v>
      </c>
      <c r="M884" s="1345">
        <f>SUM(M881:M883)</f>
        <v>0</v>
      </c>
    </row>
    <row r="885" spans="1:13" s="615" customFormat="1" ht="15">
      <c r="A885" s="1446">
        <v>878</v>
      </c>
      <c r="B885" s="1263"/>
      <c r="C885" s="1264">
        <v>5</v>
      </c>
      <c r="D885" s="1261" t="s">
        <v>313</v>
      </c>
      <c r="E885" s="156" t="s">
        <v>752</v>
      </c>
      <c r="F885" s="1286">
        <f>SUM(H885,L889)</f>
        <v>0</v>
      </c>
      <c r="G885" s="1261">
        <v>0</v>
      </c>
      <c r="H885" s="1262">
        <v>0</v>
      </c>
      <c r="I885" s="1318"/>
      <c r="J885" s="1319"/>
      <c r="K885" s="1319"/>
      <c r="L885" s="1321"/>
      <c r="M885" s="1338"/>
    </row>
    <row r="886" spans="1:13" ht="15">
      <c r="A886" s="1446">
        <v>879</v>
      </c>
      <c r="B886" s="1263"/>
      <c r="C886" s="1264"/>
      <c r="D886" s="1265" t="s">
        <v>394</v>
      </c>
      <c r="E886" s="156"/>
      <c r="F886" s="1290"/>
      <c r="G886" s="1286"/>
      <c r="H886" s="1387"/>
      <c r="I886" s="1318"/>
      <c r="J886" s="1319">
        <v>70</v>
      </c>
      <c r="K886" s="1319"/>
      <c r="L886" s="1321">
        <f t="shared" si="9"/>
        <v>70</v>
      </c>
      <c r="M886" s="1343"/>
    </row>
    <row r="887" spans="1:13" ht="15">
      <c r="A887" s="1446">
        <v>880</v>
      </c>
      <c r="B887" s="1263"/>
      <c r="C887" s="1264"/>
      <c r="D887" s="1265" t="s">
        <v>1000</v>
      </c>
      <c r="E887" s="156"/>
      <c r="F887" s="1290"/>
      <c r="G887" s="1286"/>
      <c r="H887" s="1387"/>
      <c r="I887" s="1318"/>
      <c r="J887" s="1319">
        <v>0</v>
      </c>
      <c r="K887" s="1319"/>
      <c r="L887" s="1321">
        <f t="shared" si="9"/>
        <v>0</v>
      </c>
      <c r="M887" s="1343"/>
    </row>
    <row r="888" spans="1:13" s="616" customFormat="1" ht="15">
      <c r="A888" s="1446">
        <v>881</v>
      </c>
      <c r="B888" s="1266"/>
      <c r="C888" s="1267"/>
      <c r="D888" s="1268" t="s">
        <v>396</v>
      </c>
      <c r="E888" s="1289"/>
      <c r="F888" s="1287"/>
      <c r="G888" s="1290"/>
      <c r="H888" s="1388"/>
      <c r="I888" s="1322"/>
      <c r="J888" s="1323"/>
      <c r="K888" s="1323"/>
      <c r="L888" s="1324">
        <f t="shared" si="9"/>
        <v>0</v>
      </c>
      <c r="M888" s="1346"/>
    </row>
    <row r="889" spans="1:13" s="617" customFormat="1" ht="15">
      <c r="A889" s="1446">
        <v>882</v>
      </c>
      <c r="B889" s="1270"/>
      <c r="C889" s="1271"/>
      <c r="D889" s="1272" t="s">
        <v>1034</v>
      </c>
      <c r="E889" s="1275"/>
      <c r="F889" s="1261"/>
      <c r="G889" s="1287"/>
      <c r="H889" s="1288"/>
      <c r="I889" s="1328">
        <f>SUM(I887:I888)</f>
        <v>0</v>
      </c>
      <c r="J889" s="1287">
        <f>SUM(J887:J888)</f>
        <v>0</v>
      </c>
      <c r="K889" s="1287">
        <f>SUM(K887:K888)</f>
        <v>0</v>
      </c>
      <c r="L889" s="1320">
        <f t="shared" si="9"/>
        <v>0</v>
      </c>
      <c r="M889" s="1345">
        <f>SUM(M886:M888)</f>
        <v>0</v>
      </c>
    </row>
    <row r="890" spans="1:13" s="615" customFormat="1" ht="15">
      <c r="A890" s="1446">
        <v>883</v>
      </c>
      <c r="B890" s="1294"/>
      <c r="C890" s="1264">
        <v>6</v>
      </c>
      <c r="D890" s="1261" t="s">
        <v>517</v>
      </c>
      <c r="E890" s="156" t="s">
        <v>752</v>
      </c>
      <c r="F890" s="1286">
        <f>SUM(H890,L894)</f>
        <v>858</v>
      </c>
      <c r="G890" s="1261">
        <v>0</v>
      </c>
      <c r="H890" s="1262">
        <v>0</v>
      </c>
      <c r="I890" s="1318"/>
      <c r="J890" s="1319"/>
      <c r="K890" s="1319"/>
      <c r="L890" s="1321"/>
      <c r="M890" s="1338"/>
    </row>
    <row r="891" spans="1:13" ht="15">
      <c r="A891" s="1446">
        <v>884</v>
      </c>
      <c r="B891" s="1263"/>
      <c r="C891" s="1264"/>
      <c r="D891" s="1265" t="s">
        <v>394</v>
      </c>
      <c r="E891" s="156"/>
      <c r="F891" s="1290"/>
      <c r="G891" s="1286"/>
      <c r="H891" s="1387"/>
      <c r="I891" s="1318"/>
      <c r="J891" s="1319">
        <v>1650</v>
      </c>
      <c r="K891" s="1319"/>
      <c r="L891" s="1321">
        <f t="shared" si="9"/>
        <v>1650</v>
      </c>
      <c r="M891" s="1343"/>
    </row>
    <row r="892" spans="1:13" ht="15">
      <c r="A892" s="1446">
        <v>885</v>
      </c>
      <c r="B892" s="1263"/>
      <c r="C892" s="1264"/>
      <c r="D892" s="1265" t="s">
        <v>1000</v>
      </c>
      <c r="E892" s="156"/>
      <c r="F892" s="1290"/>
      <c r="G892" s="1286"/>
      <c r="H892" s="1387"/>
      <c r="I892" s="1318"/>
      <c r="J892" s="1319">
        <v>858</v>
      </c>
      <c r="K892" s="1319"/>
      <c r="L892" s="1321">
        <f t="shared" si="9"/>
        <v>858</v>
      </c>
      <c r="M892" s="1343"/>
    </row>
    <row r="893" spans="1:13" s="616" customFormat="1" ht="15">
      <c r="A893" s="1446">
        <v>886</v>
      </c>
      <c r="B893" s="1266"/>
      <c r="C893" s="1267"/>
      <c r="D893" s="1268" t="s">
        <v>396</v>
      </c>
      <c r="E893" s="1289"/>
      <c r="F893" s="1287"/>
      <c r="G893" s="1290"/>
      <c r="H893" s="1388"/>
      <c r="I893" s="1322"/>
      <c r="J893" s="1323"/>
      <c r="K893" s="1323"/>
      <c r="L893" s="1324">
        <f t="shared" si="9"/>
        <v>0</v>
      </c>
      <c r="M893" s="1346"/>
    </row>
    <row r="894" spans="1:13" s="617" customFormat="1" ht="15">
      <c r="A894" s="1446">
        <v>887</v>
      </c>
      <c r="B894" s="1270"/>
      <c r="C894" s="1271"/>
      <c r="D894" s="1272" t="s">
        <v>1034</v>
      </c>
      <c r="E894" s="1275"/>
      <c r="F894" s="1261"/>
      <c r="G894" s="1287"/>
      <c r="H894" s="1288"/>
      <c r="I894" s="1328">
        <f>SUM(I892:I893)</f>
        <v>0</v>
      </c>
      <c r="J894" s="1287">
        <f>SUM(J892:J893)</f>
        <v>858</v>
      </c>
      <c r="K894" s="1287">
        <f>SUM(K892:K893)</f>
        <v>0</v>
      </c>
      <c r="L894" s="1320">
        <f t="shared" si="9"/>
        <v>858</v>
      </c>
      <c r="M894" s="1345">
        <f>SUM(M891:M893)</f>
        <v>0</v>
      </c>
    </row>
    <row r="895" spans="1:13" s="615" customFormat="1" ht="15">
      <c r="A895" s="1446">
        <v>888</v>
      </c>
      <c r="B895" s="1263"/>
      <c r="C895" s="1264">
        <v>7</v>
      </c>
      <c r="D895" s="1261" t="s">
        <v>518</v>
      </c>
      <c r="E895" s="156" t="s">
        <v>752</v>
      </c>
      <c r="F895" s="1286">
        <f>SUM(H895,L899)</f>
        <v>457</v>
      </c>
      <c r="G895" s="1261">
        <v>0</v>
      </c>
      <c r="H895" s="1262">
        <v>0</v>
      </c>
      <c r="I895" s="1318"/>
      <c r="J895" s="1319"/>
      <c r="K895" s="1319"/>
      <c r="L895" s="1321"/>
      <c r="M895" s="1338"/>
    </row>
    <row r="896" spans="1:13" ht="15">
      <c r="A896" s="1446">
        <v>889</v>
      </c>
      <c r="B896" s="1263"/>
      <c r="C896" s="1264"/>
      <c r="D896" s="1265" t="s">
        <v>394</v>
      </c>
      <c r="E896" s="1295"/>
      <c r="F896" s="1280"/>
      <c r="G896" s="1286"/>
      <c r="H896" s="1387"/>
      <c r="I896" s="1318"/>
      <c r="J896" s="1319">
        <v>210</v>
      </c>
      <c r="K896" s="1319"/>
      <c r="L896" s="1321">
        <f t="shared" si="9"/>
        <v>210</v>
      </c>
      <c r="M896" s="1343"/>
    </row>
    <row r="897" spans="1:13" ht="15">
      <c r="A897" s="1446">
        <v>890</v>
      </c>
      <c r="B897" s="1263"/>
      <c r="C897" s="1264"/>
      <c r="D897" s="1265" t="s">
        <v>1000</v>
      </c>
      <c r="E897" s="1295"/>
      <c r="F897" s="1280"/>
      <c r="G897" s="1286"/>
      <c r="H897" s="1387"/>
      <c r="I897" s="1318"/>
      <c r="J897" s="1319">
        <v>457</v>
      </c>
      <c r="K897" s="1319"/>
      <c r="L897" s="1321">
        <f t="shared" si="9"/>
        <v>457</v>
      </c>
      <c r="M897" s="1343"/>
    </row>
    <row r="898" spans="1:13" s="616" customFormat="1" ht="15">
      <c r="A898" s="1446">
        <v>891</v>
      </c>
      <c r="B898" s="1266"/>
      <c r="C898" s="1267"/>
      <c r="D898" s="1268" t="s">
        <v>396</v>
      </c>
      <c r="E898" s="156"/>
      <c r="F898" s="1290"/>
      <c r="G898" s="1290"/>
      <c r="H898" s="1388"/>
      <c r="I898" s="1322"/>
      <c r="J898" s="1323"/>
      <c r="K898" s="1323"/>
      <c r="L898" s="1324">
        <f t="shared" si="9"/>
        <v>0</v>
      </c>
      <c r="M898" s="1346"/>
    </row>
    <row r="899" spans="1:13" s="617" customFormat="1" ht="15">
      <c r="A899" s="1446">
        <v>892</v>
      </c>
      <c r="B899" s="1270"/>
      <c r="C899" s="1271"/>
      <c r="D899" s="1272" t="s">
        <v>1034</v>
      </c>
      <c r="E899" s="1289"/>
      <c r="F899" s="1287"/>
      <c r="G899" s="1287"/>
      <c r="H899" s="1288"/>
      <c r="I899" s="1328">
        <f>SUM(I897:I898)</f>
        <v>0</v>
      </c>
      <c r="J899" s="1287">
        <f>SUM(J897:J898)</f>
        <v>457</v>
      </c>
      <c r="K899" s="1287">
        <f>SUM(K897:K898)</f>
        <v>0</v>
      </c>
      <c r="L899" s="1320">
        <f t="shared" si="9"/>
        <v>457</v>
      </c>
      <c r="M899" s="1345">
        <f>SUM(M896:M898)</f>
        <v>0</v>
      </c>
    </row>
    <row r="900" spans="1:13" s="615" customFormat="1" ht="15">
      <c r="A900" s="1446">
        <v>893</v>
      </c>
      <c r="B900" s="1263"/>
      <c r="C900" s="1264">
        <v>8</v>
      </c>
      <c r="D900" s="1261" t="s">
        <v>519</v>
      </c>
      <c r="E900" s="156" t="s">
        <v>752</v>
      </c>
      <c r="F900" s="1286">
        <f>SUM(H900,L904)</f>
        <v>592</v>
      </c>
      <c r="G900" s="1261">
        <v>0</v>
      </c>
      <c r="H900" s="1262">
        <v>0</v>
      </c>
      <c r="I900" s="1318"/>
      <c r="J900" s="1319"/>
      <c r="K900" s="1319"/>
      <c r="L900" s="1321"/>
      <c r="M900" s="1338"/>
    </row>
    <row r="901" spans="1:13" ht="15">
      <c r="A901" s="1446">
        <v>894</v>
      </c>
      <c r="B901" s="1263"/>
      <c r="C901" s="1264"/>
      <c r="D901" s="1265" t="s">
        <v>394</v>
      </c>
      <c r="E901" s="156"/>
      <c r="F901" s="1290"/>
      <c r="G901" s="1286"/>
      <c r="H901" s="1387"/>
      <c r="I901" s="1318"/>
      <c r="J901" s="1319">
        <v>492</v>
      </c>
      <c r="K901" s="1319"/>
      <c r="L901" s="1321">
        <f t="shared" si="9"/>
        <v>492</v>
      </c>
      <c r="M901" s="1343"/>
    </row>
    <row r="902" spans="1:13" ht="15">
      <c r="A902" s="1446">
        <v>895</v>
      </c>
      <c r="B902" s="1263"/>
      <c r="C902" s="1264"/>
      <c r="D902" s="1265" t="s">
        <v>1000</v>
      </c>
      <c r="E902" s="156"/>
      <c r="F902" s="1290"/>
      <c r="G902" s="1286"/>
      <c r="H902" s="1387"/>
      <c r="I902" s="1318"/>
      <c r="J902" s="1319">
        <v>592</v>
      </c>
      <c r="K902" s="1319"/>
      <c r="L902" s="1321">
        <f t="shared" si="9"/>
        <v>592</v>
      </c>
      <c r="M902" s="1343"/>
    </row>
    <row r="903" spans="1:13" s="616" customFormat="1" ht="15">
      <c r="A903" s="1446">
        <v>896</v>
      </c>
      <c r="B903" s="1266"/>
      <c r="C903" s="1267"/>
      <c r="D903" s="1268" t="s">
        <v>396</v>
      </c>
      <c r="E903" s="1289"/>
      <c r="F903" s="1287"/>
      <c r="G903" s="1290"/>
      <c r="H903" s="1388"/>
      <c r="I903" s="1322"/>
      <c r="J903" s="1323"/>
      <c r="K903" s="1323"/>
      <c r="L903" s="1324">
        <f t="shared" si="9"/>
        <v>0</v>
      </c>
      <c r="M903" s="1346"/>
    </row>
    <row r="904" spans="1:13" s="617" customFormat="1" ht="15">
      <c r="A904" s="1446">
        <v>897</v>
      </c>
      <c r="B904" s="1270"/>
      <c r="C904" s="1271"/>
      <c r="D904" s="1272" t="s">
        <v>1034</v>
      </c>
      <c r="E904" s="1275"/>
      <c r="F904" s="1261"/>
      <c r="G904" s="1287"/>
      <c r="H904" s="1288"/>
      <c r="I904" s="1328">
        <f>SUM(I902:I903)</f>
        <v>0</v>
      </c>
      <c r="J904" s="1287">
        <f>SUM(J902:J903)</f>
        <v>592</v>
      </c>
      <c r="K904" s="1287">
        <f>SUM(K902:K903)</f>
        <v>0</v>
      </c>
      <c r="L904" s="1320">
        <f t="shared" si="9"/>
        <v>592</v>
      </c>
      <c r="M904" s="1345">
        <f>SUM(M901:M903)</f>
        <v>0</v>
      </c>
    </row>
    <row r="905" spans="1:13" s="615" customFormat="1" ht="15">
      <c r="A905" s="1446">
        <v>898</v>
      </c>
      <c r="B905" s="1263"/>
      <c r="C905" s="1264">
        <v>9</v>
      </c>
      <c r="D905" s="1261" t="s">
        <v>520</v>
      </c>
      <c r="E905" s="156" t="s">
        <v>752</v>
      </c>
      <c r="F905" s="1286">
        <f>SUM(H905,L909)</f>
        <v>125</v>
      </c>
      <c r="G905" s="1261">
        <v>0</v>
      </c>
      <c r="H905" s="1262">
        <v>0</v>
      </c>
      <c r="I905" s="1318"/>
      <c r="J905" s="1319"/>
      <c r="K905" s="1319"/>
      <c r="L905" s="1321"/>
      <c r="M905" s="1338"/>
    </row>
    <row r="906" spans="1:13" ht="15">
      <c r="A906" s="1446">
        <v>899</v>
      </c>
      <c r="B906" s="1263"/>
      <c r="C906" s="1264"/>
      <c r="D906" s="1265" t="s">
        <v>394</v>
      </c>
      <c r="E906" s="156"/>
      <c r="F906" s="1290"/>
      <c r="G906" s="1286"/>
      <c r="H906" s="1387"/>
      <c r="I906" s="1318"/>
      <c r="J906" s="1319">
        <v>1225</v>
      </c>
      <c r="K906" s="1319"/>
      <c r="L906" s="1321">
        <f t="shared" si="9"/>
        <v>1225</v>
      </c>
      <c r="M906" s="1343"/>
    </row>
    <row r="907" spans="1:13" ht="15">
      <c r="A907" s="1446">
        <v>900</v>
      </c>
      <c r="B907" s="1263"/>
      <c r="C907" s="1264"/>
      <c r="D907" s="1265" t="s">
        <v>1000</v>
      </c>
      <c r="E907" s="156"/>
      <c r="F907" s="1290"/>
      <c r="G907" s="1286"/>
      <c r="H907" s="1387"/>
      <c r="I907" s="1318"/>
      <c r="J907" s="1319">
        <v>125</v>
      </c>
      <c r="K907" s="1319"/>
      <c r="L907" s="1321">
        <f t="shared" si="9"/>
        <v>125</v>
      </c>
      <c r="M907" s="1343"/>
    </row>
    <row r="908" spans="1:13" s="616" customFormat="1" ht="15">
      <c r="A908" s="1446">
        <v>901</v>
      </c>
      <c r="B908" s="1266"/>
      <c r="C908" s="1267"/>
      <c r="D908" s="1268" t="s">
        <v>396</v>
      </c>
      <c r="E908" s="1289"/>
      <c r="F908" s="1287"/>
      <c r="G908" s="1290"/>
      <c r="H908" s="1388"/>
      <c r="I908" s="1322"/>
      <c r="J908" s="1323"/>
      <c r="K908" s="1323"/>
      <c r="L908" s="1324">
        <f t="shared" si="9"/>
        <v>0</v>
      </c>
      <c r="M908" s="1346"/>
    </row>
    <row r="909" spans="1:13" s="617" customFormat="1" ht="15">
      <c r="A909" s="1446">
        <v>902</v>
      </c>
      <c r="B909" s="1270"/>
      <c r="C909" s="1271"/>
      <c r="D909" s="1272" t="s">
        <v>1034</v>
      </c>
      <c r="E909" s="1275"/>
      <c r="F909" s="1261"/>
      <c r="G909" s="1287"/>
      <c r="H909" s="1288"/>
      <c r="I909" s="1328">
        <f>SUM(I907:I908)</f>
        <v>0</v>
      </c>
      <c r="J909" s="1287">
        <f>SUM(J907:J908)</f>
        <v>125</v>
      </c>
      <c r="K909" s="1287">
        <f>SUM(K907:K908)</f>
        <v>0</v>
      </c>
      <c r="L909" s="1320">
        <f t="shared" si="9"/>
        <v>125</v>
      </c>
      <c r="M909" s="1345">
        <f>SUM(M906:M908)</f>
        <v>0</v>
      </c>
    </row>
    <row r="910" spans="1:13" s="615" customFormat="1" ht="19.5" customHeight="1">
      <c r="A910" s="1206">
        <v>903</v>
      </c>
      <c r="B910" s="1294"/>
      <c r="C910" s="1264">
        <v>10</v>
      </c>
      <c r="D910" s="1261" t="s">
        <v>521</v>
      </c>
      <c r="E910" s="156" t="s">
        <v>752</v>
      </c>
      <c r="F910" s="381">
        <f>SUM(H910,L914)</f>
        <v>213</v>
      </c>
      <c r="G910" s="1261">
        <v>0</v>
      </c>
      <c r="H910" s="1262">
        <v>0</v>
      </c>
      <c r="I910" s="1318"/>
      <c r="J910" s="1319"/>
      <c r="K910" s="1319"/>
      <c r="L910" s="1321"/>
      <c r="M910" s="1338"/>
    </row>
    <row r="911" spans="1:13" ht="15">
      <c r="A911" s="1446">
        <v>904</v>
      </c>
      <c r="B911" s="1263"/>
      <c r="C911" s="1264"/>
      <c r="D911" s="1265" t="s">
        <v>394</v>
      </c>
      <c r="E911" s="156"/>
      <c r="F911" s="1290"/>
      <c r="G911" s="1286"/>
      <c r="H911" s="1387"/>
      <c r="I911" s="1318"/>
      <c r="J911" s="1319">
        <v>450</v>
      </c>
      <c r="K911" s="1319"/>
      <c r="L911" s="1321">
        <f t="shared" si="9"/>
        <v>450</v>
      </c>
      <c r="M911" s="1343"/>
    </row>
    <row r="912" spans="1:13" ht="15">
      <c r="A912" s="1446">
        <v>905</v>
      </c>
      <c r="B912" s="1263"/>
      <c r="C912" s="1264"/>
      <c r="D912" s="1265" t="s">
        <v>1000</v>
      </c>
      <c r="E912" s="156"/>
      <c r="F912" s="1290"/>
      <c r="G912" s="1286"/>
      <c r="H912" s="1387"/>
      <c r="I912" s="1318"/>
      <c r="J912" s="1319">
        <v>213</v>
      </c>
      <c r="K912" s="1319"/>
      <c r="L912" s="1321">
        <f t="shared" si="9"/>
        <v>213</v>
      </c>
      <c r="M912" s="1343"/>
    </row>
    <row r="913" spans="1:13" s="616" customFormat="1" ht="15">
      <c r="A913" s="1446">
        <v>906</v>
      </c>
      <c r="B913" s="1266"/>
      <c r="C913" s="1267"/>
      <c r="D913" s="1268" t="s">
        <v>396</v>
      </c>
      <c r="E913" s="1289"/>
      <c r="F913" s="1287"/>
      <c r="G913" s="1290"/>
      <c r="H913" s="1388"/>
      <c r="I913" s="1322"/>
      <c r="J913" s="1323"/>
      <c r="K913" s="1323"/>
      <c r="L913" s="1324">
        <f t="shared" si="9"/>
        <v>0</v>
      </c>
      <c r="M913" s="1346"/>
    </row>
    <row r="914" spans="1:14" s="617" customFormat="1" ht="15">
      <c r="A914" s="1446">
        <v>907</v>
      </c>
      <c r="B914" s="1270"/>
      <c r="C914" s="1271"/>
      <c r="D914" s="1272" t="s">
        <v>1034</v>
      </c>
      <c r="E914" s="156"/>
      <c r="F914" s="382"/>
      <c r="G914" s="1287"/>
      <c r="H914" s="1288"/>
      <c r="I914" s="1328">
        <f>SUM(I912:I913)</f>
        <v>0</v>
      </c>
      <c r="J914" s="1287">
        <f>SUM(J912:J913)</f>
        <v>213</v>
      </c>
      <c r="K914" s="1287">
        <f>SUM(K912:K913)</f>
        <v>0</v>
      </c>
      <c r="L914" s="1320">
        <f t="shared" si="9"/>
        <v>213</v>
      </c>
      <c r="M914" s="1345">
        <f>SUM(M911:M913)</f>
        <v>0</v>
      </c>
      <c r="N914" s="625">
        <f>J913+J888+J883+J873+J868+J917+J921+J925+J929+J933+J937</f>
        <v>0</v>
      </c>
    </row>
    <row r="915" spans="1:13" s="615" customFormat="1" ht="19.5" customHeight="1">
      <c r="A915" s="1206">
        <v>908</v>
      </c>
      <c r="B915" s="1294"/>
      <c r="C915" s="1264">
        <v>11</v>
      </c>
      <c r="D915" s="146" t="s">
        <v>424</v>
      </c>
      <c r="E915" s="156" t="s">
        <v>752</v>
      </c>
      <c r="F915" s="381">
        <f>SUM(H915,L918)</f>
        <v>33</v>
      </c>
      <c r="G915" s="381">
        <v>0</v>
      </c>
      <c r="H915" s="1081">
        <v>0</v>
      </c>
      <c r="I915" s="1318"/>
      <c r="J915" s="1319"/>
      <c r="K915" s="1319"/>
      <c r="L915" s="1320"/>
      <c r="M915" s="1343"/>
    </row>
    <row r="916" spans="1:13" s="615" customFormat="1" ht="15">
      <c r="A916" s="1446">
        <v>909</v>
      </c>
      <c r="B916" s="1263"/>
      <c r="C916" s="1264"/>
      <c r="D916" s="1265" t="s">
        <v>1000</v>
      </c>
      <c r="E916" s="156"/>
      <c r="F916" s="1286"/>
      <c r="G916" s="1261"/>
      <c r="H916" s="1262"/>
      <c r="I916" s="1318"/>
      <c r="J916" s="1319">
        <v>33</v>
      </c>
      <c r="K916" s="1319"/>
      <c r="L916" s="1321">
        <f t="shared" si="9"/>
        <v>33</v>
      </c>
      <c r="M916" s="1338"/>
    </row>
    <row r="917" spans="1:13" s="616" customFormat="1" ht="15">
      <c r="A917" s="1446">
        <v>910</v>
      </c>
      <c r="B917" s="1266"/>
      <c r="C917" s="1267"/>
      <c r="D917" s="1268" t="s">
        <v>230</v>
      </c>
      <c r="E917" s="1301"/>
      <c r="F917" s="1302"/>
      <c r="G917" s="1290"/>
      <c r="H917" s="1291"/>
      <c r="I917" s="1322"/>
      <c r="J917" s="1323"/>
      <c r="K917" s="1323"/>
      <c r="L917" s="1324">
        <f t="shared" si="9"/>
        <v>0</v>
      </c>
      <c r="M917" s="1346"/>
    </row>
    <row r="918" spans="1:13" s="617" customFormat="1" ht="15">
      <c r="A918" s="1446">
        <v>911</v>
      </c>
      <c r="B918" s="1270"/>
      <c r="C918" s="1271"/>
      <c r="D918" s="1272" t="s">
        <v>1034</v>
      </c>
      <c r="E918" s="1289"/>
      <c r="F918" s="1287"/>
      <c r="G918" s="1287"/>
      <c r="H918" s="1288"/>
      <c r="I918" s="1328">
        <f>SUM(I916:I917)</f>
        <v>0</v>
      </c>
      <c r="J918" s="1287">
        <f>SUM(J916:J917)</f>
        <v>33</v>
      </c>
      <c r="K918" s="1287">
        <f>SUM(K916:K917)</f>
        <v>0</v>
      </c>
      <c r="L918" s="1320">
        <f t="shared" si="9"/>
        <v>33</v>
      </c>
      <c r="M918" s="1345">
        <v>0</v>
      </c>
    </row>
    <row r="919" spans="1:13" s="615" customFormat="1" ht="15">
      <c r="A919" s="1446">
        <v>912</v>
      </c>
      <c r="B919" s="1294"/>
      <c r="C919" s="1264">
        <v>12</v>
      </c>
      <c r="D919" s="146" t="s">
        <v>425</v>
      </c>
      <c r="E919" s="156" t="s">
        <v>752</v>
      </c>
      <c r="F919" s="381">
        <f>SUM(H919,L922)</f>
        <v>103</v>
      </c>
      <c r="G919" s="381">
        <v>0</v>
      </c>
      <c r="H919" s="1081">
        <v>0</v>
      </c>
      <c r="I919" s="1318"/>
      <c r="J919" s="1319"/>
      <c r="K919" s="1319"/>
      <c r="L919" s="1320"/>
      <c r="M919" s="1343"/>
    </row>
    <row r="920" spans="1:13" s="615" customFormat="1" ht="15">
      <c r="A920" s="1446">
        <v>913</v>
      </c>
      <c r="B920" s="1263"/>
      <c r="C920" s="1264"/>
      <c r="D920" s="1265" t="s">
        <v>1000</v>
      </c>
      <c r="E920" s="156"/>
      <c r="F920" s="1286"/>
      <c r="G920" s="1261"/>
      <c r="H920" s="1262"/>
      <c r="I920" s="1318"/>
      <c r="J920" s="1319">
        <v>103</v>
      </c>
      <c r="K920" s="1319"/>
      <c r="L920" s="1321">
        <f t="shared" si="9"/>
        <v>103</v>
      </c>
      <c r="M920" s="1338"/>
    </row>
    <row r="921" spans="1:13" s="616" customFormat="1" ht="15">
      <c r="A921" s="1446">
        <v>914</v>
      </c>
      <c r="B921" s="1266"/>
      <c r="C921" s="1267"/>
      <c r="D921" s="1268" t="s">
        <v>230</v>
      </c>
      <c r="E921" s="1301"/>
      <c r="F921" s="1302"/>
      <c r="G921" s="1290"/>
      <c r="H921" s="1291"/>
      <c r="I921" s="1322"/>
      <c r="J921" s="1323"/>
      <c r="K921" s="1323"/>
      <c r="L921" s="1324">
        <f t="shared" si="9"/>
        <v>0</v>
      </c>
      <c r="M921" s="1346"/>
    </row>
    <row r="922" spans="1:13" s="617" customFormat="1" ht="15">
      <c r="A922" s="1446">
        <v>915</v>
      </c>
      <c r="B922" s="1270"/>
      <c r="C922" s="1271"/>
      <c r="D922" s="1272" t="s">
        <v>1034</v>
      </c>
      <c r="E922" s="1289"/>
      <c r="F922" s="1287"/>
      <c r="G922" s="1287"/>
      <c r="H922" s="1288"/>
      <c r="I922" s="1328">
        <f>SUM(I920:I921)</f>
        <v>0</v>
      </c>
      <c r="J922" s="1287">
        <f>SUM(J920:J921)</f>
        <v>103</v>
      </c>
      <c r="K922" s="1287">
        <f>SUM(K920:K921)</f>
        <v>0</v>
      </c>
      <c r="L922" s="1320">
        <f t="shared" si="9"/>
        <v>103</v>
      </c>
      <c r="M922" s="1345">
        <v>0</v>
      </c>
    </row>
    <row r="923" spans="1:13" s="615" customFormat="1" ht="15">
      <c r="A923" s="1446">
        <v>916</v>
      </c>
      <c r="B923" s="1294"/>
      <c r="C923" s="1264">
        <v>13</v>
      </c>
      <c r="D923" s="146" t="s">
        <v>426</v>
      </c>
      <c r="E923" s="156" t="s">
        <v>752</v>
      </c>
      <c r="F923" s="381">
        <f>SUM(H923,L926)</f>
        <v>401</v>
      </c>
      <c r="G923" s="381">
        <v>0</v>
      </c>
      <c r="H923" s="1081">
        <v>0</v>
      </c>
      <c r="I923" s="1318"/>
      <c r="J923" s="1319"/>
      <c r="K923" s="1319"/>
      <c r="L923" s="1320"/>
      <c r="M923" s="1343"/>
    </row>
    <row r="924" spans="1:13" s="615" customFormat="1" ht="15">
      <c r="A924" s="1446">
        <v>917</v>
      </c>
      <c r="B924" s="1263"/>
      <c r="C924" s="1264"/>
      <c r="D924" s="1265" t="s">
        <v>1000</v>
      </c>
      <c r="E924" s="156"/>
      <c r="F924" s="1286"/>
      <c r="G924" s="1261"/>
      <c r="H924" s="1262"/>
      <c r="I924" s="1318"/>
      <c r="J924" s="1319">
        <v>401</v>
      </c>
      <c r="K924" s="1319"/>
      <c r="L924" s="1321">
        <f t="shared" si="9"/>
        <v>401</v>
      </c>
      <c r="M924" s="1338"/>
    </row>
    <row r="925" spans="1:13" s="616" customFormat="1" ht="15">
      <c r="A925" s="1446">
        <v>918</v>
      </c>
      <c r="B925" s="1266"/>
      <c r="C925" s="1267"/>
      <c r="D925" s="1268" t="s">
        <v>230</v>
      </c>
      <c r="E925" s="1301"/>
      <c r="F925" s="1302"/>
      <c r="G925" s="1290"/>
      <c r="H925" s="1291"/>
      <c r="I925" s="1322"/>
      <c r="J925" s="1323"/>
      <c r="K925" s="1323"/>
      <c r="L925" s="1324">
        <f t="shared" si="9"/>
        <v>0</v>
      </c>
      <c r="M925" s="1346"/>
    </row>
    <row r="926" spans="1:13" s="617" customFormat="1" ht="15">
      <c r="A926" s="1446">
        <v>919</v>
      </c>
      <c r="B926" s="1270"/>
      <c r="C926" s="1271"/>
      <c r="D926" s="1272" t="s">
        <v>1034</v>
      </c>
      <c r="E926" s="1289"/>
      <c r="F926" s="1287"/>
      <c r="G926" s="1287"/>
      <c r="H926" s="1288"/>
      <c r="I926" s="1328">
        <f>SUM(I924:I925)</f>
        <v>0</v>
      </c>
      <c r="J926" s="1287">
        <f>SUM(J924:J925)</f>
        <v>401</v>
      </c>
      <c r="K926" s="1287">
        <f>SUM(K924:K925)</f>
        <v>0</v>
      </c>
      <c r="L926" s="1320">
        <f t="shared" si="9"/>
        <v>401</v>
      </c>
      <c r="M926" s="1345">
        <v>0</v>
      </c>
    </row>
    <row r="927" spans="1:13" s="615" customFormat="1" ht="15">
      <c r="A927" s="1446">
        <v>920</v>
      </c>
      <c r="B927" s="1294"/>
      <c r="C927" s="1264">
        <v>14</v>
      </c>
      <c r="D927" s="146" t="s">
        <v>427</v>
      </c>
      <c r="E927" s="156" t="s">
        <v>752</v>
      </c>
      <c r="F927" s="381">
        <f>SUM(H927,L930)</f>
        <v>36</v>
      </c>
      <c r="G927" s="381">
        <v>0</v>
      </c>
      <c r="H927" s="1081">
        <v>0</v>
      </c>
      <c r="I927" s="1318"/>
      <c r="J927" s="1319"/>
      <c r="K927" s="1319"/>
      <c r="L927" s="1320"/>
      <c r="M927" s="1343"/>
    </row>
    <row r="928" spans="1:13" s="615" customFormat="1" ht="15">
      <c r="A928" s="1446">
        <v>921</v>
      </c>
      <c r="B928" s="1263"/>
      <c r="C928" s="1264"/>
      <c r="D928" s="1265" t="s">
        <v>1000</v>
      </c>
      <c r="E928" s="156"/>
      <c r="F928" s="1286"/>
      <c r="G928" s="1261"/>
      <c r="H928" s="1262"/>
      <c r="I928" s="1318"/>
      <c r="J928" s="1319">
        <v>36</v>
      </c>
      <c r="K928" s="1319"/>
      <c r="L928" s="1321">
        <f t="shared" si="9"/>
        <v>36</v>
      </c>
      <c r="M928" s="1338"/>
    </row>
    <row r="929" spans="1:13" s="616" customFormat="1" ht="15">
      <c r="A929" s="1446">
        <v>922</v>
      </c>
      <c r="B929" s="1266"/>
      <c r="C929" s="1267"/>
      <c r="D929" s="1268" t="s">
        <v>230</v>
      </c>
      <c r="E929" s="1301"/>
      <c r="F929" s="1302"/>
      <c r="G929" s="1290"/>
      <c r="H929" s="1291"/>
      <c r="I929" s="1322"/>
      <c r="J929" s="1323"/>
      <c r="K929" s="1323"/>
      <c r="L929" s="1324">
        <f t="shared" si="9"/>
        <v>0</v>
      </c>
      <c r="M929" s="1346"/>
    </row>
    <row r="930" spans="1:13" s="617" customFormat="1" ht="15">
      <c r="A930" s="1446">
        <v>923</v>
      </c>
      <c r="B930" s="1270"/>
      <c r="C930" s="1271"/>
      <c r="D930" s="1272" t="s">
        <v>1034</v>
      </c>
      <c r="E930" s="1289"/>
      <c r="F930" s="1287"/>
      <c r="G930" s="1287"/>
      <c r="H930" s="1288"/>
      <c r="I930" s="1328">
        <f>SUM(I928:I929)</f>
        <v>0</v>
      </c>
      <c r="J930" s="1287">
        <f>SUM(J928:J929)</f>
        <v>36</v>
      </c>
      <c r="K930" s="1287">
        <f>SUM(K928:K929)</f>
        <v>0</v>
      </c>
      <c r="L930" s="1320">
        <f t="shared" si="9"/>
        <v>36</v>
      </c>
      <c r="M930" s="1345">
        <v>0</v>
      </c>
    </row>
    <row r="931" spans="1:13" s="615" customFormat="1" ht="15">
      <c r="A931" s="1446">
        <v>924</v>
      </c>
      <c r="B931" s="1294"/>
      <c r="C931" s="1264">
        <v>15</v>
      </c>
      <c r="D931" s="146" t="s">
        <v>660</v>
      </c>
      <c r="E931" s="156" t="s">
        <v>752</v>
      </c>
      <c r="F931" s="381">
        <f>SUM(H931,L934)</f>
        <v>478</v>
      </c>
      <c r="G931" s="381">
        <v>0</v>
      </c>
      <c r="H931" s="1081">
        <v>0</v>
      </c>
      <c r="I931" s="1318"/>
      <c r="J931" s="1319"/>
      <c r="K931" s="1319"/>
      <c r="L931" s="1320"/>
      <c r="M931" s="1343"/>
    </row>
    <row r="932" spans="1:13" s="615" customFormat="1" ht="15">
      <c r="A932" s="1446">
        <v>925</v>
      </c>
      <c r="B932" s="1263"/>
      <c r="C932" s="1264"/>
      <c r="D932" s="1265" t="s">
        <v>1000</v>
      </c>
      <c r="E932" s="156"/>
      <c r="F932" s="1286"/>
      <c r="G932" s="1261"/>
      <c r="H932" s="1262"/>
      <c r="I932" s="1318"/>
      <c r="J932" s="1319">
        <v>478</v>
      </c>
      <c r="K932" s="1319"/>
      <c r="L932" s="1321">
        <f t="shared" si="9"/>
        <v>478</v>
      </c>
      <c r="M932" s="1338"/>
    </row>
    <row r="933" spans="1:13" s="616" customFormat="1" ht="15">
      <c r="A933" s="1446">
        <v>926</v>
      </c>
      <c r="B933" s="1266"/>
      <c r="C933" s="1267"/>
      <c r="D933" s="1268" t="s">
        <v>396</v>
      </c>
      <c r="E933" s="1301"/>
      <c r="F933" s="1302"/>
      <c r="G933" s="1290"/>
      <c r="H933" s="1291"/>
      <c r="I933" s="1322"/>
      <c r="J933" s="1323"/>
      <c r="K933" s="1323"/>
      <c r="L933" s="1324">
        <f t="shared" si="9"/>
        <v>0</v>
      </c>
      <c r="M933" s="1346"/>
    </row>
    <row r="934" spans="1:13" s="617" customFormat="1" ht="15">
      <c r="A934" s="1446">
        <v>927</v>
      </c>
      <c r="B934" s="1270"/>
      <c r="C934" s="1271"/>
      <c r="D934" s="1272" t="s">
        <v>1034</v>
      </c>
      <c r="E934" s="1289"/>
      <c r="F934" s="1287"/>
      <c r="G934" s="1287"/>
      <c r="H934" s="1288"/>
      <c r="I934" s="1328">
        <f>SUM(I932:I933)</f>
        <v>0</v>
      </c>
      <c r="J934" s="1287">
        <f>SUM(J932:J933)</f>
        <v>478</v>
      </c>
      <c r="K934" s="1287">
        <f>SUM(K932:K933)</f>
        <v>0</v>
      </c>
      <c r="L934" s="1320">
        <f t="shared" si="9"/>
        <v>478</v>
      </c>
      <c r="M934" s="1345">
        <v>0</v>
      </c>
    </row>
    <row r="935" spans="1:13" s="615" customFormat="1" ht="15">
      <c r="A935" s="1446">
        <v>928</v>
      </c>
      <c r="B935" s="1294"/>
      <c r="C935" s="1264">
        <v>16</v>
      </c>
      <c r="D935" s="146" t="s">
        <v>428</v>
      </c>
      <c r="E935" s="156" t="s">
        <v>752</v>
      </c>
      <c r="F935" s="381">
        <f>SUM(H935,L938)</f>
        <v>44</v>
      </c>
      <c r="G935" s="381">
        <v>0</v>
      </c>
      <c r="H935" s="1081">
        <v>0</v>
      </c>
      <c r="I935" s="1318"/>
      <c r="J935" s="1319"/>
      <c r="K935" s="1319"/>
      <c r="L935" s="1320"/>
      <c r="M935" s="1343"/>
    </row>
    <row r="936" spans="1:13" s="615" customFormat="1" ht="15">
      <c r="A936" s="1446">
        <v>929</v>
      </c>
      <c r="B936" s="1263"/>
      <c r="C936" s="1264"/>
      <c r="D936" s="1265" t="s">
        <v>1000</v>
      </c>
      <c r="E936" s="156"/>
      <c r="F936" s="1286"/>
      <c r="G936" s="1261"/>
      <c r="H936" s="1262"/>
      <c r="I936" s="1318"/>
      <c r="J936" s="1319">
        <v>44</v>
      </c>
      <c r="K936" s="1319"/>
      <c r="L936" s="1321">
        <f t="shared" si="9"/>
        <v>44</v>
      </c>
      <c r="M936" s="1338"/>
    </row>
    <row r="937" spans="1:15" s="616" customFormat="1" ht="15">
      <c r="A937" s="1446">
        <v>930</v>
      </c>
      <c r="B937" s="1266"/>
      <c r="C937" s="1267"/>
      <c r="D937" s="1268" t="s">
        <v>396</v>
      </c>
      <c r="E937" s="1301"/>
      <c r="F937" s="1302"/>
      <c r="G937" s="1290"/>
      <c r="H937" s="1291"/>
      <c r="I937" s="1322"/>
      <c r="J937" s="1323"/>
      <c r="K937" s="1323"/>
      <c r="L937" s="1324">
        <f t="shared" si="9"/>
        <v>0</v>
      </c>
      <c r="M937" s="1346"/>
      <c r="O937" s="1028">
        <f>L937+L933+L908+L903+L898+L893+L878+L868+L941+L945+L949</f>
        <v>0</v>
      </c>
    </row>
    <row r="938" spans="1:13" s="617" customFormat="1" ht="15">
      <c r="A938" s="1446">
        <v>931</v>
      </c>
      <c r="B938" s="1270"/>
      <c r="C938" s="1271"/>
      <c r="D938" s="1272" t="s">
        <v>1034</v>
      </c>
      <c r="E938" s="1289"/>
      <c r="F938" s="1287"/>
      <c r="G938" s="1287"/>
      <c r="H938" s="1288"/>
      <c r="I938" s="1328">
        <f>SUM(I936:I937)</f>
        <v>0</v>
      </c>
      <c r="J938" s="1287">
        <f>SUM(J936:J937)</f>
        <v>44</v>
      </c>
      <c r="K938" s="1287">
        <f>SUM(K936:K937)</f>
        <v>0</v>
      </c>
      <c r="L938" s="1320">
        <f t="shared" si="9"/>
        <v>44</v>
      </c>
      <c r="M938" s="1345">
        <v>0</v>
      </c>
    </row>
    <row r="939" spans="1:13" s="615" customFormat="1" ht="15">
      <c r="A939" s="1446">
        <v>932</v>
      </c>
      <c r="B939" s="1294"/>
      <c r="C939" s="1264">
        <v>17</v>
      </c>
      <c r="D939" s="146" t="s">
        <v>912</v>
      </c>
      <c r="E939" s="156" t="s">
        <v>752</v>
      </c>
      <c r="F939" s="381">
        <f>SUM(H939,L942)</f>
        <v>12</v>
      </c>
      <c r="G939" s="381">
        <v>0</v>
      </c>
      <c r="H939" s="1081">
        <v>0</v>
      </c>
      <c r="I939" s="1318"/>
      <c r="J939" s="1319"/>
      <c r="K939" s="1319"/>
      <c r="L939" s="1320"/>
      <c r="M939" s="1343"/>
    </row>
    <row r="940" spans="1:13" s="615" customFormat="1" ht="15">
      <c r="A940" s="1446">
        <v>933</v>
      </c>
      <c r="B940" s="1263"/>
      <c r="C940" s="1264"/>
      <c r="D940" s="1265" t="s">
        <v>1000</v>
      </c>
      <c r="E940" s="156"/>
      <c r="F940" s="1286"/>
      <c r="G940" s="1261"/>
      <c r="H940" s="1262"/>
      <c r="I940" s="1318"/>
      <c r="J940" s="1319">
        <v>12</v>
      </c>
      <c r="K940" s="1319"/>
      <c r="L940" s="1321">
        <f t="shared" si="9"/>
        <v>12</v>
      </c>
      <c r="M940" s="1338"/>
    </row>
    <row r="941" spans="1:15" s="616" customFormat="1" ht="15">
      <c r="A941" s="1446">
        <v>934</v>
      </c>
      <c r="B941" s="1266"/>
      <c r="C941" s="1267"/>
      <c r="D941" s="1268" t="s">
        <v>396</v>
      </c>
      <c r="E941" s="1301"/>
      <c r="F941" s="1302"/>
      <c r="G941" s="1290"/>
      <c r="H941" s="1291"/>
      <c r="I941" s="1322"/>
      <c r="J941" s="1323"/>
      <c r="K941" s="1323"/>
      <c r="L941" s="1324">
        <f t="shared" si="9"/>
        <v>0</v>
      </c>
      <c r="M941" s="1346"/>
      <c r="O941" s="1028"/>
    </row>
    <row r="942" spans="1:13" s="617" customFormat="1" ht="15">
      <c r="A942" s="1446">
        <v>935</v>
      </c>
      <c r="B942" s="1270"/>
      <c r="C942" s="1271"/>
      <c r="D942" s="1272" t="s">
        <v>1034</v>
      </c>
      <c r="E942" s="1289"/>
      <c r="F942" s="1287"/>
      <c r="G942" s="1287"/>
      <c r="H942" s="1288"/>
      <c r="I942" s="1328">
        <f>SUM(I940:I941)</f>
        <v>0</v>
      </c>
      <c r="J942" s="1287">
        <f>SUM(J940:J941)</f>
        <v>12</v>
      </c>
      <c r="K942" s="1287">
        <f>SUM(K940:K941)</f>
        <v>0</v>
      </c>
      <c r="L942" s="1320">
        <f t="shared" si="9"/>
        <v>12</v>
      </c>
      <c r="M942" s="1345">
        <v>0</v>
      </c>
    </row>
    <row r="943" spans="1:13" s="615" customFormat="1" ht="15">
      <c r="A943" s="1446">
        <v>936</v>
      </c>
      <c r="B943" s="1294"/>
      <c r="C943" s="1264">
        <v>18</v>
      </c>
      <c r="D943" s="146" t="s">
        <v>913</v>
      </c>
      <c r="E943" s="156" t="s">
        <v>752</v>
      </c>
      <c r="F943" s="381">
        <f>SUM(H943,L946)</f>
        <v>18</v>
      </c>
      <c r="G943" s="381">
        <v>0</v>
      </c>
      <c r="H943" s="1081">
        <v>0</v>
      </c>
      <c r="I943" s="1318"/>
      <c r="J943" s="1319"/>
      <c r="K943" s="1319"/>
      <c r="L943" s="1320"/>
      <c r="M943" s="1343"/>
    </row>
    <row r="944" spans="1:13" s="615" customFormat="1" ht="15">
      <c r="A944" s="1446">
        <v>937</v>
      </c>
      <c r="B944" s="1263"/>
      <c r="C944" s="1264"/>
      <c r="D944" s="1265" t="s">
        <v>1000</v>
      </c>
      <c r="E944" s="156"/>
      <c r="F944" s="1286"/>
      <c r="G944" s="1261"/>
      <c r="H944" s="1262"/>
      <c r="I944" s="1318"/>
      <c r="J944" s="1319">
        <v>18</v>
      </c>
      <c r="K944" s="1319"/>
      <c r="L944" s="1321">
        <f t="shared" si="9"/>
        <v>18</v>
      </c>
      <c r="M944" s="1338"/>
    </row>
    <row r="945" spans="1:15" s="616" customFormat="1" ht="15">
      <c r="A945" s="1446">
        <v>938</v>
      </c>
      <c r="B945" s="1266"/>
      <c r="C945" s="1267"/>
      <c r="D945" s="1268" t="s">
        <v>396</v>
      </c>
      <c r="E945" s="1301"/>
      <c r="F945" s="1302"/>
      <c r="G945" s="1290"/>
      <c r="H945" s="1291"/>
      <c r="I945" s="1322"/>
      <c r="J945" s="1323"/>
      <c r="K945" s="1323"/>
      <c r="L945" s="1324">
        <f t="shared" si="9"/>
        <v>0</v>
      </c>
      <c r="M945" s="1346"/>
      <c r="O945" s="1028"/>
    </row>
    <row r="946" spans="1:13" s="617" customFormat="1" ht="15">
      <c r="A946" s="1446">
        <v>939</v>
      </c>
      <c r="B946" s="1270"/>
      <c r="C946" s="1271"/>
      <c r="D946" s="1272" t="s">
        <v>1034</v>
      </c>
      <c r="E946" s="1289"/>
      <c r="F946" s="1287"/>
      <c r="G946" s="1287"/>
      <c r="H946" s="1288"/>
      <c r="I946" s="1328">
        <f>SUM(I944:I945)</f>
        <v>0</v>
      </c>
      <c r="J946" s="1287">
        <f>SUM(J944:J945)</f>
        <v>18</v>
      </c>
      <c r="K946" s="1287">
        <f>SUM(K944:K945)</f>
        <v>0</v>
      </c>
      <c r="L946" s="1320">
        <f t="shared" si="9"/>
        <v>18</v>
      </c>
      <c r="M946" s="1345">
        <v>0</v>
      </c>
    </row>
    <row r="947" spans="1:13" s="615" customFormat="1" ht="15">
      <c r="A947" s="1446">
        <v>940</v>
      </c>
      <c r="B947" s="1294"/>
      <c r="C947" s="1264">
        <v>19</v>
      </c>
      <c r="D947" s="146" t="s">
        <v>914</v>
      </c>
      <c r="E947" s="156" t="s">
        <v>752</v>
      </c>
      <c r="F947" s="381">
        <f>SUM(H947,L950)</f>
        <v>1597</v>
      </c>
      <c r="G947" s="381">
        <v>0</v>
      </c>
      <c r="H947" s="1081">
        <v>0</v>
      </c>
      <c r="I947" s="1318"/>
      <c r="J947" s="1319"/>
      <c r="K947" s="1319"/>
      <c r="L947" s="1320"/>
      <c r="M947" s="1343"/>
    </row>
    <row r="948" spans="1:13" s="615" customFormat="1" ht="15">
      <c r="A948" s="1446">
        <v>941</v>
      </c>
      <c r="B948" s="1263"/>
      <c r="C948" s="1264"/>
      <c r="D948" s="1265" t="s">
        <v>1000</v>
      </c>
      <c r="E948" s="156"/>
      <c r="F948" s="1286"/>
      <c r="G948" s="1261"/>
      <c r="H948" s="1262"/>
      <c r="I948" s="1318"/>
      <c r="J948" s="1319">
        <v>1597</v>
      </c>
      <c r="K948" s="1319"/>
      <c r="L948" s="1321">
        <f t="shared" si="9"/>
        <v>1597</v>
      </c>
      <c r="M948" s="1338"/>
    </row>
    <row r="949" spans="1:15" s="616" customFormat="1" ht="15">
      <c r="A949" s="1446">
        <v>942</v>
      </c>
      <c r="B949" s="1266"/>
      <c r="C949" s="1267"/>
      <c r="D949" s="1268" t="s">
        <v>396</v>
      </c>
      <c r="E949" s="1301"/>
      <c r="F949" s="1302"/>
      <c r="G949" s="1290"/>
      <c r="H949" s="1291"/>
      <c r="I949" s="1322"/>
      <c r="J949" s="1323"/>
      <c r="K949" s="1323"/>
      <c r="L949" s="1324">
        <f t="shared" si="9"/>
        <v>0</v>
      </c>
      <c r="M949" s="1346"/>
      <c r="O949" s="1028"/>
    </row>
    <row r="950" spans="1:13" s="617" customFormat="1" ht="15">
      <c r="A950" s="1446">
        <v>943</v>
      </c>
      <c r="B950" s="1270"/>
      <c r="C950" s="1271"/>
      <c r="D950" s="1272" t="s">
        <v>1034</v>
      </c>
      <c r="E950" s="1289"/>
      <c r="F950" s="1287"/>
      <c r="G950" s="1287"/>
      <c r="H950" s="1288"/>
      <c r="I950" s="1328">
        <f>SUM(I948:I949)</f>
        <v>0</v>
      </c>
      <c r="J950" s="1287">
        <f>SUM(J948:J949)</f>
        <v>1597</v>
      </c>
      <c r="K950" s="1287">
        <f>SUM(K948:K949)</f>
        <v>0</v>
      </c>
      <c r="L950" s="1320">
        <f t="shared" si="9"/>
        <v>1597</v>
      </c>
      <c r="M950" s="1345">
        <v>0</v>
      </c>
    </row>
    <row r="951" spans="1:13" s="615" customFormat="1" ht="15">
      <c r="A951" s="1446">
        <v>944</v>
      </c>
      <c r="B951" s="1294">
        <v>5</v>
      </c>
      <c r="C951" s="1264"/>
      <c r="D951" s="1307" t="s">
        <v>314</v>
      </c>
      <c r="E951" s="1275"/>
      <c r="F951" s="1261"/>
      <c r="G951" s="145"/>
      <c r="H951" s="1074"/>
      <c r="I951" s="1318"/>
      <c r="J951" s="1319"/>
      <c r="K951" s="1319"/>
      <c r="L951" s="1321"/>
      <c r="M951" s="1341"/>
    </row>
    <row r="952" spans="1:13" s="615" customFormat="1" ht="15">
      <c r="A952" s="1446">
        <v>945</v>
      </c>
      <c r="B952" s="1294"/>
      <c r="C952" s="1264">
        <v>1</v>
      </c>
      <c r="D952" s="1261" t="s">
        <v>296</v>
      </c>
      <c r="E952" s="156" t="s">
        <v>752</v>
      </c>
      <c r="F952" s="381">
        <f>SUM(H952,L956)</f>
        <v>0</v>
      </c>
      <c r="G952" s="1261">
        <v>0</v>
      </c>
      <c r="H952" s="1262">
        <v>0</v>
      </c>
      <c r="I952" s="1318"/>
      <c r="J952" s="1319"/>
      <c r="K952" s="1319"/>
      <c r="L952" s="1321"/>
      <c r="M952" s="1338"/>
    </row>
    <row r="953" spans="1:13" ht="15">
      <c r="A953" s="1446">
        <v>946</v>
      </c>
      <c r="B953" s="1263"/>
      <c r="C953" s="1264"/>
      <c r="D953" s="1265" t="s">
        <v>394</v>
      </c>
      <c r="E953" s="1295"/>
      <c r="F953" s="1280"/>
      <c r="G953" s="1286"/>
      <c r="H953" s="1387"/>
      <c r="I953" s="1318"/>
      <c r="J953" s="1319">
        <v>50</v>
      </c>
      <c r="K953" s="1319"/>
      <c r="L953" s="1321">
        <f t="shared" si="9"/>
        <v>50</v>
      </c>
      <c r="M953" s="1343"/>
    </row>
    <row r="954" spans="1:13" ht="15">
      <c r="A954" s="1446">
        <v>947</v>
      </c>
      <c r="B954" s="1263"/>
      <c r="C954" s="1264"/>
      <c r="D954" s="1265" t="s">
        <v>1000</v>
      </c>
      <c r="E954" s="1295"/>
      <c r="F954" s="1280"/>
      <c r="G954" s="1286"/>
      <c r="H954" s="1387"/>
      <c r="I954" s="1318"/>
      <c r="J954" s="1319">
        <v>0</v>
      </c>
      <c r="K954" s="1319"/>
      <c r="L954" s="1321">
        <f t="shared" si="9"/>
        <v>0</v>
      </c>
      <c r="M954" s="1343"/>
    </row>
    <row r="955" spans="1:13" s="616" customFormat="1" ht="15">
      <c r="A955" s="1446">
        <v>948</v>
      </c>
      <c r="B955" s="1266"/>
      <c r="C955" s="1267"/>
      <c r="D955" s="1268" t="s">
        <v>396</v>
      </c>
      <c r="E955" s="156"/>
      <c r="F955" s="1290"/>
      <c r="G955" s="1290"/>
      <c r="H955" s="1388"/>
      <c r="I955" s="1322"/>
      <c r="J955" s="1323"/>
      <c r="K955" s="1323"/>
      <c r="L955" s="1324">
        <f t="shared" si="9"/>
        <v>0</v>
      </c>
      <c r="M955" s="1346"/>
    </row>
    <row r="956" spans="1:13" s="617" customFormat="1" ht="15">
      <c r="A956" s="1446">
        <v>949</v>
      </c>
      <c r="B956" s="1270"/>
      <c r="C956" s="1271"/>
      <c r="D956" s="1272" t="s">
        <v>1034</v>
      </c>
      <c r="E956" s="1289"/>
      <c r="F956" s="1287"/>
      <c r="G956" s="1287"/>
      <c r="H956" s="1288"/>
      <c r="I956" s="1328">
        <f>SUM(I954:I955)</f>
        <v>0</v>
      </c>
      <c r="J956" s="1287">
        <f>SUM(J954:J955)</f>
        <v>0</v>
      </c>
      <c r="K956" s="1287">
        <f>SUM(K954:K955)</f>
        <v>0</v>
      </c>
      <c r="L956" s="1320">
        <f t="shared" si="9"/>
        <v>0</v>
      </c>
      <c r="M956" s="1345">
        <f>SUM(M953:M955)</f>
        <v>0</v>
      </c>
    </row>
    <row r="957" spans="1:13" s="615" customFormat="1" ht="19.5" customHeight="1">
      <c r="A957" s="1206">
        <v>950</v>
      </c>
      <c r="B957" s="1294"/>
      <c r="C957" s="1264">
        <v>2</v>
      </c>
      <c r="D957" s="1261" t="s">
        <v>297</v>
      </c>
      <c r="E957" s="156" t="s">
        <v>752</v>
      </c>
      <c r="F957" s="381">
        <f>SUM(H957,L961)</f>
        <v>0</v>
      </c>
      <c r="G957" s="1261">
        <v>0</v>
      </c>
      <c r="H957" s="1262">
        <v>0</v>
      </c>
      <c r="I957" s="1318"/>
      <c r="J957" s="1319"/>
      <c r="K957" s="1319"/>
      <c r="L957" s="1321"/>
      <c r="M957" s="1338"/>
    </row>
    <row r="958" spans="1:13" ht="15">
      <c r="A958" s="1446">
        <v>951</v>
      </c>
      <c r="B958" s="1263"/>
      <c r="C958" s="1264"/>
      <c r="D958" s="1265" t="s">
        <v>394</v>
      </c>
      <c r="E958" s="156"/>
      <c r="F958" s="1290"/>
      <c r="G958" s="1286"/>
      <c r="H958" s="1387"/>
      <c r="I958" s="1318"/>
      <c r="J958" s="1319">
        <v>20</v>
      </c>
      <c r="K958" s="1319"/>
      <c r="L958" s="1321">
        <f t="shared" si="9"/>
        <v>20</v>
      </c>
      <c r="M958" s="1343"/>
    </row>
    <row r="959" spans="1:13" ht="15">
      <c r="A959" s="1446">
        <v>952</v>
      </c>
      <c r="B959" s="1263"/>
      <c r="C959" s="1264"/>
      <c r="D959" s="1265" t="s">
        <v>1000</v>
      </c>
      <c r="E959" s="156"/>
      <c r="F959" s="1290"/>
      <c r="G959" s="1286"/>
      <c r="H959" s="1387"/>
      <c r="I959" s="1318"/>
      <c r="J959" s="1319">
        <v>0</v>
      </c>
      <c r="K959" s="1319"/>
      <c r="L959" s="1321">
        <f t="shared" si="9"/>
        <v>0</v>
      </c>
      <c r="M959" s="1343"/>
    </row>
    <row r="960" spans="1:13" s="616" customFormat="1" ht="15">
      <c r="A960" s="1446">
        <v>953</v>
      </c>
      <c r="B960" s="1266"/>
      <c r="C960" s="1267"/>
      <c r="D960" s="1268" t="s">
        <v>396</v>
      </c>
      <c r="E960" s="1289"/>
      <c r="F960" s="1287"/>
      <c r="G960" s="1290"/>
      <c r="H960" s="1388"/>
      <c r="I960" s="1322"/>
      <c r="J960" s="1323"/>
      <c r="K960" s="1323"/>
      <c r="L960" s="1324">
        <f t="shared" si="9"/>
        <v>0</v>
      </c>
      <c r="M960" s="1346"/>
    </row>
    <row r="961" spans="1:13" s="617" customFormat="1" ht="15">
      <c r="A961" s="1446">
        <v>954</v>
      </c>
      <c r="B961" s="1270"/>
      <c r="C961" s="1271"/>
      <c r="D961" s="1272" t="s">
        <v>1034</v>
      </c>
      <c r="E961" s="1275"/>
      <c r="F961" s="1261"/>
      <c r="G961" s="1287"/>
      <c r="H961" s="1288"/>
      <c r="I961" s="1328">
        <f>SUM(I959:I960)</f>
        <v>0</v>
      </c>
      <c r="J961" s="1287">
        <f>SUM(J959:J960)</f>
        <v>0</v>
      </c>
      <c r="K961" s="1287">
        <f>SUM(K959:K960)</f>
        <v>0</v>
      </c>
      <c r="L961" s="1320">
        <f t="shared" si="9"/>
        <v>0</v>
      </c>
      <c r="M961" s="1345">
        <f>SUM(M958:M960)</f>
        <v>0</v>
      </c>
    </row>
    <row r="962" spans="1:13" s="615" customFormat="1" ht="19.5" customHeight="1">
      <c r="A962" s="1206">
        <v>955</v>
      </c>
      <c r="B962" s="1294"/>
      <c r="C962" s="1264">
        <v>3</v>
      </c>
      <c r="D962" s="1261" t="s">
        <v>315</v>
      </c>
      <c r="E962" s="156" t="s">
        <v>752</v>
      </c>
      <c r="F962" s="381">
        <f>SUM(H962,L966)</f>
        <v>0</v>
      </c>
      <c r="G962" s="1261">
        <v>0</v>
      </c>
      <c r="H962" s="1262">
        <v>0</v>
      </c>
      <c r="I962" s="1318"/>
      <c r="J962" s="1319"/>
      <c r="K962" s="1319"/>
      <c r="L962" s="1321"/>
      <c r="M962" s="1338"/>
    </row>
    <row r="963" spans="1:13" ht="15">
      <c r="A963" s="1446">
        <v>956</v>
      </c>
      <c r="B963" s="1263"/>
      <c r="C963" s="1264"/>
      <c r="D963" s="1265" t="s">
        <v>394</v>
      </c>
      <c r="E963" s="156"/>
      <c r="F963" s="1290"/>
      <c r="G963" s="1286"/>
      <c r="H963" s="1387"/>
      <c r="I963" s="1318"/>
      <c r="J963" s="1319">
        <v>75</v>
      </c>
      <c r="K963" s="1319"/>
      <c r="L963" s="1321">
        <f t="shared" si="9"/>
        <v>75</v>
      </c>
      <c r="M963" s="1343"/>
    </row>
    <row r="964" spans="1:13" ht="15">
      <c r="A964" s="1446">
        <v>957</v>
      </c>
      <c r="B964" s="1263"/>
      <c r="C964" s="1264"/>
      <c r="D964" s="1265" t="s">
        <v>1000</v>
      </c>
      <c r="E964" s="156"/>
      <c r="F964" s="1290"/>
      <c r="G964" s="1286"/>
      <c r="H964" s="1387"/>
      <c r="I964" s="1318"/>
      <c r="J964" s="1319">
        <v>0</v>
      </c>
      <c r="K964" s="1319"/>
      <c r="L964" s="1321">
        <f t="shared" si="9"/>
        <v>0</v>
      </c>
      <c r="M964" s="1343"/>
    </row>
    <row r="965" spans="1:13" s="616" customFormat="1" ht="15">
      <c r="A965" s="1446">
        <v>958</v>
      </c>
      <c r="B965" s="1266"/>
      <c r="C965" s="1267"/>
      <c r="D965" s="1268" t="s">
        <v>396</v>
      </c>
      <c r="E965" s="1289"/>
      <c r="F965" s="1287"/>
      <c r="G965" s="1290"/>
      <c r="H965" s="1388"/>
      <c r="I965" s="1322"/>
      <c r="J965" s="1323"/>
      <c r="K965" s="1323"/>
      <c r="L965" s="1324">
        <f t="shared" si="9"/>
        <v>0</v>
      </c>
      <c r="M965" s="1346"/>
    </row>
    <row r="966" spans="1:13" s="617" customFormat="1" ht="15">
      <c r="A966" s="1446">
        <v>959</v>
      </c>
      <c r="B966" s="1270"/>
      <c r="C966" s="1271"/>
      <c r="D966" s="1272" t="s">
        <v>1034</v>
      </c>
      <c r="E966" s="1275"/>
      <c r="F966" s="1261"/>
      <c r="G966" s="1287"/>
      <c r="H966" s="1288"/>
      <c r="I966" s="1328">
        <f>SUM(I964:I965)</f>
        <v>0</v>
      </c>
      <c r="J966" s="1287">
        <f>SUM(J964:J965)</f>
        <v>0</v>
      </c>
      <c r="K966" s="1287">
        <f>SUM(K964:K965)</f>
        <v>0</v>
      </c>
      <c r="L966" s="1320">
        <f t="shared" si="9"/>
        <v>0</v>
      </c>
      <c r="M966" s="1345">
        <f>SUM(M963:M965)</f>
        <v>0</v>
      </c>
    </row>
    <row r="967" spans="1:13" s="615" customFormat="1" ht="19.5" customHeight="1">
      <c r="A967" s="1206">
        <v>960</v>
      </c>
      <c r="B967" s="1294"/>
      <c r="C967" s="1264">
        <v>4</v>
      </c>
      <c r="D967" s="1261" t="s">
        <v>957</v>
      </c>
      <c r="E967" s="156" t="s">
        <v>752</v>
      </c>
      <c r="F967" s="381">
        <f>SUM(H967,L971)</f>
        <v>190</v>
      </c>
      <c r="G967" s="1261">
        <v>0</v>
      </c>
      <c r="H967" s="1262">
        <v>0</v>
      </c>
      <c r="I967" s="1318"/>
      <c r="J967" s="1319"/>
      <c r="K967" s="1319"/>
      <c r="L967" s="1321"/>
      <c r="M967" s="1338"/>
    </row>
    <row r="968" spans="1:13" ht="15">
      <c r="A968" s="1446">
        <v>961</v>
      </c>
      <c r="B968" s="1263"/>
      <c r="C968" s="1264"/>
      <c r="D968" s="1265" t="s">
        <v>394</v>
      </c>
      <c r="E968" s="156"/>
      <c r="F968" s="1290"/>
      <c r="G968" s="1286"/>
      <c r="H968" s="1387"/>
      <c r="I968" s="1318"/>
      <c r="J968" s="1319">
        <v>50</v>
      </c>
      <c r="K968" s="1319"/>
      <c r="L968" s="1321">
        <f>SUM(I968:K968)</f>
        <v>50</v>
      </c>
      <c r="M968" s="1343"/>
    </row>
    <row r="969" spans="1:13" ht="15">
      <c r="A969" s="1446">
        <v>962</v>
      </c>
      <c r="B969" s="1263"/>
      <c r="C969" s="1264"/>
      <c r="D969" s="1265" t="s">
        <v>1000</v>
      </c>
      <c r="E969" s="156"/>
      <c r="F969" s="1290"/>
      <c r="G969" s="1286"/>
      <c r="H969" s="1387"/>
      <c r="I969" s="1318"/>
      <c r="J969" s="1319">
        <v>190</v>
      </c>
      <c r="K969" s="1319"/>
      <c r="L969" s="1321">
        <f>SUM(I969:K969)</f>
        <v>190</v>
      </c>
      <c r="M969" s="1343"/>
    </row>
    <row r="970" spans="1:13" s="616" customFormat="1" ht="15">
      <c r="A970" s="1446">
        <v>963</v>
      </c>
      <c r="B970" s="1266"/>
      <c r="C970" s="1267"/>
      <c r="D970" s="1268" t="s">
        <v>396</v>
      </c>
      <c r="E970" s="1289"/>
      <c r="F970" s="1287"/>
      <c r="G970" s="1290"/>
      <c r="H970" s="1388"/>
      <c r="I970" s="1322"/>
      <c r="J970" s="1323"/>
      <c r="K970" s="1323"/>
      <c r="L970" s="1324">
        <f>SUM(I970:K970)</f>
        <v>0</v>
      </c>
      <c r="M970" s="1346"/>
    </row>
    <row r="971" spans="1:13" s="617" customFormat="1" ht="15">
      <c r="A971" s="1446">
        <v>964</v>
      </c>
      <c r="B971" s="1270"/>
      <c r="C971" s="1271"/>
      <c r="D971" s="1272" t="s">
        <v>1034</v>
      </c>
      <c r="E971" s="1275"/>
      <c r="F971" s="1261"/>
      <c r="G971" s="1287"/>
      <c r="H971" s="1288"/>
      <c r="I971" s="1328">
        <f>SUM(I969:I970)</f>
        <v>0</v>
      </c>
      <c r="J971" s="1287">
        <f>SUM(J969:J970)</f>
        <v>190</v>
      </c>
      <c r="K971" s="1287">
        <f>SUM(K969:K970)</f>
        <v>0</v>
      </c>
      <c r="L971" s="1320">
        <f>SUM(I971:K971)</f>
        <v>190</v>
      </c>
      <c r="M971" s="1345">
        <f>SUM(M968:M970)</f>
        <v>0</v>
      </c>
    </row>
    <row r="972" spans="1:13" s="615" customFormat="1" ht="19.5" customHeight="1">
      <c r="A972" s="1206">
        <v>965</v>
      </c>
      <c r="B972" s="1294"/>
      <c r="C972" s="1264">
        <v>5</v>
      </c>
      <c r="D972" s="1261" t="s">
        <v>958</v>
      </c>
      <c r="E972" s="156" t="s">
        <v>752</v>
      </c>
      <c r="F972" s="381">
        <f>SUM(H972,L976)</f>
        <v>74</v>
      </c>
      <c r="G972" s="1261">
        <v>0</v>
      </c>
      <c r="H972" s="1262">
        <v>0</v>
      </c>
      <c r="I972" s="1318"/>
      <c r="J972" s="1319"/>
      <c r="K972" s="1319"/>
      <c r="L972" s="1321"/>
      <c r="M972" s="1338"/>
    </row>
    <row r="973" spans="1:13" ht="15">
      <c r="A973" s="1446">
        <v>966</v>
      </c>
      <c r="B973" s="1263"/>
      <c r="C973" s="1264"/>
      <c r="D973" s="1265" t="s">
        <v>394</v>
      </c>
      <c r="E973" s="1295"/>
      <c r="F973" s="1280"/>
      <c r="G973" s="1286"/>
      <c r="H973" s="1387"/>
      <c r="I973" s="1318"/>
      <c r="J973" s="1319">
        <v>20</v>
      </c>
      <c r="K973" s="1319"/>
      <c r="L973" s="1321">
        <f>SUM(I973:K973)</f>
        <v>20</v>
      </c>
      <c r="M973" s="1343"/>
    </row>
    <row r="974" spans="1:13" ht="15">
      <c r="A974" s="1446">
        <v>967</v>
      </c>
      <c r="B974" s="1263"/>
      <c r="C974" s="1264"/>
      <c r="D974" s="1265" t="s">
        <v>1000</v>
      </c>
      <c r="E974" s="1295"/>
      <c r="F974" s="1280"/>
      <c r="G974" s="1286"/>
      <c r="H974" s="1387"/>
      <c r="I974" s="1318"/>
      <c r="J974" s="1319">
        <v>74</v>
      </c>
      <c r="K974" s="1319"/>
      <c r="L974" s="1321">
        <f>SUM(I974:K974)</f>
        <v>74</v>
      </c>
      <c r="M974" s="1343"/>
    </row>
    <row r="975" spans="1:13" s="616" customFormat="1" ht="15">
      <c r="A975" s="1446">
        <v>968</v>
      </c>
      <c r="B975" s="1266"/>
      <c r="C975" s="1267"/>
      <c r="D975" s="1268" t="s">
        <v>396</v>
      </c>
      <c r="E975" s="156"/>
      <c r="F975" s="1290"/>
      <c r="G975" s="1290"/>
      <c r="H975" s="1388"/>
      <c r="I975" s="1322"/>
      <c r="J975" s="1323"/>
      <c r="K975" s="1323"/>
      <c r="L975" s="1324">
        <f>SUM(I975:K975)</f>
        <v>0</v>
      </c>
      <c r="M975" s="1346"/>
    </row>
    <row r="976" spans="1:13" s="617" customFormat="1" ht="15">
      <c r="A976" s="1446">
        <v>969</v>
      </c>
      <c r="B976" s="1270"/>
      <c r="C976" s="1271"/>
      <c r="D976" s="1272" t="s">
        <v>1034</v>
      </c>
      <c r="E976" s="1289"/>
      <c r="F976" s="1287"/>
      <c r="G976" s="1287"/>
      <c r="H976" s="1288"/>
      <c r="I976" s="1328">
        <f>SUM(I974:I975)</f>
        <v>0</v>
      </c>
      <c r="J976" s="1287">
        <f>SUM(J974:J975)</f>
        <v>74</v>
      </c>
      <c r="K976" s="1287">
        <f>SUM(K974:K975)</f>
        <v>0</v>
      </c>
      <c r="L976" s="1320">
        <f>SUM(I976:K976)</f>
        <v>74</v>
      </c>
      <c r="M976" s="1345">
        <f>SUM(M973:M975)</f>
        <v>0</v>
      </c>
    </row>
    <row r="977" spans="1:13" s="615" customFormat="1" ht="19.5" customHeight="1">
      <c r="A977" s="1206">
        <v>970</v>
      </c>
      <c r="B977" s="1294"/>
      <c r="C977" s="1264">
        <v>6</v>
      </c>
      <c r="D977" s="1261" t="s">
        <v>959</v>
      </c>
      <c r="E977" s="156" t="s">
        <v>752</v>
      </c>
      <c r="F977" s="381">
        <f>SUM(H977,L981)</f>
        <v>170</v>
      </c>
      <c r="G977" s="1261">
        <v>0</v>
      </c>
      <c r="H977" s="1262">
        <v>0</v>
      </c>
      <c r="I977" s="1318"/>
      <c r="J977" s="1319"/>
      <c r="K977" s="1319"/>
      <c r="L977" s="1321"/>
      <c r="M977" s="1338"/>
    </row>
    <row r="978" spans="1:13" ht="15">
      <c r="A978" s="1446">
        <v>971</v>
      </c>
      <c r="B978" s="1263"/>
      <c r="C978" s="1264"/>
      <c r="D978" s="1265" t="s">
        <v>394</v>
      </c>
      <c r="E978" s="156"/>
      <c r="F978" s="1290"/>
      <c r="G978" s="1286"/>
      <c r="H978" s="1387"/>
      <c r="I978" s="1318"/>
      <c r="J978" s="1319">
        <v>75</v>
      </c>
      <c r="K978" s="1319"/>
      <c r="L978" s="1321">
        <f>SUM(I978:K978)</f>
        <v>75</v>
      </c>
      <c r="M978" s="1343"/>
    </row>
    <row r="979" spans="1:13" ht="15">
      <c r="A979" s="1446">
        <v>972</v>
      </c>
      <c r="B979" s="1263"/>
      <c r="C979" s="1264"/>
      <c r="D979" s="1265" t="s">
        <v>1000</v>
      </c>
      <c r="E979" s="156"/>
      <c r="F979" s="1290"/>
      <c r="G979" s="1286"/>
      <c r="H979" s="1387"/>
      <c r="I979" s="1318"/>
      <c r="J979" s="1319">
        <v>170</v>
      </c>
      <c r="K979" s="1319"/>
      <c r="L979" s="1321">
        <f>SUM(I979:K979)</f>
        <v>170</v>
      </c>
      <c r="M979" s="1343"/>
    </row>
    <row r="980" spans="1:13" s="616" customFormat="1" ht="15">
      <c r="A980" s="1446">
        <v>973</v>
      </c>
      <c r="B980" s="1266"/>
      <c r="C980" s="1267"/>
      <c r="D980" s="1268" t="s">
        <v>396</v>
      </c>
      <c r="E980" s="1289"/>
      <c r="F980" s="1287"/>
      <c r="G980" s="1290"/>
      <c r="H980" s="1388"/>
      <c r="I980" s="1322"/>
      <c r="J980" s="1323"/>
      <c r="K980" s="1323"/>
      <c r="L980" s="1324">
        <f>SUM(I980:K980)</f>
        <v>0</v>
      </c>
      <c r="M980" s="1346"/>
    </row>
    <row r="981" spans="1:13" s="617" customFormat="1" ht="15">
      <c r="A981" s="1446">
        <v>974</v>
      </c>
      <c r="B981" s="1270"/>
      <c r="C981" s="1271"/>
      <c r="D981" s="1272" t="s">
        <v>1034</v>
      </c>
      <c r="E981" s="1275"/>
      <c r="F981" s="1261"/>
      <c r="G981" s="1287"/>
      <c r="H981" s="1288"/>
      <c r="I981" s="1328">
        <f>SUM(I979:I980)</f>
        <v>0</v>
      </c>
      <c r="J981" s="1287">
        <f>SUM(J979:J980)</f>
        <v>170</v>
      </c>
      <c r="K981" s="1287">
        <f>SUM(K979:K980)</f>
        <v>0</v>
      </c>
      <c r="L981" s="1320">
        <f>SUM(I981:K981)</f>
        <v>170</v>
      </c>
      <c r="M981" s="1345">
        <f>SUM(M978:M980)</f>
        <v>0</v>
      </c>
    </row>
    <row r="982" spans="1:13" s="615" customFormat="1" ht="19.5" customHeight="1">
      <c r="A982" s="1206">
        <v>975</v>
      </c>
      <c r="B982" s="1294"/>
      <c r="C982" s="1264">
        <v>7</v>
      </c>
      <c r="D982" s="1261" t="s">
        <v>522</v>
      </c>
      <c r="E982" s="156" t="s">
        <v>752</v>
      </c>
      <c r="F982" s="381">
        <f>SUM(H982,L986)</f>
        <v>60</v>
      </c>
      <c r="G982" s="1261">
        <v>0</v>
      </c>
      <c r="H982" s="1262">
        <v>0</v>
      </c>
      <c r="I982" s="1318"/>
      <c r="J982" s="1319"/>
      <c r="K982" s="1319"/>
      <c r="L982" s="1321"/>
      <c r="M982" s="1338"/>
    </row>
    <row r="983" spans="1:13" ht="15">
      <c r="A983" s="1446">
        <v>976</v>
      </c>
      <c r="B983" s="1263"/>
      <c r="C983" s="1264"/>
      <c r="D983" s="1265" t="s">
        <v>394</v>
      </c>
      <c r="E983" s="156"/>
      <c r="F983" s="1290"/>
      <c r="G983" s="1286"/>
      <c r="H983" s="1387"/>
      <c r="I983" s="1318"/>
      <c r="J983" s="1319">
        <v>60</v>
      </c>
      <c r="K983" s="1319"/>
      <c r="L983" s="1321">
        <f>SUM(I983:K983)</f>
        <v>60</v>
      </c>
      <c r="M983" s="1343"/>
    </row>
    <row r="984" spans="1:13" ht="15">
      <c r="A984" s="1446">
        <v>977</v>
      </c>
      <c r="B984" s="1263"/>
      <c r="C984" s="1264"/>
      <c r="D984" s="1265" t="s">
        <v>1000</v>
      </c>
      <c r="E984" s="156"/>
      <c r="F984" s="1290"/>
      <c r="G984" s="1286"/>
      <c r="H984" s="1387"/>
      <c r="I984" s="1318"/>
      <c r="J984" s="1319">
        <v>60</v>
      </c>
      <c r="K984" s="1319"/>
      <c r="L984" s="1321">
        <f>SUM(I984:K984)</f>
        <v>60</v>
      </c>
      <c r="M984" s="1343"/>
    </row>
    <row r="985" spans="1:13" s="616" customFormat="1" ht="15">
      <c r="A985" s="1446">
        <v>978</v>
      </c>
      <c r="B985" s="1266"/>
      <c r="C985" s="1267"/>
      <c r="D985" s="1268" t="s">
        <v>396</v>
      </c>
      <c r="E985" s="1289"/>
      <c r="F985" s="1287"/>
      <c r="G985" s="1290"/>
      <c r="H985" s="1388"/>
      <c r="I985" s="1322"/>
      <c r="J985" s="1323"/>
      <c r="K985" s="1323"/>
      <c r="L985" s="1324">
        <f>SUM(I985:K985)</f>
        <v>0</v>
      </c>
      <c r="M985" s="1346"/>
    </row>
    <row r="986" spans="1:13" s="617" customFormat="1" ht="15">
      <c r="A986" s="1446">
        <v>979</v>
      </c>
      <c r="B986" s="1270"/>
      <c r="C986" s="1271"/>
      <c r="D986" s="1272" t="s">
        <v>1034</v>
      </c>
      <c r="E986" s="156"/>
      <c r="F986" s="382"/>
      <c r="G986" s="1287"/>
      <c r="H986" s="1288"/>
      <c r="I986" s="1328">
        <f>SUM(I984:I985)</f>
        <v>0</v>
      </c>
      <c r="J986" s="1287">
        <f>SUM(J984:J985)</f>
        <v>60</v>
      </c>
      <c r="K986" s="1287">
        <f>SUM(K984:K985)</f>
        <v>0</v>
      </c>
      <c r="L986" s="1320">
        <f>SUM(I986:K986)</f>
        <v>60</v>
      </c>
      <c r="M986" s="1345">
        <f>SUM(M983:M985)</f>
        <v>0</v>
      </c>
    </row>
    <row r="987" spans="1:13" s="615" customFormat="1" ht="19.5" customHeight="1">
      <c r="A987" s="1206">
        <v>980</v>
      </c>
      <c r="B987" s="1294"/>
      <c r="C987" s="1264">
        <v>8</v>
      </c>
      <c r="D987" s="146" t="s">
        <v>676</v>
      </c>
      <c r="E987" s="156" t="s">
        <v>752</v>
      </c>
      <c r="F987" s="381">
        <f>SUM(H987,L990)</f>
        <v>52</v>
      </c>
      <c r="G987" s="381">
        <v>0</v>
      </c>
      <c r="H987" s="1081">
        <v>0</v>
      </c>
      <c r="I987" s="1318"/>
      <c r="J987" s="1319"/>
      <c r="K987" s="1319"/>
      <c r="L987" s="1320"/>
      <c r="M987" s="1343"/>
    </row>
    <row r="988" spans="1:13" s="615" customFormat="1" ht="15">
      <c r="A988" s="1446">
        <v>981</v>
      </c>
      <c r="B988" s="1263"/>
      <c r="C988" s="1264"/>
      <c r="D988" s="1265" t="s">
        <v>1000</v>
      </c>
      <c r="E988" s="156"/>
      <c r="F988" s="1286"/>
      <c r="G988" s="1261"/>
      <c r="H988" s="1262"/>
      <c r="I988" s="1318"/>
      <c r="J988" s="1319">
        <v>52</v>
      </c>
      <c r="K988" s="1319"/>
      <c r="L988" s="1321">
        <f aca="true" t="shared" si="10" ref="L988:L1038">SUM(I988:K988)</f>
        <v>52</v>
      </c>
      <c r="M988" s="1338"/>
    </row>
    <row r="989" spans="1:13" s="616" customFormat="1" ht="15">
      <c r="A989" s="1446">
        <v>982</v>
      </c>
      <c r="B989" s="1266"/>
      <c r="C989" s="1267"/>
      <c r="D989" s="1268" t="s">
        <v>230</v>
      </c>
      <c r="E989" s="1301"/>
      <c r="F989" s="1302"/>
      <c r="G989" s="1290"/>
      <c r="H989" s="1291"/>
      <c r="I989" s="1322"/>
      <c r="J989" s="1323"/>
      <c r="K989" s="1323"/>
      <c r="L989" s="1324">
        <f t="shared" si="10"/>
        <v>0</v>
      </c>
      <c r="M989" s="1346"/>
    </row>
    <row r="990" spans="1:13" s="617" customFormat="1" ht="15">
      <c r="A990" s="1446">
        <v>983</v>
      </c>
      <c r="B990" s="1270"/>
      <c r="C990" s="1271"/>
      <c r="D990" s="1272" t="s">
        <v>1034</v>
      </c>
      <c r="E990" s="1289"/>
      <c r="F990" s="1287"/>
      <c r="G990" s="1287"/>
      <c r="H990" s="1288"/>
      <c r="I990" s="1328">
        <f>SUM(I988:I989)</f>
        <v>0</v>
      </c>
      <c r="J990" s="1287">
        <f>SUM(J988:J989)</f>
        <v>52</v>
      </c>
      <c r="K990" s="1287">
        <f>SUM(K988:K989)</f>
        <v>0</v>
      </c>
      <c r="L990" s="1320">
        <f t="shared" si="10"/>
        <v>52</v>
      </c>
      <c r="M990" s="1345">
        <v>0</v>
      </c>
    </row>
    <row r="991" spans="1:13" s="615" customFormat="1" ht="19.5" customHeight="1">
      <c r="A991" s="1206">
        <v>984</v>
      </c>
      <c r="B991" s="1294"/>
      <c r="C991" s="1264">
        <v>9</v>
      </c>
      <c r="D991" s="146" t="s">
        <v>677</v>
      </c>
      <c r="E991" s="156" t="s">
        <v>752</v>
      </c>
      <c r="F991" s="381">
        <f>SUM(H991,L994)</f>
        <v>89</v>
      </c>
      <c r="G991" s="381">
        <v>0</v>
      </c>
      <c r="H991" s="1081">
        <v>0</v>
      </c>
      <c r="I991" s="1318"/>
      <c r="J991" s="1319"/>
      <c r="K991" s="1319"/>
      <c r="L991" s="1320"/>
      <c r="M991" s="1343"/>
    </row>
    <row r="992" spans="1:13" s="615" customFormat="1" ht="15">
      <c r="A992" s="1206">
        <v>985</v>
      </c>
      <c r="B992" s="1263"/>
      <c r="C992" s="1264"/>
      <c r="D992" s="1265" t="s">
        <v>1000</v>
      </c>
      <c r="E992" s="156"/>
      <c r="F992" s="1286"/>
      <c r="G992" s="1261"/>
      <c r="H992" s="1262"/>
      <c r="I992" s="1318"/>
      <c r="J992" s="1319">
        <v>89</v>
      </c>
      <c r="K992" s="1319"/>
      <c r="L992" s="1321">
        <f t="shared" si="10"/>
        <v>89</v>
      </c>
      <c r="M992" s="1338"/>
    </row>
    <row r="993" spans="1:13" s="616" customFormat="1" ht="15">
      <c r="A993" s="1446">
        <v>986</v>
      </c>
      <c r="B993" s="1266"/>
      <c r="C993" s="1267"/>
      <c r="D993" s="1268" t="s">
        <v>230</v>
      </c>
      <c r="E993" s="1301"/>
      <c r="F993" s="1302"/>
      <c r="G993" s="1290"/>
      <c r="H993" s="1291"/>
      <c r="I993" s="1322"/>
      <c r="J993" s="1323"/>
      <c r="K993" s="1323"/>
      <c r="L993" s="1324">
        <f t="shared" si="10"/>
        <v>0</v>
      </c>
      <c r="M993" s="1346"/>
    </row>
    <row r="994" spans="1:13" s="617" customFormat="1" ht="15">
      <c r="A994" s="1446">
        <v>987</v>
      </c>
      <c r="B994" s="1270"/>
      <c r="C994" s="1271"/>
      <c r="D994" s="1272" t="s">
        <v>1034</v>
      </c>
      <c r="E994" s="1289"/>
      <c r="F994" s="1287"/>
      <c r="G994" s="1287"/>
      <c r="H994" s="1288"/>
      <c r="I994" s="1328">
        <f>SUM(I992:I993)</f>
        <v>0</v>
      </c>
      <c r="J994" s="1287">
        <f>SUM(J992:J993)</f>
        <v>89</v>
      </c>
      <c r="K994" s="1287">
        <f>SUM(K992:K993)</f>
        <v>0</v>
      </c>
      <c r="L994" s="1320">
        <f t="shared" si="10"/>
        <v>89</v>
      </c>
      <c r="M994" s="1345">
        <v>0</v>
      </c>
    </row>
    <row r="995" spans="1:13" s="615" customFormat="1" ht="19.5" customHeight="1">
      <c r="A995" s="1206">
        <v>988</v>
      </c>
      <c r="B995" s="1294"/>
      <c r="C995" s="1264">
        <v>10</v>
      </c>
      <c r="D995" s="146" t="s">
        <v>954</v>
      </c>
      <c r="E995" s="156" t="s">
        <v>752</v>
      </c>
      <c r="F995" s="381">
        <f>SUM(H995,L998)</f>
        <v>36</v>
      </c>
      <c r="G995" s="381">
        <v>0</v>
      </c>
      <c r="H995" s="1081">
        <v>0</v>
      </c>
      <c r="I995" s="1318"/>
      <c r="J995" s="1319"/>
      <c r="K995" s="1319"/>
      <c r="L995" s="1320"/>
      <c r="M995" s="1343"/>
    </row>
    <row r="996" spans="1:13" s="615" customFormat="1" ht="15">
      <c r="A996" s="1446">
        <v>989</v>
      </c>
      <c r="B996" s="1263"/>
      <c r="C996" s="1264"/>
      <c r="D996" s="1265" t="s">
        <v>1000</v>
      </c>
      <c r="E996" s="156"/>
      <c r="F996" s="1286"/>
      <c r="G996" s="1261"/>
      <c r="H996" s="1262"/>
      <c r="I996" s="1318"/>
      <c r="J996" s="1319">
        <v>36</v>
      </c>
      <c r="K996" s="1319"/>
      <c r="L996" s="1321">
        <f t="shared" si="10"/>
        <v>36</v>
      </c>
      <c r="M996" s="1338"/>
    </row>
    <row r="997" spans="1:13" s="616" customFormat="1" ht="15">
      <c r="A997" s="1446">
        <v>990</v>
      </c>
      <c r="B997" s="1266"/>
      <c r="C997" s="1267"/>
      <c r="D997" s="1268" t="s">
        <v>396</v>
      </c>
      <c r="E997" s="1301"/>
      <c r="F997" s="1302"/>
      <c r="G997" s="1290"/>
      <c r="H997" s="1291"/>
      <c r="I997" s="1322"/>
      <c r="J997" s="1323"/>
      <c r="K997" s="1323"/>
      <c r="L997" s="1324">
        <f t="shared" si="10"/>
        <v>0</v>
      </c>
      <c r="M997" s="1346"/>
    </row>
    <row r="998" spans="1:13" s="617" customFormat="1" ht="15">
      <c r="A998" s="1446">
        <v>991</v>
      </c>
      <c r="B998" s="1270"/>
      <c r="C998" s="1271"/>
      <c r="D998" s="1272" t="s">
        <v>1034</v>
      </c>
      <c r="E998" s="1289"/>
      <c r="F998" s="1287"/>
      <c r="G998" s="1287"/>
      <c r="H998" s="1288"/>
      <c r="I998" s="1328">
        <f>SUM(I996:I997)</f>
        <v>0</v>
      </c>
      <c r="J998" s="1287">
        <f>SUM(J996:J997)</f>
        <v>36</v>
      </c>
      <c r="K998" s="1287">
        <f>SUM(K996:K997)</f>
        <v>0</v>
      </c>
      <c r="L998" s="1320">
        <f t="shared" si="10"/>
        <v>36</v>
      </c>
      <c r="M998" s="1345">
        <v>0</v>
      </c>
    </row>
    <row r="999" spans="1:13" s="615" customFormat="1" ht="19.5" customHeight="1">
      <c r="A999" s="1206">
        <v>992</v>
      </c>
      <c r="B999" s="1294"/>
      <c r="C999" s="1264">
        <v>11</v>
      </c>
      <c r="D999" s="146" t="s">
        <v>960</v>
      </c>
      <c r="E999" s="156" t="s">
        <v>752</v>
      </c>
      <c r="F999" s="381">
        <f>SUM(H999,L1002)</f>
        <v>270</v>
      </c>
      <c r="G999" s="381">
        <v>0</v>
      </c>
      <c r="H999" s="1081">
        <v>0</v>
      </c>
      <c r="I999" s="1318"/>
      <c r="J999" s="1319"/>
      <c r="K999" s="1319"/>
      <c r="L999" s="1320"/>
      <c r="M999" s="1343"/>
    </row>
    <row r="1000" spans="1:13" s="615" customFormat="1" ht="15">
      <c r="A1000" s="1446">
        <v>993</v>
      </c>
      <c r="B1000" s="1263"/>
      <c r="C1000" s="1264"/>
      <c r="D1000" s="1265" t="s">
        <v>1000</v>
      </c>
      <c r="E1000" s="156"/>
      <c r="F1000" s="1286"/>
      <c r="G1000" s="1261"/>
      <c r="H1000" s="1262"/>
      <c r="I1000" s="1318"/>
      <c r="J1000" s="1319">
        <v>270</v>
      </c>
      <c r="K1000" s="1319"/>
      <c r="L1000" s="1321">
        <f t="shared" si="10"/>
        <v>270</v>
      </c>
      <c r="M1000" s="1338"/>
    </row>
    <row r="1001" spans="1:13" s="616" customFormat="1" ht="15">
      <c r="A1001" s="1446">
        <v>994</v>
      </c>
      <c r="B1001" s="1266"/>
      <c r="C1001" s="1267"/>
      <c r="D1001" s="1268" t="s">
        <v>396</v>
      </c>
      <c r="E1001" s="1301"/>
      <c r="F1001" s="1302"/>
      <c r="G1001" s="1290"/>
      <c r="H1001" s="1291"/>
      <c r="I1001" s="1322"/>
      <c r="J1001" s="1323"/>
      <c r="K1001" s="1323"/>
      <c r="L1001" s="1324">
        <f t="shared" si="10"/>
        <v>0</v>
      </c>
      <c r="M1001" s="1346"/>
    </row>
    <row r="1002" spans="1:13" s="617" customFormat="1" ht="15">
      <c r="A1002" s="1446">
        <v>995</v>
      </c>
      <c r="B1002" s="1270"/>
      <c r="C1002" s="1271"/>
      <c r="D1002" s="1272" t="s">
        <v>1034</v>
      </c>
      <c r="E1002" s="1289"/>
      <c r="F1002" s="1287"/>
      <c r="G1002" s="1287"/>
      <c r="H1002" s="1288"/>
      <c r="I1002" s="1328">
        <f>SUM(I1000:I1001)</f>
        <v>0</v>
      </c>
      <c r="J1002" s="1287">
        <f>SUM(J1000:J1001)</f>
        <v>270</v>
      </c>
      <c r="K1002" s="1287">
        <f>SUM(K1000:K1001)</f>
        <v>0</v>
      </c>
      <c r="L1002" s="1320">
        <f t="shared" si="10"/>
        <v>270</v>
      </c>
      <c r="M1002" s="1345">
        <v>0</v>
      </c>
    </row>
    <row r="1003" spans="1:13" s="615" customFormat="1" ht="19.5" customHeight="1">
      <c r="A1003" s="1206">
        <v>996</v>
      </c>
      <c r="B1003" s="1294"/>
      <c r="C1003" s="1264">
        <v>12</v>
      </c>
      <c r="D1003" s="146" t="s">
        <v>961</v>
      </c>
      <c r="E1003" s="156" t="s">
        <v>752</v>
      </c>
      <c r="F1003" s="381">
        <f>SUM(H1003,L1006)</f>
        <v>150</v>
      </c>
      <c r="G1003" s="381">
        <v>0</v>
      </c>
      <c r="H1003" s="1081">
        <v>0</v>
      </c>
      <c r="I1003" s="1318"/>
      <c r="J1003" s="1319"/>
      <c r="K1003" s="1319"/>
      <c r="L1003" s="1320"/>
      <c r="M1003" s="1343"/>
    </row>
    <row r="1004" spans="1:13" s="615" customFormat="1" ht="15">
      <c r="A1004" s="1446">
        <v>997</v>
      </c>
      <c r="B1004" s="1263"/>
      <c r="C1004" s="1264"/>
      <c r="D1004" s="1265" t="s">
        <v>1000</v>
      </c>
      <c r="E1004" s="156"/>
      <c r="F1004" s="1286"/>
      <c r="G1004" s="1261"/>
      <c r="H1004" s="1262"/>
      <c r="I1004" s="1318"/>
      <c r="J1004" s="1319">
        <v>150</v>
      </c>
      <c r="K1004" s="1319"/>
      <c r="L1004" s="1321">
        <f t="shared" si="10"/>
        <v>150</v>
      </c>
      <c r="M1004" s="1338"/>
    </row>
    <row r="1005" spans="1:13" s="616" customFormat="1" ht="15">
      <c r="A1005" s="1446">
        <v>998</v>
      </c>
      <c r="B1005" s="1266"/>
      <c r="C1005" s="1267"/>
      <c r="D1005" s="1268" t="s">
        <v>396</v>
      </c>
      <c r="E1005" s="1301"/>
      <c r="F1005" s="1302"/>
      <c r="G1005" s="1290"/>
      <c r="H1005" s="1291"/>
      <c r="I1005" s="1322"/>
      <c r="J1005" s="1323"/>
      <c r="K1005" s="1323"/>
      <c r="L1005" s="1324">
        <f t="shared" si="10"/>
        <v>0</v>
      </c>
      <c r="M1005" s="1346"/>
    </row>
    <row r="1006" spans="1:13" s="617" customFormat="1" ht="15">
      <c r="A1006" s="1446">
        <v>999</v>
      </c>
      <c r="B1006" s="1270"/>
      <c r="C1006" s="1271"/>
      <c r="D1006" s="1272" t="s">
        <v>1034</v>
      </c>
      <c r="E1006" s="1289"/>
      <c r="F1006" s="1287"/>
      <c r="G1006" s="1287"/>
      <c r="H1006" s="1288"/>
      <c r="I1006" s="1328">
        <f>SUM(I1004:I1005)</f>
        <v>0</v>
      </c>
      <c r="J1006" s="1287">
        <f>SUM(J1004:J1005)</f>
        <v>150</v>
      </c>
      <c r="K1006" s="1287">
        <f>SUM(K1004:K1005)</f>
        <v>0</v>
      </c>
      <c r="L1006" s="1320">
        <f t="shared" si="10"/>
        <v>150</v>
      </c>
      <c r="M1006" s="1345">
        <v>0</v>
      </c>
    </row>
    <row r="1007" spans="1:13" s="615" customFormat="1" ht="19.5" customHeight="1">
      <c r="A1007" s="1206">
        <v>1000</v>
      </c>
      <c r="B1007" s="1294"/>
      <c r="C1007" s="1264">
        <v>13</v>
      </c>
      <c r="D1007" s="146" t="s">
        <v>962</v>
      </c>
      <c r="E1007" s="156" t="s">
        <v>752</v>
      </c>
      <c r="F1007" s="381">
        <f>SUM(H1007,L1010)</f>
        <v>140</v>
      </c>
      <c r="G1007" s="381">
        <v>0</v>
      </c>
      <c r="H1007" s="1081">
        <v>0</v>
      </c>
      <c r="I1007" s="1318"/>
      <c r="J1007" s="1319"/>
      <c r="K1007" s="1319"/>
      <c r="L1007" s="1320"/>
      <c r="M1007" s="1343"/>
    </row>
    <row r="1008" spans="1:13" s="615" customFormat="1" ht="15">
      <c r="A1008" s="1446">
        <v>1001</v>
      </c>
      <c r="B1008" s="1263"/>
      <c r="C1008" s="1264"/>
      <c r="D1008" s="1265" t="s">
        <v>1000</v>
      </c>
      <c r="E1008" s="156"/>
      <c r="F1008" s="1286"/>
      <c r="G1008" s="1261"/>
      <c r="H1008" s="1262"/>
      <c r="I1008" s="1318"/>
      <c r="J1008" s="1319">
        <v>140</v>
      </c>
      <c r="K1008" s="1319"/>
      <c r="L1008" s="1321">
        <f t="shared" si="10"/>
        <v>140</v>
      </c>
      <c r="M1008" s="1338"/>
    </row>
    <row r="1009" spans="1:13" s="616" customFormat="1" ht="15">
      <c r="A1009" s="1446">
        <v>1002</v>
      </c>
      <c r="B1009" s="1266"/>
      <c r="C1009" s="1267"/>
      <c r="D1009" s="1268" t="s">
        <v>396</v>
      </c>
      <c r="E1009" s="1301"/>
      <c r="F1009" s="1302"/>
      <c r="G1009" s="1290"/>
      <c r="H1009" s="1291"/>
      <c r="I1009" s="1322"/>
      <c r="J1009" s="1323"/>
      <c r="K1009" s="1323"/>
      <c r="L1009" s="1324">
        <f t="shared" si="10"/>
        <v>0</v>
      </c>
      <c r="M1009" s="1346"/>
    </row>
    <row r="1010" spans="1:13" s="617" customFormat="1" ht="15">
      <c r="A1010" s="1446">
        <v>1003</v>
      </c>
      <c r="B1010" s="1270"/>
      <c r="C1010" s="1271"/>
      <c r="D1010" s="1272" t="s">
        <v>1034</v>
      </c>
      <c r="E1010" s="1289"/>
      <c r="F1010" s="1287"/>
      <c r="G1010" s="1287"/>
      <c r="H1010" s="1288"/>
      <c r="I1010" s="1328">
        <f>SUM(I1008:I1009)</f>
        <v>0</v>
      </c>
      <c r="J1010" s="1287">
        <f>SUM(J1008:J1009)</f>
        <v>140</v>
      </c>
      <c r="K1010" s="1287">
        <f>SUM(K1008:K1009)</f>
        <v>0</v>
      </c>
      <c r="L1010" s="1320">
        <f t="shared" si="10"/>
        <v>140</v>
      </c>
      <c r="M1010" s="1345">
        <v>0</v>
      </c>
    </row>
    <row r="1011" spans="1:13" s="615" customFormat="1" ht="19.5" customHeight="1">
      <c r="A1011" s="1206">
        <v>1004</v>
      </c>
      <c r="B1011" s="1294"/>
      <c r="C1011" s="1264">
        <v>14</v>
      </c>
      <c r="D1011" s="146" t="s">
        <v>678</v>
      </c>
      <c r="E1011" s="156" t="s">
        <v>752</v>
      </c>
      <c r="F1011" s="381">
        <f>SUM(H1011,L1014)</f>
        <v>153</v>
      </c>
      <c r="G1011" s="381">
        <v>0</v>
      </c>
      <c r="H1011" s="1081">
        <v>0</v>
      </c>
      <c r="I1011" s="1318"/>
      <c r="J1011" s="1319"/>
      <c r="K1011" s="1319"/>
      <c r="L1011" s="1320"/>
      <c r="M1011" s="1343"/>
    </row>
    <row r="1012" spans="1:13" s="615" customFormat="1" ht="15">
      <c r="A1012" s="1446">
        <v>1005</v>
      </c>
      <c r="B1012" s="1263"/>
      <c r="C1012" s="1264"/>
      <c r="D1012" s="1265" t="s">
        <v>1000</v>
      </c>
      <c r="E1012" s="156"/>
      <c r="F1012" s="1286"/>
      <c r="G1012" s="1261"/>
      <c r="H1012" s="1262"/>
      <c r="I1012" s="1318"/>
      <c r="J1012" s="1319">
        <v>153</v>
      </c>
      <c r="K1012" s="1319"/>
      <c r="L1012" s="1321">
        <f t="shared" si="10"/>
        <v>153</v>
      </c>
      <c r="M1012" s="1338"/>
    </row>
    <row r="1013" spans="1:13" s="616" customFormat="1" ht="15">
      <c r="A1013" s="1446">
        <v>1006</v>
      </c>
      <c r="B1013" s="1266"/>
      <c r="C1013" s="1267"/>
      <c r="D1013" s="1268" t="s">
        <v>230</v>
      </c>
      <c r="E1013" s="1301"/>
      <c r="F1013" s="1302"/>
      <c r="G1013" s="1290"/>
      <c r="H1013" s="1291"/>
      <c r="I1013" s="1322"/>
      <c r="J1013" s="1323"/>
      <c r="K1013" s="1323"/>
      <c r="L1013" s="1324">
        <f t="shared" si="10"/>
        <v>0</v>
      </c>
      <c r="M1013" s="1346"/>
    </row>
    <row r="1014" spans="1:13" s="617" customFormat="1" ht="15">
      <c r="A1014" s="1446">
        <v>1007</v>
      </c>
      <c r="B1014" s="1270"/>
      <c r="C1014" s="1271"/>
      <c r="D1014" s="1272" t="s">
        <v>1034</v>
      </c>
      <c r="E1014" s="1289"/>
      <c r="F1014" s="1287"/>
      <c r="G1014" s="1287"/>
      <c r="H1014" s="1288"/>
      <c r="I1014" s="1328">
        <f>SUM(I1012:I1013)</f>
        <v>0</v>
      </c>
      <c r="J1014" s="1287">
        <f>SUM(J1012:J1013)</f>
        <v>153</v>
      </c>
      <c r="K1014" s="1287">
        <f>SUM(K1012:K1013)</f>
        <v>0</v>
      </c>
      <c r="L1014" s="1320">
        <f t="shared" si="10"/>
        <v>153</v>
      </c>
      <c r="M1014" s="1345">
        <v>0</v>
      </c>
    </row>
    <row r="1015" spans="1:13" s="615" customFormat="1" ht="19.5" customHeight="1">
      <c r="A1015" s="1206">
        <v>1008</v>
      </c>
      <c r="B1015" s="1294"/>
      <c r="C1015" s="1264">
        <v>15</v>
      </c>
      <c r="D1015" s="146" t="s">
        <v>955</v>
      </c>
      <c r="E1015" s="156" t="s">
        <v>752</v>
      </c>
      <c r="F1015" s="381">
        <f>SUM(H1015,L1018)</f>
        <v>53</v>
      </c>
      <c r="G1015" s="381">
        <v>0</v>
      </c>
      <c r="H1015" s="1081">
        <v>0</v>
      </c>
      <c r="I1015" s="1318"/>
      <c r="J1015" s="1319"/>
      <c r="K1015" s="1319"/>
      <c r="L1015" s="1320"/>
      <c r="M1015" s="1343"/>
    </row>
    <row r="1016" spans="1:13" s="615" customFormat="1" ht="15">
      <c r="A1016" s="1446">
        <v>1009</v>
      </c>
      <c r="B1016" s="1263"/>
      <c r="C1016" s="1264"/>
      <c r="D1016" s="1265" t="s">
        <v>1000</v>
      </c>
      <c r="E1016" s="156"/>
      <c r="F1016" s="1286"/>
      <c r="G1016" s="1261"/>
      <c r="H1016" s="1262"/>
      <c r="I1016" s="1318"/>
      <c r="J1016" s="1319">
        <v>53</v>
      </c>
      <c r="K1016" s="1319"/>
      <c r="L1016" s="1321">
        <f t="shared" si="10"/>
        <v>53</v>
      </c>
      <c r="M1016" s="1338"/>
    </row>
    <row r="1017" spans="1:13" s="616" customFormat="1" ht="15">
      <c r="A1017" s="1446">
        <v>1010</v>
      </c>
      <c r="B1017" s="1266"/>
      <c r="C1017" s="1267"/>
      <c r="D1017" s="1268" t="s">
        <v>396</v>
      </c>
      <c r="E1017" s="1301"/>
      <c r="F1017" s="1302"/>
      <c r="G1017" s="1290"/>
      <c r="H1017" s="1291"/>
      <c r="I1017" s="1322"/>
      <c r="J1017" s="1323"/>
      <c r="K1017" s="1323"/>
      <c r="L1017" s="1324">
        <f t="shared" si="10"/>
        <v>0</v>
      </c>
      <c r="M1017" s="1346"/>
    </row>
    <row r="1018" spans="1:13" s="617" customFormat="1" ht="15">
      <c r="A1018" s="1446">
        <v>1011</v>
      </c>
      <c r="B1018" s="1270"/>
      <c r="C1018" s="1271"/>
      <c r="D1018" s="1272" t="s">
        <v>1034</v>
      </c>
      <c r="E1018" s="1289"/>
      <c r="F1018" s="1287"/>
      <c r="G1018" s="1287"/>
      <c r="H1018" s="1288"/>
      <c r="I1018" s="1328">
        <f>SUM(I1016:I1017)</f>
        <v>0</v>
      </c>
      <c r="J1018" s="1287">
        <f>SUM(J1016:J1017)</f>
        <v>53</v>
      </c>
      <c r="K1018" s="1287">
        <f>SUM(K1016:K1017)</f>
        <v>0</v>
      </c>
      <c r="L1018" s="1320">
        <f t="shared" si="10"/>
        <v>53</v>
      </c>
      <c r="M1018" s="1345">
        <v>0</v>
      </c>
    </row>
    <row r="1019" spans="1:13" s="615" customFormat="1" ht="15">
      <c r="A1019" s="1446">
        <v>1012</v>
      </c>
      <c r="B1019" s="1294"/>
      <c r="C1019" s="1264">
        <v>16</v>
      </c>
      <c r="D1019" s="146" t="s">
        <v>956</v>
      </c>
      <c r="E1019" s="156" t="s">
        <v>752</v>
      </c>
      <c r="F1019" s="381">
        <f>SUM(H1019,L1022)</f>
        <v>268</v>
      </c>
      <c r="G1019" s="381">
        <v>0</v>
      </c>
      <c r="H1019" s="1081">
        <v>0</v>
      </c>
      <c r="I1019" s="1318"/>
      <c r="J1019" s="1319"/>
      <c r="K1019" s="1319"/>
      <c r="L1019" s="1320"/>
      <c r="M1019" s="1343"/>
    </row>
    <row r="1020" spans="1:13" s="615" customFormat="1" ht="15">
      <c r="A1020" s="1446">
        <v>1013</v>
      </c>
      <c r="B1020" s="1263"/>
      <c r="C1020" s="1264"/>
      <c r="D1020" s="1265" t="s">
        <v>1000</v>
      </c>
      <c r="E1020" s="156"/>
      <c r="F1020" s="1286"/>
      <c r="G1020" s="1261"/>
      <c r="H1020" s="1262"/>
      <c r="I1020" s="1318"/>
      <c r="J1020" s="1319">
        <v>268</v>
      </c>
      <c r="K1020" s="1319"/>
      <c r="L1020" s="1321">
        <f t="shared" si="10"/>
        <v>268</v>
      </c>
      <c r="M1020" s="1338"/>
    </row>
    <row r="1021" spans="1:13" s="616" customFormat="1" ht="15">
      <c r="A1021" s="1446">
        <v>1014</v>
      </c>
      <c r="B1021" s="1266"/>
      <c r="C1021" s="1267"/>
      <c r="D1021" s="1268" t="s">
        <v>396</v>
      </c>
      <c r="E1021" s="1301"/>
      <c r="F1021" s="1302"/>
      <c r="G1021" s="1290"/>
      <c r="H1021" s="1291"/>
      <c r="I1021" s="1322"/>
      <c r="J1021" s="1323"/>
      <c r="K1021" s="1323"/>
      <c r="L1021" s="1324">
        <f t="shared" si="10"/>
        <v>0</v>
      </c>
      <c r="M1021" s="1346"/>
    </row>
    <row r="1022" spans="1:13" s="617" customFormat="1" ht="15">
      <c r="A1022" s="1446">
        <v>1015</v>
      </c>
      <c r="B1022" s="1270"/>
      <c r="C1022" s="1271"/>
      <c r="D1022" s="1272" t="s">
        <v>1034</v>
      </c>
      <c r="E1022" s="1289"/>
      <c r="F1022" s="1287"/>
      <c r="G1022" s="1287"/>
      <c r="H1022" s="1288"/>
      <c r="I1022" s="1328">
        <f>SUM(I1020:I1021)</f>
        <v>0</v>
      </c>
      <c r="J1022" s="1287">
        <f>SUM(J1020:J1021)</f>
        <v>268</v>
      </c>
      <c r="K1022" s="1287">
        <f>SUM(K1020:K1021)</f>
        <v>0</v>
      </c>
      <c r="L1022" s="1320">
        <f t="shared" si="10"/>
        <v>268</v>
      </c>
      <c r="M1022" s="1345">
        <v>0</v>
      </c>
    </row>
    <row r="1023" spans="1:13" s="615" customFormat="1" ht="15">
      <c r="A1023" s="1446">
        <v>1016</v>
      </c>
      <c r="B1023" s="1294"/>
      <c r="C1023" s="1264">
        <v>17</v>
      </c>
      <c r="D1023" s="146" t="s">
        <v>679</v>
      </c>
      <c r="E1023" s="156" t="s">
        <v>752</v>
      </c>
      <c r="F1023" s="381">
        <v>318</v>
      </c>
      <c r="G1023" s="381">
        <v>0</v>
      </c>
      <c r="H1023" s="1081">
        <v>0</v>
      </c>
      <c r="I1023" s="1318"/>
      <c r="J1023" s="1319"/>
      <c r="K1023" s="1319"/>
      <c r="L1023" s="1320"/>
      <c r="M1023" s="1343"/>
    </row>
    <row r="1024" spans="1:13" s="615" customFormat="1" ht="15">
      <c r="A1024" s="1446">
        <v>1017</v>
      </c>
      <c r="B1024" s="1263"/>
      <c r="C1024" s="1264"/>
      <c r="D1024" s="1265" t="s">
        <v>1000</v>
      </c>
      <c r="E1024" s="156"/>
      <c r="F1024" s="1286"/>
      <c r="G1024" s="1261"/>
      <c r="H1024" s="1262"/>
      <c r="I1024" s="1318"/>
      <c r="J1024" s="1319">
        <v>318</v>
      </c>
      <c r="K1024" s="1319"/>
      <c r="L1024" s="1321">
        <f t="shared" si="10"/>
        <v>318</v>
      </c>
      <c r="M1024" s="1338"/>
    </row>
    <row r="1025" spans="1:13" s="616" customFormat="1" ht="15">
      <c r="A1025" s="1446">
        <v>1018</v>
      </c>
      <c r="B1025" s="1266"/>
      <c r="C1025" s="1267"/>
      <c r="D1025" s="1268" t="s">
        <v>230</v>
      </c>
      <c r="E1025" s="1301"/>
      <c r="F1025" s="1302"/>
      <c r="G1025" s="1290"/>
      <c r="H1025" s="1291"/>
      <c r="I1025" s="1322"/>
      <c r="J1025" s="1323"/>
      <c r="K1025" s="1323"/>
      <c r="L1025" s="1324">
        <f t="shared" si="10"/>
        <v>0</v>
      </c>
      <c r="M1025" s="1346"/>
    </row>
    <row r="1026" spans="1:13" s="617" customFormat="1" ht="15">
      <c r="A1026" s="1446">
        <v>1019</v>
      </c>
      <c r="B1026" s="1270"/>
      <c r="C1026" s="1271"/>
      <c r="D1026" s="1272" t="s">
        <v>680</v>
      </c>
      <c r="E1026" s="1289"/>
      <c r="F1026" s="1287"/>
      <c r="G1026" s="1287"/>
      <c r="H1026" s="1288"/>
      <c r="I1026" s="1328">
        <f>SUM(I1024:I1025)</f>
        <v>0</v>
      </c>
      <c r="J1026" s="1287">
        <f>SUM(J1024:J1025)</f>
        <v>318</v>
      </c>
      <c r="K1026" s="1287">
        <f>SUM(K1024:K1025)</f>
        <v>0</v>
      </c>
      <c r="L1026" s="1320">
        <f t="shared" si="10"/>
        <v>318</v>
      </c>
      <c r="M1026" s="1345">
        <v>0</v>
      </c>
    </row>
    <row r="1027" spans="1:13" s="615" customFormat="1" ht="19.5" customHeight="1">
      <c r="A1027" s="1206">
        <v>1020</v>
      </c>
      <c r="B1027" s="1294"/>
      <c r="C1027" s="1264">
        <v>18</v>
      </c>
      <c r="D1027" s="146" t="s">
        <v>681</v>
      </c>
      <c r="E1027" s="156" t="s">
        <v>752</v>
      </c>
      <c r="F1027" s="381">
        <f>SUM(H1027,L1030)</f>
        <v>1270</v>
      </c>
      <c r="G1027" s="381">
        <v>0</v>
      </c>
      <c r="H1027" s="1081">
        <v>0</v>
      </c>
      <c r="I1027" s="1318"/>
      <c r="J1027" s="1319"/>
      <c r="K1027" s="1319"/>
      <c r="L1027" s="1320"/>
      <c r="M1027" s="1343"/>
    </row>
    <row r="1028" spans="1:13" s="615" customFormat="1" ht="15">
      <c r="A1028" s="1446">
        <v>1021</v>
      </c>
      <c r="B1028" s="1263"/>
      <c r="C1028" s="1264"/>
      <c r="D1028" s="1265" t="s">
        <v>1000</v>
      </c>
      <c r="E1028" s="156"/>
      <c r="F1028" s="1286"/>
      <c r="G1028" s="1261"/>
      <c r="H1028" s="1262"/>
      <c r="I1028" s="1318"/>
      <c r="J1028" s="1319">
        <v>1270</v>
      </c>
      <c r="K1028" s="1319"/>
      <c r="L1028" s="1321">
        <f t="shared" si="10"/>
        <v>1270</v>
      </c>
      <c r="M1028" s="1338"/>
    </row>
    <row r="1029" spans="1:13" s="616" customFormat="1" ht="15">
      <c r="A1029" s="1446">
        <v>1022</v>
      </c>
      <c r="B1029" s="1266"/>
      <c r="C1029" s="1267"/>
      <c r="D1029" s="1268" t="s">
        <v>230</v>
      </c>
      <c r="E1029" s="1301"/>
      <c r="F1029" s="1302"/>
      <c r="G1029" s="1290"/>
      <c r="H1029" s="1291"/>
      <c r="I1029" s="1322"/>
      <c r="J1029" s="1323"/>
      <c r="K1029" s="1323"/>
      <c r="L1029" s="1324">
        <f t="shared" si="10"/>
        <v>0</v>
      </c>
      <c r="M1029" s="1346"/>
    </row>
    <row r="1030" spans="1:13" s="617" customFormat="1" ht="15">
      <c r="A1030" s="1446">
        <v>1023</v>
      </c>
      <c r="B1030" s="1270"/>
      <c r="C1030" s="1271"/>
      <c r="D1030" s="1272" t="s">
        <v>1034</v>
      </c>
      <c r="E1030" s="1289"/>
      <c r="F1030" s="1287"/>
      <c r="G1030" s="1287"/>
      <c r="H1030" s="1288"/>
      <c r="I1030" s="1328">
        <f>SUM(I1028:I1029)</f>
        <v>0</v>
      </c>
      <c r="J1030" s="1287">
        <f>SUM(J1028:J1029)</f>
        <v>1270</v>
      </c>
      <c r="K1030" s="1287">
        <f>SUM(K1028:K1029)</f>
        <v>0</v>
      </c>
      <c r="L1030" s="1320">
        <f t="shared" si="10"/>
        <v>1270</v>
      </c>
      <c r="M1030" s="1345">
        <v>0</v>
      </c>
    </row>
    <row r="1031" spans="1:13" s="615" customFormat="1" ht="15">
      <c r="A1031" s="1446">
        <v>1024</v>
      </c>
      <c r="B1031" s="1294"/>
      <c r="C1031" s="1264">
        <v>19</v>
      </c>
      <c r="D1031" s="146" t="s">
        <v>682</v>
      </c>
      <c r="E1031" s="156" t="s">
        <v>752</v>
      </c>
      <c r="F1031" s="381">
        <f>SUM(H1031,L1034)</f>
        <v>839</v>
      </c>
      <c r="G1031" s="381">
        <v>0</v>
      </c>
      <c r="H1031" s="1081">
        <v>0</v>
      </c>
      <c r="I1031" s="1318"/>
      <c r="J1031" s="1319"/>
      <c r="K1031" s="1319"/>
      <c r="L1031" s="1320"/>
      <c r="M1031" s="1343"/>
    </row>
    <row r="1032" spans="1:13" s="615" customFormat="1" ht="15">
      <c r="A1032" s="1446">
        <v>1025</v>
      </c>
      <c r="B1032" s="1263"/>
      <c r="C1032" s="1264"/>
      <c r="D1032" s="1265" t="s">
        <v>1000</v>
      </c>
      <c r="E1032" s="156"/>
      <c r="F1032" s="1286"/>
      <c r="G1032" s="1261"/>
      <c r="H1032" s="1262"/>
      <c r="I1032" s="1318"/>
      <c r="J1032" s="1319">
        <v>839</v>
      </c>
      <c r="K1032" s="1319"/>
      <c r="L1032" s="1321">
        <f t="shared" si="10"/>
        <v>839</v>
      </c>
      <c r="M1032" s="1338"/>
    </row>
    <row r="1033" spans="1:13" s="616" customFormat="1" ht="15">
      <c r="A1033" s="1446">
        <v>1026</v>
      </c>
      <c r="B1033" s="1266"/>
      <c r="C1033" s="1267"/>
      <c r="D1033" s="1268" t="s">
        <v>230</v>
      </c>
      <c r="E1033" s="1301"/>
      <c r="F1033" s="1302"/>
      <c r="G1033" s="1290"/>
      <c r="H1033" s="1291"/>
      <c r="I1033" s="1322"/>
      <c r="J1033" s="1323"/>
      <c r="K1033" s="1323"/>
      <c r="L1033" s="1324">
        <f t="shared" si="10"/>
        <v>0</v>
      </c>
      <c r="M1033" s="1346"/>
    </row>
    <row r="1034" spans="1:13" s="617" customFormat="1" ht="15">
      <c r="A1034" s="1446">
        <v>1027</v>
      </c>
      <c r="B1034" s="1270"/>
      <c r="C1034" s="1271"/>
      <c r="D1034" s="1272" t="s">
        <v>1034</v>
      </c>
      <c r="E1034" s="1289"/>
      <c r="F1034" s="1287"/>
      <c r="G1034" s="1287"/>
      <c r="H1034" s="1288"/>
      <c r="I1034" s="1328">
        <f>SUM(I1032:I1033)</f>
        <v>0</v>
      </c>
      <c r="J1034" s="1287">
        <f>SUM(J1032:J1033)</f>
        <v>839</v>
      </c>
      <c r="K1034" s="1287">
        <f>SUM(K1032:K1033)</f>
        <v>0</v>
      </c>
      <c r="L1034" s="1320">
        <f t="shared" si="10"/>
        <v>839</v>
      </c>
      <c r="M1034" s="1345">
        <v>0</v>
      </c>
    </row>
    <row r="1035" spans="1:13" s="615" customFormat="1" ht="19.5" customHeight="1">
      <c r="A1035" s="1206">
        <v>1028</v>
      </c>
      <c r="B1035" s="1294"/>
      <c r="C1035" s="1264">
        <v>20</v>
      </c>
      <c r="D1035" s="146" t="s">
        <v>683</v>
      </c>
      <c r="E1035" s="156" t="s">
        <v>752</v>
      </c>
      <c r="F1035" s="381">
        <f>SUM(H1035,L1038)</f>
        <v>2454</v>
      </c>
      <c r="G1035" s="381">
        <v>0</v>
      </c>
      <c r="H1035" s="1081">
        <v>0</v>
      </c>
      <c r="I1035" s="1318"/>
      <c r="J1035" s="1319"/>
      <c r="K1035" s="1319"/>
      <c r="L1035" s="1320"/>
      <c r="M1035" s="1343"/>
    </row>
    <row r="1036" spans="1:13" s="615" customFormat="1" ht="15">
      <c r="A1036" s="1446">
        <v>1029</v>
      </c>
      <c r="B1036" s="1263"/>
      <c r="C1036" s="1264"/>
      <c r="D1036" s="1265" t="s">
        <v>1000</v>
      </c>
      <c r="E1036" s="156"/>
      <c r="F1036" s="1286"/>
      <c r="G1036" s="1261"/>
      <c r="H1036" s="1262"/>
      <c r="I1036" s="1318"/>
      <c r="J1036" s="1319">
        <v>2454</v>
      </c>
      <c r="K1036" s="1319"/>
      <c r="L1036" s="1321">
        <f t="shared" si="10"/>
        <v>2454</v>
      </c>
      <c r="M1036" s="1338"/>
    </row>
    <row r="1037" spans="1:13" s="616" customFormat="1" ht="15">
      <c r="A1037" s="1446">
        <v>1030</v>
      </c>
      <c r="B1037" s="1266"/>
      <c r="C1037" s="1267"/>
      <c r="D1037" s="1268" t="s">
        <v>230</v>
      </c>
      <c r="E1037" s="1301"/>
      <c r="F1037" s="1302"/>
      <c r="G1037" s="1290"/>
      <c r="H1037" s="1291"/>
      <c r="I1037" s="1322"/>
      <c r="J1037" s="1323"/>
      <c r="K1037" s="1323"/>
      <c r="L1037" s="1324">
        <f t="shared" si="10"/>
        <v>0</v>
      </c>
      <c r="M1037" s="1346"/>
    </row>
    <row r="1038" spans="1:13" s="617" customFormat="1" ht="15">
      <c r="A1038" s="1446">
        <v>1031</v>
      </c>
      <c r="B1038" s="1270"/>
      <c r="C1038" s="1271"/>
      <c r="D1038" s="1272" t="s">
        <v>1034</v>
      </c>
      <c r="E1038" s="1289"/>
      <c r="F1038" s="1287"/>
      <c r="G1038" s="1287"/>
      <c r="H1038" s="1288"/>
      <c r="I1038" s="1328">
        <f>SUM(I1036:I1037)</f>
        <v>0</v>
      </c>
      <c r="J1038" s="1287">
        <f>SUM(J1036:J1037)</f>
        <v>2454</v>
      </c>
      <c r="K1038" s="1287">
        <f>SUM(K1036:K1037)</f>
        <v>0</v>
      </c>
      <c r="L1038" s="1320">
        <f t="shared" si="10"/>
        <v>2454</v>
      </c>
      <c r="M1038" s="1345">
        <v>0</v>
      </c>
    </row>
    <row r="1039" spans="1:13" s="615" customFormat="1" ht="30" customHeight="1">
      <c r="A1039" s="1206">
        <v>1032</v>
      </c>
      <c r="B1039" s="1294">
        <v>5</v>
      </c>
      <c r="C1039" s="1264"/>
      <c r="D1039" s="1307" t="s">
        <v>316</v>
      </c>
      <c r="E1039" s="156"/>
      <c r="F1039" s="145"/>
      <c r="G1039" s="145"/>
      <c r="H1039" s="1074"/>
      <c r="I1039" s="1318"/>
      <c r="J1039" s="1319"/>
      <c r="K1039" s="1319"/>
      <c r="L1039" s="1321"/>
      <c r="M1039" s="1341"/>
    </row>
    <row r="1040" spans="1:13" s="615" customFormat="1" ht="15">
      <c r="A1040" s="1446">
        <v>1033</v>
      </c>
      <c r="B1040" s="1263"/>
      <c r="C1040" s="1264">
        <v>21</v>
      </c>
      <c r="D1040" s="1261" t="s">
        <v>317</v>
      </c>
      <c r="E1040" s="156" t="s">
        <v>752</v>
      </c>
      <c r="F1040" s="381">
        <f>SUM(H1040,L1044)</f>
        <v>1500</v>
      </c>
      <c r="G1040" s="1261">
        <v>0</v>
      </c>
      <c r="H1040" s="1262">
        <v>0</v>
      </c>
      <c r="I1040" s="1318"/>
      <c r="J1040" s="1319"/>
      <c r="K1040" s="1319"/>
      <c r="L1040" s="1321"/>
      <c r="M1040" s="1338"/>
    </row>
    <row r="1041" spans="1:13" ht="15">
      <c r="A1041" s="1446">
        <v>1034</v>
      </c>
      <c r="B1041" s="1263"/>
      <c r="C1041" s="1264"/>
      <c r="D1041" s="1265" t="s">
        <v>394</v>
      </c>
      <c r="E1041" s="1295"/>
      <c r="F1041" s="1280"/>
      <c r="G1041" s="1286"/>
      <c r="H1041" s="1387"/>
      <c r="I1041" s="1318"/>
      <c r="J1041" s="1319">
        <v>1500</v>
      </c>
      <c r="K1041" s="1319"/>
      <c r="L1041" s="1321">
        <f>SUM(I1041:K1041)</f>
        <v>1500</v>
      </c>
      <c r="M1041" s="1343"/>
    </row>
    <row r="1042" spans="1:13" ht="15">
      <c r="A1042" s="1446">
        <v>1035</v>
      </c>
      <c r="B1042" s="1263"/>
      <c r="C1042" s="1264"/>
      <c r="D1042" s="1265" t="s">
        <v>1000</v>
      </c>
      <c r="E1042" s="1295"/>
      <c r="F1042" s="1280"/>
      <c r="G1042" s="1286"/>
      <c r="H1042" s="1387"/>
      <c r="I1042" s="1318"/>
      <c r="J1042" s="1319">
        <v>1500</v>
      </c>
      <c r="K1042" s="1319"/>
      <c r="L1042" s="1321">
        <f>SUM(I1042:K1042)</f>
        <v>1500</v>
      </c>
      <c r="M1042" s="1343"/>
    </row>
    <row r="1043" spans="1:13" s="616" customFormat="1" ht="15">
      <c r="A1043" s="1446">
        <v>1036</v>
      </c>
      <c r="B1043" s="1266"/>
      <c r="C1043" s="1267"/>
      <c r="D1043" s="1268" t="s">
        <v>396</v>
      </c>
      <c r="E1043" s="156"/>
      <c r="F1043" s="1290"/>
      <c r="G1043" s="1290"/>
      <c r="H1043" s="1388"/>
      <c r="I1043" s="1322"/>
      <c r="J1043" s="1323"/>
      <c r="K1043" s="1323"/>
      <c r="L1043" s="1324">
        <f>SUM(I1043:K1043)</f>
        <v>0</v>
      </c>
      <c r="M1043" s="1346"/>
    </row>
    <row r="1044" spans="1:13" s="617" customFormat="1" ht="15">
      <c r="A1044" s="1446">
        <v>1037</v>
      </c>
      <c r="B1044" s="1270"/>
      <c r="C1044" s="1271"/>
      <c r="D1044" s="1272" t="s">
        <v>1034</v>
      </c>
      <c r="E1044" s="1289"/>
      <c r="F1044" s="1287"/>
      <c r="G1044" s="1287"/>
      <c r="H1044" s="1288"/>
      <c r="I1044" s="1328">
        <f>SUM(I1042:I1043)</f>
        <v>0</v>
      </c>
      <c r="J1044" s="1287">
        <f>SUM(J1042:J1043)</f>
        <v>1500</v>
      </c>
      <c r="K1044" s="1287">
        <f>SUM(K1042:K1043)</f>
        <v>0</v>
      </c>
      <c r="L1044" s="1320">
        <f>SUM(I1044:K1044)</f>
        <v>1500</v>
      </c>
      <c r="M1044" s="1345">
        <f>SUM(M1041:M1043)</f>
        <v>0</v>
      </c>
    </row>
    <row r="1045" spans="1:13" s="615" customFormat="1" ht="18" customHeight="1">
      <c r="A1045" s="1206">
        <v>1038</v>
      </c>
      <c r="B1045" s="1294"/>
      <c r="C1045" s="1264">
        <v>22</v>
      </c>
      <c r="D1045" s="146" t="s">
        <v>879</v>
      </c>
      <c r="E1045" s="156" t="s">
        <v>752</v>
      </c>
      <c r="F1045" s="381">
        <f>SUM(H1045,L1048)</f>
        <v>300</v>
      </c>
      <c r="G1045" s="381">
        <v>0</v>
      </c>
      <c r="H1045" s="1081">
        <v>0</v>
      </c>
      <c r="I1045" s="1318"/>
      <c r="J1045" s="1319"/>
      <c r="K1045" s="1319"/>
      <c r="L1045" s="1321"/>
      <c r="M1045" s="1343"/>
    </row>
    <row r="1046" spans="1:13" ht="15">
      <c r="A1046" s="1446">
        <v>1039</v>
      </c>
      <c r="B1046" s="1263"/>
      <c r="C1046" s="1264"/>
      <c r="D1046" s="1265" t="s">
        <v>1000</v>
      </c>
      <c r="E1046" s="156"/>
      <c r="F1046" s="1286"/>
      <c r="G1046" s="1286"/>
      <c r="H1046" s="1387"/>
      <c r="I1046" s="1318"/>
      <c r="J1046" s="1319">
        <v>300</v>
      </c>
      <c r="K1046" s="1319"/>
      <c r="L1046" s="1321">
        <f>SUM(I1046:K1046)</f>
        <v>300</v>
      </c>
      <c r="M1046" s="1343"/>
    </row>
    <row r="1047" spans="1:13" s="616" customFormat="1" ht="15">
      <c r="A1047" s="1446">
        <v>1040</v>
      </c>
      <c r="B1047" s="1266"/>
      <c r="C1047" s="1267"/>
      <c r="D1047" s="1268" t="s">
        <v>396</v>
      </c>
      <c r="E1047" s="156"/>
      <c r="F1047" s="1290"/>
      <c r="G1047" s="1290"/>
      <c r="H1047" s="1388"/>
      <c r="I1047" s="1322"/>
      <c r="J1047" s="1323"/>
      <c r="K1047" s="1323"/>
      <c r="L1047" s="1324">
        <f>SUM(I1047:K1047)</f>
        <v>0</v>
      </c>
      <c r="M1047" s="1346"/>
    </row>
    <row r="1048" spans="1:13" s="617" customFormat="1" ht="15">
      <c r="A1048" s="1446">
        <v>1041</v>
      </c>
      <c r="B1048" s="1270"/>
      <c r="C1048" s="1271"/>
      <c r="D1048" s="1272" t="s">
        <v>1034</v>
      </c>
      <c r="E1048" s="1289"/>
      <c r="F1048" s="1287"/>
      <c r="G1048" s="1287"/>
      <c r="H1048" s="1288"/>
      <c r="I1048" s="1328">
        <f>SUM(I1046:I1047)</f>
        <v>0</v>
      </c>
      <c r="J1048" s="1287">
        <f>SUM(J1046:J1047)</f>
        <v>300</v>
      </c>
      <c r="K1048" s="1287">
        <f>SUM(K1046:K1047)</f>
        <v>0</v>
      </c>
      <c r="L1048" s="1320">
        <f>SUM(I1048:K1048)</f>
        <v>300</v>
      </c>
      <c r="M1048" s="1345">
        <v>0</v>
      </c>
    </row>
    <row r="1049" spans="1:13" s="615" customFormat="1" ht="18" customHeight="1">
      <c r="A1049" s="1206">
        <v>1042</v>
      </c>
      <c r="B1049" s="1294"/>
      <c r="C1049" s="1264">
        <v>23</v>
      </c>
      <c r="D1049" s="146" t="s">
        <v>951</v>
      </c>
      <c r="E1049" s="156" t="s">
        <v>752</v>
      </c>
      <c r="F1049" s="381">
        <f>SUM(H1049,L1052)</f>
        <v>44</v>
      </c>
      <c r="G1049" s="381">
        <v>0</v>
      </c>
      <c r="H1049" s="1081">
        <v>0</v>
      </c>
      <c r="I1049" s="1318"/>
      <c r="J1049" s="1319"/>
      <c r="K1049" s="1319"/>
      <c r="L1049" s="1321"/>
      <c r="M1049" s="1343"/>
    </row>
    <row r="1050" spans="1:13" s="615" customFormat="1" ht="15">
      <c r="A1050" s="1446">
        <v>1043</v>
      </c>
      <c r="B1050" s="1263"/>
      <c r="C1050" s="1264"/>
      <c r="D1050" s="1265" t="s">
        <v>1000</v>
      </c>
      <c r="E1050" s="156"/>
      <c r="F1050" s="1286"/>
      <c r="G1050" s="1261"/>
      <c r="H1050" s="1262"/>
      <c r="I1050" s="1318"/>
      <c r="J1050" s="1319">
        <v>44</v>
      </c>
      <c r="K1050" s="1319"/>
      <c r="L1050" s="1321">
        <f aca="true" t="shared" si="11" ref="L1050:L1094">SUM(I1050:K1050)</f>
        <v>44</v>
      </c>
      <c r="M1050" s="1338"/>
    </row>
    <row r="1051" spans="1:13" s="616" customFormat="1" ht="15">
      <c r="A1051" s="1446">
        <v>1044</v>
      </c>
      <c r="B1051" s="1266"/>
      <c r="C1051" s="1267"/>
      <c r="D1051" s="1268" t="s">
        <v>396</v>
      </c>
      <c r="E1051" s="1301"/>
      <c r="F1051" s="1302"/>
      <c r="G1051" s="1290"/>
      <c r="H1051" s="1291"/>
      <c r="I1051" s="1322"/>
      <c r="J1051" s="1323"/>
      <c r="K1051" s="1323"/>
      <c r="L1051" s="1324">
        <f t="shared" si="11"/>
        <v>0</v>
      </c>
      <c r="M1051" s="1346"/>
    </row>
    <row r="1052" spans="1:13" s="617" customFormat="1" ht="15">
      <c r="A1052" s="1446">
        <v>1045</v>
      </c>
      <c r="B1052" s="1270"/>
      <c r="C1052" s="1271"/>
      <c r="D1052" s="1272" t="s">
        <v>1034</v>
      </c>
      <c r="E1052" s="1289"/>
      <c r="F1052" s="1287"/>
      <c r="G1052" s="1287"/>
      <c r="H1052" s="1288"/>
      <c r="I1052" s="1328">
        <f>SUM(I1050:I1051)</f>
        <v>0</v>
      </c>
      <c r="J1052" s="1287">
        <f>SUM(J1050:J1051)</f>
        <v>44</v>
      </c>
      <c r="K1052" s="1287">
        <f>SUM(K1050:K1051)</f>
        <v>0</v>
      </c>
      <c r="L1052" s="1320">
        <f t="shared" si="11"/>
        <v>44</v>
      </c>
      <c r="M1052" s="1345">
        <v>0</v>
      </c>
    </row>
    <row r="1053" spans="1:13" s="615" customFormat="1" ht="18" customHeight="1">
      <c r="A1053" s="1206">
        <v>1046</v>
      </c>
      <c r="B1053" s="1294"/>
      <c r="C1053" s="1264">
        <v>24</v>
      </c>
      <c r="D1053" s="146" t="s">
        <v>950</v>
      </c>
      <c r="E1053" s="156" t="s">
        <v>752</v>
      </c>
      <c r="F1053" s="381">
        <f>SUM(H1053,L1056)</f>
        <v>100</v>
      </c>
      <c r="G1053" s="381">
        <v>0</v>
      </c>
      <c r="H1053" s="1081">
        <v>0</v>
      </c>
      <c r="I1053" s="1318"/>
      <c r="J1053" s="1319"/>
      <c r="K1053" s="1319"/>
      <c r="L1053" s="1321"/>
      <c r="M1053" s="1343"/>
    </row>
    <row r="1054" spans="1:13" s="615" customFormat="1" ht="15">
      <c r="A1054" s="1446">
        <v>1047</v>
      </c>
      <c r="B1054" s="1263"/>
      <c r="C1054" s="1264"/>
      <c r="D1054" s="1265" t="s">
        <v>1000</v>
      </c>
      <c r="E1054" s="156"/>
      <c r="F1054" s="1286"/>
      <c r="G1054" s="1261"/>
      <c r="H1054" s="1262"/>
      <c r="I1054" s="1318"/>
      <c r="J1054" s="1319">
        <v>100</v>
      </c>
      <c r="K1054" s="1319"/>
      <c r="L1054" s="1321">
        <f t="shared" si="11"/>
        <v>100</v>
      </c>
      <c r="M1054" s="1338"/>
    </row>
    <row r="1055" spans="1:13" s="616" customFormat="1" ht="15">
      <c r="A1055" s="1446">
        <v>1048</v>
      </c>
      <c r="B1055" s="1266"/>
      <c r="C1055" s="1267"/>
      <c r="D1055" s="1268" t="s">
        <v>396</v>
      </c>
      <c r="E1055" s="1301"/>
      <c r="F1055" s="1302"/>
      <c r="G1055" s="1290"/>
      <c r="H1055" s="1291"/>
      <c r="I1055" s="1322"/>
      <c r="J1055" s="1323"/>
      <c r="K1055" s="1323"/>
      <c r="L1055" s="1324">
        <f t="shared" si="11"/>
        <v>0</v>
      </c>
      <c r="M1055" s="1346"/>
    </row>
    <row r="1056" spans="1:13" s="617" customFormat="1" ht="15">
      <c r="A1056" s="1446">
        <v>1049</v>
      </c>
      <c r="B1056" s="1270"/>
      <c r="C1056" s="1271"/>
      <c r="D1056" s="1272" t="s">
        <v>1034</v>
      </c>
      <c r="E1056" s="1289"/>
      <c r="F1056" s="1287"/>
      <c r="G1056" s="1287"/>
      <c r="H1056" s="1288"/>
      <c r="I1056" s="1328">
        <f>SUM(I1054:I1055)</f>
        <v>0</v>
      </c>
      <c r="J1056" s="1287">
        <f>SUM(J1054:J1055)</f>
        <v>100</v>
      </c>
      <c r="K1056" s="1287">
        <f>SUM(K1054:K1055)</f>
        <v>0</v>
      </c>
      <c r="L1056" s="1320">
        <f t="shared" si="11"/>
        <v>100</v>
      </c>
      <c r="M1056" s="1345">
        <v>0</v>
      </c>
    </row>
    <row r="1057" spans="1:13" s="615" customFormat="1" ht="18" customHeight="1">
      <c r="A1057" s="1206">
        <v>1050</v>
      </c>
      <c r="B1057" s="1294"/>
      <c r="C1057" s="1264">
        <v>25</v>
      </c>
      <c r="D1057" s="146" t="s">
        <v>678</v>
      </c>
      <c r="E1057" s="156" t="s">
        <v>752</v>
      </c>
      <c r="F1057" s="381">
        <f>SUM(H1057,L1060)</f>
        <v>153</v>
      </c>
      <c r="G1057" s="381">
        <v>0</v>
      </c>
      <c r="H1057" s="1081">
        <v>0</v>
      </c>
      <c r="I1057" s="1318"/>
      <c r="J1057" s="1319"/>
      <c r="K1057" s="1319"/>
      <c r="L1057" s="1321"/>
      <c r="M1057" s="1343"/>
    </row>
    <row r="1058" spans="1:13" s="615" customFormat="1" ht="15">
      <c r="A1058" s="1446">
        <v>1051</v>
      </c>
      <c r="B1058" s="1263"/>
      <c r="C1058" s="1264"/>
      <c r="D1058" s="1265" t="s">
        <v>1000</v>
      </c>
      <c r="E1058" s="156"/>
      <c r="F1058" s="1286"/>
      <c r="G1058" s="1261"/>
      <c r="H1058" s="1262"/>
      <c r="I1058" s="1318"/>
      <c r="J1058" s="1319">
        <v>153</v>
      </c>
      <c r="K1058" s="1319"/>
      <c r="L1058" s="1321">
        <f t="shared" si="11"/>
        <v>153</v>
      </c>
      <c r="M1058" s="1338"/>
    </row>
    <row r="1059" spans="1:13" s="616" customFormat="1" ht="15">
      <c r="A1059" s="1446">
        <v>1052</v>
      </c>
      <c r="B1059" s="1266"/>
      <c r="C1059" s="1267"/>
      <c r="D1059" s="1268" t="s">
        <v>230</v>
      </c>
      <c r="E1059" s="1301"/>
      <c r="F1059" s="1302"/>
      <c r="G1059" s="1290"/>
      <c r="H1059" s="1291"/>
      <c r="I1059" s="1322"/>
      <c r="J1059" s="1323"/>
      <c r="K1059" s="1323"/>
      <c r="L1059" s="1324">
        <f t="shared" si="11"/>
        <v>0</v>
      </c>
      <c r="M1059" s="1346"/>
    </row>
    <row r="1060" spans="1:13" s="617" customFormat="1" ht="15">
      <c r="A1060" s="1446">
        <v>1053</v>
      </c>
      <c r="B1060" s="1270"/>
      <c r="C1060" s="1271"/>
      <c r="D1060" s="1272" t="s">
        <v>1034</v>
      </c>
      <c r="E1060" s="1289"/>
      <c r="F1060" s="1287"/>
      <c r="G1060" s="1287"/>
      <c r="H1060" s="1288"/>
      <c r="I1060" s="1328">
        <f>SUM(I1058:I1059)</f>
        <v>0</v>
      </c>
      <c r="J1060" s="1287">
        <f>SUM(J1058:J1059)</f>
        <v>153</v>
      </c>
      <c r="K1060" s="1287">
        <f>SUM(K1058:K1059)</f>
        <v>0</v>
      </c>
      <c r="L1060" s="1320">
        <f t="shared" si="11"/>
        <v>153</v>
      </c>
      <c r="M1060" s="1345">
        <v>0</v>
      </c>
    </row>
    <row r="1061" spans="1:13" s="615" customFormat="1" ht="18" customHeight="1">
      <c r="A1061" s="1446">
        <v>1054</v>
      </c>
      <c r="B1061" s="1294"/>
      <c r="C1061" s="1264">
        <v>26</v>
      </c>
      <c r="D1061" s="146" t="s">
        <v>684</v>
      </c>
      <c r="E1061" s="156" t="s">
        <v>752</v>
      </c>
      <c r="F1061" s="381">
        <f>SUM(H1061,L1064)</f>
        <v>337</v>
      </c>
      <c r="G1061" s="381">
        <v>0</v>
      </c>
      <c r="H1061" s="1081">
        <v>0</v>
      </c>
      <c r="I1061" s="1318"/>
      <c r="J1061" s="1319"/>
      <c r="K1061" s="1319"/>
      <c r="L1061" s="1321"/>
      <c r="M1061" s="1343"/>
    </row>
    <row r="1062" spans="1:13" s="615" customFormat="1" ht="15">
      <c r="A1062" s="1446">
        <v>1055</v>
      </c>
      <c r="B1062" s="1263"/>
      <c r="C1062" s="1264"/>
      <c r="D1062" s="1265" t="s">
        <v>1000</v>
      </c>
      <c r="E1062" s="156"/>
      <c r="F1062" s="1286"/>
      <c r="G1062" s="1261"/>
      <c r="H1062" s="1262"/>
      <c r="I1062" s="1318"/>
      <c r="J1062" s="1319">
        <v>337</v>
      </c>
      <c r="K1062" s="1319"/>
      <c r="L1062" s="1321">
        <f t="shared" si="11"/>
        <v>337</v>
      </c>
      <c r="M1062" s="1338"/>
    </row>
    <row r="1063" spans="1:13" s="616" customFormat="1" ht="15">
      <c r="A1063" s="1446">
        <v>1056</v>
      </c>
      <c r="B1063" s="1266"/>
      <c r="C1063" s="1267"/>
      <c r="D1063" s="1268" t="s">
        <v>230</v>
      </c>
      <c r="E1063" s="1301"/>
      <c r="F1063" s="1302"/>
      <c r="G1063" s="1290"/>
      <c r="H1063" s="1291"/>
      <c r="I1063" s="1322"/>
      <c r="J1063" s="1323"/>
      <c r="K1063" s="1323"/>
      <c r="L1063" s="1324">
        <f t="shared" si="11"/>
        <v>0</v>
      </c>
      <c r="M1063" s="1346"/>
    </row>
    <row r="1064" spans="1:13" s="617" customFormat="1" ht="15">
      <c r="A1064" s="1446">
        <v>1057</v>
      </c>
      <c r="B1064" s="1270"/>
      <c r="C1064" s="1271"/>
      <c r="D1064" s="1272" t="s">
        <v>1034</v>
      </c>
      <c r="E1064" s="1289"/>
      <c r="F1064" s="1287"/>
      <c r="G1064" s="1287"/>
      <c r="H1064" s="1288"/>
      <c r="I1064" s="1328">
        <f>SUM(I1062:I1063)</f>
        <v>0</v>
      </c>
      <c r="J1064" s="1287">
        <f>SUM(J1062:J1063)</f>
        <v>337</v>
      </c>
      <c r="K1064" s="1287">
        <f>SUM(K1062:K1063)</f>
        <v>0</v>
      </c>
      <c r="L1064" s="1320">
        <f t="shared" si="11"/>
        <v>337</v>
      </c>
      <c r="M1064" s="1345">
        <v>0</v>
      </c>
    </row>
    <row r="1065" spans="1:13" s="615" customFormat="1" ht="18" customHeight="1">
      <c r="A1065" s="1206">
        <v>1058</v>
      </c>
      <c r="B1065" s="1294"/>
      <c r="C1065" s="1264">
        <v>27</v>
      </c>
      <c r="D1065" s="146" t="s">
        <v>682</v>
      </c>
      <c r="E1065" s="156" t="s">
        <v>752</v>
      </c>
      <c r="F1065" s="381">
        <f>SUM(H1065,L1068)</f>
        <v>1067</v>
      </c>
      <c r="G1065" s="381">
        <v>0</v>
      </c>
      <c r="H1065" s="1081">
        <v>0</v>
      </c>
      <c r="I1065" s="1318"/>
      <c r="J1065" s="1319"/>
      <c r="K1065" s="1319"/>
      <c r="L1065" s="1321"/>
      <c r="M1065" s="1343"/>
    </row>
    <row r="1066" spans="1:13" s="615" customFormat="1" ht="15">
      <c r="A1066" s="1446">
        <v>1059</v>
      </c>
      <c r="B1066" s="1263"/>
      <c r="C1066" s="1264"/>
      <c r="D1066" s="1265" t="s">
        <v>1000</v>
      </c>
      <c r="E1066" s="156"/>
      <c r="F1066" s="1286"/>
      <c r="G1066" s="1261"/>
      <c r="H1066" s="1262"/>
      <c r="I1066" s="1318"/>
      <c r="J1066" s="1319">
        <v>1067</v>
      </c>
      <c r="K1066" s="1319"/>
      <c r="L1066" s="1321">
        <f t="shared" si="11"/>
        <v>1067</v>
      </c>
      <c r="M1066" s="1338"/>
    </row>
    <row r="1067" spans="1:13" s="616" customFormat="1" ht="15">
      <c r="A1067" s="1446">
        <v>1060</v>
      </c>
      <c r="B1067" s="1266"/>
      <c r="C1067" s="1267"/>
      <c r="D1067" s="1268" t="s">
        <v>230</v>
      </c>
      <c r="E1067" s="1301"/>
      <c r="F1067" s="1302"/>
      <c r="G1067" s="1290"/>
      <c r="H1067" s="1291"/>
      <c r="I1067" s="1322"/>
      <c r="J1067" s="1323"/>
      <c r="K1067" s="1323"/>
      <c r="L1067" s="1324">
        <f t="shared" si="11"/>
        <v>0</v>
      </c>
      <c r="M1067" s="1346"/>
    </row>
    <row r="1068" spans="1:13" s="617" customFormat="1" ht="15">
      <c r="A1068" s="1446">
        <v>1061</v>
      </c>
      <c r="B1068" s="1270"/>
      <c r="C1068" s="1271"/>
      <c r="D1068" s="1272" t="s">
        <v>1034</v>
      </c>
      <c r="E1068" s="1289"/>
      <c r="F1068" s="1287"/>
      <c r="G1068" s="1287"/>
      <c r="H1068" s="1288"/>
      <c r="I1068" s="1328">
        <f>SUM(I1066:I1067)</f>
        <v>0</v>
      </c>
      <c r="J1068" s="1287">
        <f>SUM(J1066:J1067)</f>
        <v>1067</v>
      </c>
      <c r="K1068" s="1287">
        <f>SUM(K1066:K1067)</f>
        <v>0</v>
      </c>
      <c r="L1068" s="1320">
        <f t="shared" si="11"/>
        <v>1067</v>
      </c>
      <c r="M1068" s="1345">
        <v>0</v>
      </c>
    </row>
    <row r="1069" spans="1:13" s="615" customFormat="1" ht="18" customHeight="1">
      <c r="A1069" s="1206">
        <v>1062</v>
      </c>
      <c r="B1069" s="1294"/>
      <c r="C1069" s="1264">
        <v>28</v>
      </c>
      <c r="D1069" s="146" t="s">
        <v>683</v>
      </c>
      <c r="E1069" s="156" t="s">
        <v>752</v>
      </c>
      <c r="F1069" s="381">
        <f>SUM(H1069,L1072)</f>
        <v>1048</v>
      </c>
      <c r="G1069" s="381">
        <v>0</v>
      </c>
      <c r="H1069" s="1081">
        <v>0</v>
      </c>
      <c r="I1069" s="1318"/>
      <c r="J1069" s="1319"/>
      <c r="K1069" s="1319"/>
      <c r="L1069" s="1321"/>
      <c r="M1069" s="1343"/>
    </row>
    <row r="1070" spans="1:13" s="615" customFormat="1" ht="15">
      <c r="A1070" s="1446">
        <v>1063</v>
      </c>
      <c r="B1070" s="1263"/>
      <c r="C1070" s="1264"/>
      <c r="D1070" s="1265" t="s">
        <v>1000</v>
      </c>
      <c r="E1070" s="156"/>
      <c r="F1070" s="1286"/>
      <c r="G1070" s="1261"/>
      <c r="H1070" s="1262"/>
      <c r="I1070" s="1318"/>
      <c r="J1070" s="1319">
        <v>1048</v>
      </c>
      <c r="K1070" s="1319"/>
      <c r="L1070" s="1321">
        <f t="shared" si="11"/>
        <v>1048</v>
      </c>
      <c r="M1070" s="1338"/>
    </row>
    <row r="1071" spans="1:13" s="616" customFormat="1" ht="15">
      <c r="A1071" s="1446">
        <v>1064</v>
      </c>
      <c r="B1071" s="1266"/>
      <c r="C1071" s="1267"/>
      <c r="D1071" s="1268" t="s">
        <v>230</v>
      </c>
      <c r="E1071" s="1301"/>
      <c r="F1071" s="1302"/>
      <c r="G1071" s="1290"/>
      <c r="H1071" s="1291"/>
      <c r="I1071" s="1322"/>
      <c r="J1071" s="1323"/>
      <c r="K1071" s="1323"/>
      <c r="L1071" s="1324">
        <f t="shared" si="11"/>
        <v>0</v>
      </c>
      <c r="M1071" s="1346"/>
    </row>
    <row r="1072" spans="1:14" s="617" customFormat="1" ht="15">
      <c r="A1072" s="1446">
        <v>1065</v>
      </c>
      <c r="B1072" s="1270"/>
      <c r="C1072" s="1271"/>
      <c r="D1072" s="1272" t="s">
        <v>1034</v>
      </c>
      <c r="E1072" s="1289"/>
      <c r="F1072" s="1287"/>
      <c r="G1072" s="1287"/>
      <c r="H1072" s="1288"/>
      <c r="I1072" s="1328">
        <f>SUM(I1070:I1071)</f>
        <v>0</v>
      </c>
      <c r="J1072" s="1287">
        <f>SUM(J1070:J1071)</f>
        <v>1048</v>
      </c>
      <c r="K1072" s="1287">
        <f>SUM(K1070:K1071)</f>
        <v>0</v>
      </c>
      <c r="L1072" s="1320">
        <f t="shared" si="11"/>
        <v>1048</v>
      </c>
      <c r="M1072" s="1345">
        <v>0</v>
      </c>
      <c r="N1072" s="617">
        <f>J1071+J1067+J1063+J1059+J1055+J1051+J1037+J1033+J1029+J1025+J1013+J997+J993+J989+J980+J965</f>
        <v>0</v>
      </c>
    </row>
    <row r="1073" spans="1:13" s="615" customFormat="1" ht="18" customHeight="1">
      <c r="A1073" s="1206">
        <v>1066</v>
      </c>
      <c r="B1073" s="1294"/>
      <c r="C1073" s="1264">
        <v>29</v>
      </c>
      <c r="D1073" s="146" t="s">
        <v>948</v>
      </c>
      <c r="E1073" s="156" t="s">
        <v>752</v>
      </c>
      <c r="F1073" s="381">
        <f>SUM(H1073,L1076)</f>
        <v>268</v>
      </c>
      <c r="G1073" s="381">
        <v>0</v>
      </c>
      <c r="H1073" s="1081">
        <v>0</v>
      </c>
      <c r="I1073" s="1318"/>
      <c r="J1073" s="1319"/>
      <c r="K1073" s="1319"/>
      <c r="L1073" s="1321"/>
      <c r="M1073" s="1343"/>
    </row>
    <row r="1074" spans="1:13" s="615" customFormat="1" ht="15">
      <c r="A1074" s="1446">
        <v>1067</v>
      </c>
      <c r="B1074" s="1263"/>
      <c r="C1074" s="1264"/>
      <c r="D1074" s="1265" t="s">
        <v>1000</v>
      </c>
      <c r="E1074" s="156"/>
      <c r="F1074" s="1286"/>
      <c r="G1074" s="1261"/>
      <c r="H1074" s="1262"/>
      <c r="I1074" s="1318"/>
      <c r="J1074" s="1319">
        <v>268</v>
      </c>
      <c r="K1074" s="1319"/>
      <c r="L1074" s="1321">
        <f t="shared" si="11"/>
        <v>268</v>
      </c>
      <c r="M1074" s="1338"/>
    </row>
    <row r="1075" spans="1:13" s="616" customFormat="1" ht="15">
      <c r="A1075" s="1446">
        <v>1068</v>
      </c>
      <c r="B1075" s="1266"/>
      <c r="C1075" s="1267"/>
      <c r="D1075" s="1268" t="s">
        <v>396</v>
      </c>
      <c r="E1075" s="1301"/>
      <c r="F1075" s="1302"/>
      <c r="G1075" s="1290"/>
      <c r="H1075" s="1291"/>
      <c r="I1075" s="1322"/>
      <c r="J1075" s="1323"/>
      <c r="K1075" s="1323"/>
      <c r="L1075" s="1324">
        <f t="shared" si="11"/>
        <v>0</v>
      </c>
      <c r="M1075" s="1346"/>
    </row>
    <row r="1076" spans="1:13" s="617" customFormat="1" ht="15">
      <c r="A1076" s="1446">
        <v>1069</v>
      </c>
      <c r="B1076" s="1270"/>
      <c r="C1076" s="1271"/>
      <c r="D1076" s="1272" t="s">
        <v>1034</v>
      </c>
      <c r="E1076" s="1289"/>
      <c r="F1076" s="1287"/>
      <c r="G1076" s="1287"/>
      <c r="H1076" s="1288"/>
      <c r="I1076" s="1328">
        <f>SUM(I1074:I1075)</f>
        <v>0</v>
      </c>
      <c r="J1076" s="1287">
        <f>SUM(J1074:J1075)</f>
        <v>268</v>
      </c>
      <c r="K1076" s="1287">
        <f>SUM(K1074:K1075)</f>
        <v>0</v>
      </c>
      <c r="L1076" s="1320">
        <f t="shared" si="11"/>
        <v>268</v>
      </c>
      <c r="M1076" s="1345">
        <v>0</v>
      </c>
    </row>
    <row r="1077" spans="1:13" s="615" customFormat="1" ht="15">
      <c r="A1077" s="1446">
        <v>1070</v>
      </c>
      <c r="B1077" s="1294"/>
      <c r="C1077" s="1264">
        <v>30</v>
      </c>
      <c r="D1077" s="146" t="s">
        <v>946</v>
      </c>
      <c r="E1077" s="156" t="s">
        <v>752</v>
      </c>
      <c r="F1077" s="381">
        <f>SUM(H1077,L1080)</f>
        <v>180</v>
      </c>
      <c r="G1077" s="381">
        <v>0</v>
      </c>
      <c r="H1077" s="1081">
        <v>0</v>
      </c>
      <c r="I1077" s="1318"/>
      <c r="J1077" s="1319"/>
      <c r="K1077" s="1319"/>
      <c r="L1077" s="1321"/>
      <c r="M1077" s="1343"/>
    </row>
    <row r="1078" spans="1:13" s="615" customFormat="1" ht="15">
      <c r="A1078" s="1446">
        <v>1071</v>
      </c>
      <c r="B1078" s="1263"/>
      <c r="C1078" s="1264"/>
      <c r="D1078" s="1265" t="s">
        <v>1000</v>
      </c>
      <c r="E1078" s="156"/>
      <c r="F1078" s="1286"/>
      <c r="G1078" s="1261"/>
      <c r="H1078" s="1262"/>
      <c r="I1078" s="1318"/>
      <c r="J1078" s="1319">
        <v>180</v>
      </c>
      <c r="K1078" s="1319"/>
      <c r="L1078" s="1321">
        <f t="shared" si="11"/>
        <v>180</v>
      </c>
      <c r="M1078" s="1338"/>
    </row>
    <row r="1079" spans="1:13" s="616" customFormat="1" ht="15">
      <c r="A1079" s="1446">
        <v>1072</v>
      </c>
      <c r="B1079" s="1266"/>
      <c r="C1079" s="1267"/>
      <c r="D1079" s="1268" t="s">
        <v>396</v>
      </c>
      <c r="E1079" s="1301"/>
      <c r="F1079" s="1302"/>
      <c r="G1079" s="1290"/>
      <c r="H1079" s="1291"/>
      <c r="I1079" s="1322"/>
      <c r="J1079" s="1323"/>
      <c r="K1079" s="1323"/>
      <c r="L1079" s="1324">
        <f t="shared" si="11"/>
        <v>0</v>
      </c>
      <c r="M1079" s="1346"/>
    </row>
    <row r="1080" spans="1:13" s="617" customFormat="1" ht="15">
      <c r="A1080" s="1446">
        <v>1073</v>
      </c>
      <c r="B1080" s="1270"/>
      <c r="C1080" s="1271"/>
      <c r="D1080" s="1272" t="s">
        <v>1034</v>
      </c>
      <c r="E1080" s="1289"/>
      <c r="F1080" s="1287"/>
      <c r="G1080" s="1287"/>
      <c r="H1080" s="1288"/>
      <c r="I1080" s="1328">
        <f>SUM(I1078:I1079)</f>
        <v>0</v>
      </c>
      <c r="J1080" s="1287">
        <f>SUM(J1078:J1079)</f>
        <v>180</v>
      </c>
      <c r="K1080" s="1287">
        <f>SUM(K1078:K1079)</f>
        <v>0</v>
      </c>
      <c r="L1080" s="1320">
        <f t="shared" si="11"/>
        <v>180</v>
      </c>
      <c r="M1080" s="1345">
        <v>0</v>
      </c>
    </row>
    <row r="1081" spans="1:13" s="615" customFormat="1" ht="15">
      <c r="A1081" s="1446">
        <v>1074</v>
      </c>
      <c r="B1081" s="1294"/>
      <c r="C1081" s="1264">
        <v>31</v>
      </c>
      <c r="D1081" s="146" t="s">
        <v>947</v>
      </c>
      <c r="E1081" s="156" t="s">
        <v>752</v>
      </c>
      <c r="F1081" s="381">
        <f>SUM(H1081,L1084)</f>
        <v>100</v>
      </c>
      <c r="G1081" s="381">
        <v>0</v>
      </c>
      <c r="H1081" s="1081">
        <v>0</v>
      </c>
      <c r="I1081" s="1318"/>
      <c r="J1081" s="1319"/>
      <c r="K1081" s="1319"/>
      <c r="L1081" s="1321"/>
      <c r="M1081" s="1343"/>
    </row>
    <row r="1082" spans="1:13" s="615" customFormat="1" ht="15">
      <c r="A1082" s="1446">
        <v>1075</v>
      </c>
      <c r="B1082" s="1263"/>
      <c r="C1082" s="1264"/>
      <c r="D1082" s="1265" t="s">
        <v>1000</v>
      </c>
      <c r="E1082" s="156"/>
      <c r="F1082" s="1286"/>
      <c r="G1082" s="1261"/>
      <c r="H1082" s="1262"/>
      <c r="I1082" s="1318"/>
      <c r="J1082" s="1319">
        <v>100</v>
      </c>
      <c r="K1082" s="1319"/>
      <c r="L1082" s="1321">
        <f t="shared" si="11"/>
        <v>100</v>
      </c>
      <c r="M1082" s="1338"/>
    </row>
    <row r="1083" spans="1:13" s="616" customFormat="1" ht="15">
      <c r="A1083" s="1446">
        <v>1076</v>
      </c>
      <c r="B1083" s="1266"/>
      <c r="C1083" s="1267"/>
      <c r="D1083" s="1268" t="s">
        <v>396</v>
      </c>
      <c r="E1083" s="1301"/>
      <c r="F1083" s="1302"/>
      <c r="G1083" s="1290"/>
      <c r="H1083" s="1291"/>
      <c r="I1083" s="1322"/>
      <c r="J1083" s="1323"/>
      <c r="K1083" s="1323"/>
      <c r="L1083" s="1324">
        <f t="shared" si="11"/>
        <v>0</v>
      </c>
      <c r="M1083" s="1346"/>
    </row>
    <row r="1084" spans="1:13" s="617" customFormat="1" ht="15">
      <c r="A1084" s="1446">
        <v>1077</v>
      </c>
      <c r="B1084" s="1270"/>
      <c r="C1084" s="1271"/>
      <c r="D1084" s="1272" t="s">
        <v>1034</v>
      </c>
      <c r="E1084" s="1289"/>
      <c r="F1084" s="1287"/>
      <c r="G1084" s="1287"/>
      <c r="H1084" s="1288"/>
      <c r="I1084" s="1328">
        <f>SUM(I1082:I1083)</f>
        <v>0</v>
      </c>
      <c r="J1084" s="1287">
        <f>SUM(J1082:J1083)</f>
        <v>100</v>
      </c>
      <c r="K1084" s="1287">
        <f>SUM(K1082:K1083)</f>
        <v>0</v>
      </c>
      <c r="L1084" s="1320">
        <f t="shared" si="11"/>
        <v>100</v>
      </c>
      <c r="M1084" s="1345">
        <v>0</v>
      </c>
    </row>
    <row r="1085" spans="1:13" s="615" customFormat="1" ht="15">
      <c r="A1085" s="1446">
        <v>1078</v>
      </c>
      <c r="B1085" s="1294"/>
      <c r="C1085" s="1264">
        <v>32</v>
      </c>
      <c r="D1085" s="146" t="s">
        <v>949</v>
      </c>
      <c r="E1085" s="156" t="s">
        <v>752</v>
      </c>
      <c r="F1085" s="381">
        <f>SUM(H1085,L1088)</f>
        <v>120</v>
      </c>
      <c r="G1085" s="381">
        <v>0</v>
      </c>
      <c r="H1085" s="1081">
        <v>0</v>
      </c>
      <c r="I1085" s="1318"/>
      <c r="J1085" s="1319"/>
      <c r="K1085" s="1319"/>
      <c r="L1085" s="1321"/>
      <c r="M1085" s="1343"/>
    </row>
    <row r="1086" spans="1:13" s="615" customFormat="1" ht="15">
      <c r="A1086" s="1446">
        <v>1079</v>
      </c>
      <c r="B1086" s="1263"/>
      <c r="C1086" s="1264"/>
      <c r="D1086" s="1265" t="s">
        <v>1000</v>
      </c>
      <c r="E1086" s="156"/>
      <c r="F1086" s="1286"/>
      <c r="G1086" s="1261"/>
      <c r="H1086" s="1262"/>
      <c r="I1086" s="1318"/>
      <c r="J1086" s="1319">
        <v>120</v>
      </c>
      <c r="K1086" s="1319"/>
      <c r="L1086" s="1321">
        <f t="shared" si="11"/>
        <v>120</v>
      </c>
      <c r="M1086" s="1338"/>
    </row>
    <row r="1087" spans="1:13" s="616" customFormat="1" ht="15">
      <c r="A1087" s="1446">
        <v>1080</v>
      </c>
      <c r="B1087" s="1266"/>
      <c r="C1087" s="1267"/>
      <c r="D1087" s="1268" t="s">
        <v>396</v>
      </c>
      <c r="E1087" s="1301"/>
      <c r="F1087" s="1302"/>
      <c r="G1087" s="1290"/>
      <c r="H1087" s="1291"/>
      <c r="I1087" s="1322"/>
      <c r="J1087" s="1323"/>
      <c r="K1087" s="1323"/>
      <c r="L1087" s="1324">
        <f t="shared" si="11"/>
        <v>0</v>
      </c>
      <c r="M1087" s="1346"/>
    </row>
    <row r="1088" spans="1:13" s="617" customFormat="1" ht="15">
      <c r="A1088" s="1446">
        <v>1081</v>
      </c>
      <c r="B1088" s="1270"/>
      <c r="C1088" s="1271"/>
      <c r="D1088" s="1272" t="s">
        <v>1034</v>
      </c>
      <c r="E1088" s="1289"/>
      <c r="F1088" s="1287"/>
      <c r="G1088" s="1287"/>
      <c r="H1088" s="1288"/>
      <c r="I1088" s="1328">
        <f>SUM(I1086:I1087)</f>
        <v>0</v>
      </c>
      <c r="J1088" s="1287">
        <f>SUM(J1086:J1087)</f>
        <v>120</v>
      </c>
      <c r="K1088" s="1287">
        <f>SUM(K1086:K1087)</f>
        <v>0</v>
      </c>
      <c r="L1088" s="1320">
        <f t="shared" si="11"/>
        <v>120</v>
      </c>
      <c r="M1088" s="1345">
        <v>0</v>
      </c>
    </row>
    <row r="1089" spans="1:13" s="615" customFormat="1" ht="15">
      <c r="A1089" s="1446">
        <v>1082</v>
      </c>
      <c r="B1089" s="1294"/>
      <c r="C1089" s="1264">
        <v>33</v>
      </c>
      <c r="D1089" s="146" t="s">
        <v>952</v>
      </c>
      <c r="E1089" s="156" t="s">
        <v>752</v>
      </c>
      <c r="F1089" s="381">
        <f>SUM(H1089,L1092)</f>
        <v>92</v>
      </c>
      <c r="G1089" s="381">
        <v>0</v>
      </c>
      <c r="H1089" s="1081">
        <v>0</v>
      </c>
      <c r="I1089" s="1318"/>
      <c r="J1089" s="1319"/>
      <c r="K1089" s="1319"/>
      <c r="L1089" s="1321"/>
      <c r="M1089" s="1343"/>
    </row>
    <row r="1090" spans="1:13" s="615" customFormat="1" ht="15">
      <c r="A1090" s="1446">
        <v>1083</v>
      </c>
      <c r="B1090" s="1263"/>
      <c r="C1090" s="1264"/>
      <c r="D1090" s="1265" t="s">
        <v>1000</v>
      </c>
      <c r="E1090" s="156"/>
      <c r="F1090" s="1286"/>
      <c r="G1090" s="1261"/>
      <c r="H1090" s="1262"/>
      <c r="I1090" s="1318"/>
      <c r="J1090" s="1319">
        <v>92</v>
      </c>
      <c r="K1090" s="1319"/>
      <c r="L1090" s="1321">
        <f t="shared" si="11"/>
        <v>92</v>
      </c>
      <c r="M1090" s="1338"/>
    </row>
    <row r="1091" spans="1:13" s="616" customFormat="1" ht="15">
      <c r="A1091" s="1446">
        <v>1084</v>
      </c>
      <c r="B1091" s="1266"/>
      <c r="C1091" s="1267"/>
      <c r="D1091" s="1268" t="s">
        <v>396</v>
      </c>
      <c r="E1091" s="1301"/>
      <c r="F1091" s="1302"/>
      <c r="G1091" s="1290"/>
      <c r="H1091" s="1291"/>
      <c r="I1091" s="1322"/>
      <c r="J1091" s="1323"/>
      <c r="K1091" s="1323"/>
      <c r="L1091" s="1324">
        <f t="shared" si="11"/>
        <v>0</v>
      </c>
      <c r="M1091" s="1346"/>
    </row>
    <row r="1092" spans="1:13" s="617" customFormat="1" ht="15">
      <c r="A1092" s="1446">
        <v>1085</v>
      </c>
      <c r="B1092" s="1270"/>
      <c r="C1092" s="1271"/>
      <c r="D1092" s="1272" t="s">
        <v>953</v>
      </c>
      <c r="E1092" s="1289"/>
      <c r="F1092" s="1287"/>
      <c r="G1092" s="1287"/>
      <c r="H1092" s="1288"/>
      <c r="I1092" s="1328">
        <f>SUM(I1090:I1091)</f>
        <v>0</v>
      </c>
      <c r="J1092" s="1287">
        <f>SUM(J1090:J1091)</f>
        <v>92</v>
      </c>
      <c r="K1092" s="1287">
        <f>SUM(K1090:K1091)</f>
        <v>0</v>
      </c>
      <c r="L1092" s="1320">
        <f t="shared" si="11"/>
        <v>92</v>
      </c>
      <c r="M1092" s="1345">
        <v>0</v>
      </c>
    </row>
    <row r="1093" spans="1:13" s="615" customFormat="1" ht="30" customHeight="1">
      <c r="A1093" s="1206">
        <v>1086</v>
      </c>
      <c r="B1093" s="1294">
        <v>6</v>
      </c>
      <c r="C1093" s="1264"/>
      <c r="D1093" s="1307" t="s">
        <v>417</v>
      </c>
      <c r="E1093" s="156"/>
      <c r="F1093" s="145"/>
      <c r="G1093" s="145"/>
      <c r="H1093" s="1074"/>
      <c r="I1093" s="1318"/>
      <c r="J1093" s="1319"/>
      <c r="K1093" s="1319"/>
      <c r="L1093" s="1321">
        <f t="shared" si="11"/>
        <v>0</v>
      </c>
      <c r="M1093" s="1341"/>
    </row>
    <row r="1094" spans="1:13" ht="15">
      <c r="A1094" s="1446">
        <v>1087</v>
      </c>
      <c r="B1094" s="1263"/>
      <c r="C1094" s="1264">
        <v>1</v>
      </c>
      <c r="D1094" s="1265" t="s">
        <v>308</v>
      </c>
      <c r="E1094" s="156" t="s">
        <v>752</v>
      </c>
      <c r="F1094" s="381">
        <f>SUM(H1094,L1098)</f>
        <v>74</v>
      </c>
      <c r="G1094" s="1286">
        <v>0</v>
      </c>
      <c r="H1094" s="1387">
        <v>0</v>
      </c>
      <c r="I1094" s="1318"/>
      <c r="J1094" s="1319"/>
      <c r="K1094" s="1319"/>
      <c r="L1094" s="1321">
        <f t="shared" si="11"/>
        <v>0</v>
      </c>
      <c r="M1094" s="1343"/>
    </row>
    <row r="1095" spans="1:13" ht="15">
      <c r="A1095" s="1446">
        <v>1088</v>
      </c>
      <c r="B1095" s="1263"/>
      <c r="C1095" s="1264"/>
      <c r="D1095" s="1265" t="s">
        <v>394</v>
      </c>
      <c r="E1095" s="156"/>
      <c r="F1095" s="1290"/>
      <c r="G1095" s="1286"/>
      <c r="H1095" s="1387"/>
      <c r="I1095" s="1318"/>
      <c r="J1095" s="1319">
        <v>74</v>
      </c>
      <c r="K1095" s="1319"/>
      <c r="L1095" s="1321">
        <f>SUM(I1095:K1095)</f>
        <v>74</v>
      </c>
      <c r="M1095" s="1343"/>
    </row>
    <row r="1096" spans="1:13" ht="15">
      <c r="A1096" s="1446">
        <v>1089</v>
      </c>
      <c r="B1096" s="1263"/>
      <c r="C1096" s="1264"/>
      <c r="D1096" s="1265" t="s">
        <v>1000</v>
      </c>
      <c r="E1096" s="156"/>
      <c r="F1096" s="1290"/>
      <c r="G1096" s="1286"/>
      <c r="H1096" s="1387"/>
      <c r="I1096" s="1318"/>
      <c r="J1096" s="1319">
        <v>74</v>
      </c>
      <c r="K1096" s="1319"/>
      <c r="L1096" s="1321">
        <f>SUM(I1096:K1096)</f>
        <v>74</v>
      </c>
      <c r="M1096" s="1343"/>
    </row>
    <row r="1097" spans="1:13" s="616" customFormat="1" ht="15">
      <c r="A1097" s="1446">
        <v>1090</v>
      </c>
      <c r="B1097" s="1266"/>
      <c r="C1097" s="1267"/>
      <c r="D1097" s="1268" t="s">
        <v>396</v>
      </c>
      <c r="E1097" s="1289"/>
      <c r="F1097" s="1287"/>
      <c r="G1097" s="1290"/>
      <c r="H1097" s="1388"/>
      <c r="I1097" s="1322"/>
      <c r="J1097" s="1323"/>
      <c r="K1097" s="1323"/>
      <c r="L1097" s="1324">
        <f>SUM(I1097:K1097)</f>
        <v>0</v>
      </c>
      <c r="M1097" s="1346"/>
    </row>
    <row r="1098" spans="1:13" s="617" customFormat="1" ht="15">
      <c r="A1098" s="1446">
        <v>1091</v>
      </c>
      <c r="B1098" s="1270"/>
      <c r="C1098" s="1271"/>
      <c r="D1098" s="1272" t="s">
        <v>1034</v>
      </c>
      <c r="E1098" s="156"/>
      <c r="F1098" s="1286"/>
      <c r="G1098" s="1287"/>
      <c r="H1098" s="1288"/>
      <c r="I1098" s="1328">
        <f>SUM(I1096:I1097)</f>
        <v>0</v>
      </c>
      <c r="J1098" s="1287">
        <f>SUM(J1096:J1097)</f>
        <v>74</v>
      </c>
      <c r="K1098" s="1287">
        <f>SUM(K1096:K1097)</f>
        <v>0</v>
      </c>
      <c r="L1098" s="1320">
        <f>SUM(I1098:K1098)</f>
        <v>74</v>
      </c>
      <c r="M1098" s="1345">
        <f>SUM(M1095:M1097)</f>
        <v>0</v>
      </c>
    </row>
    <row r="1099" spans="1:13" ht="15">
      <c r="A1099" s="1446">
        <v>1092</v>
      </c>
      <c r="B1099" s="1263"/>
      <c r="C1099" s="1264">
        <v>2</v>
      </c>
      <c r="D1099" s="1265" t="s">
        <v>318</v>
      </c>
      <c r="E1099" s="156" t="s">
        <v>752</v>
      </c>
      <c r="F1099" s="381">
        <f>SUM(H1099,L1103)</f>
        <v>29</v>
      </c>
      <c r="G1099" s="1286">
        <v>0</v>
      </c>
      <c r="H1099" s="1387">
        <v>0</v>
      </c>
      <c r="I1099" s="1318"/>
      <c r="J1099" s="1319"/>
      <c r="K1099" s="1319"/>
      <c r="L1099" s="1321"/>
      <c r="M1099" s="1343"/>
    </row>
    <row r="1100" spans="1:13" ht="15">
      <c r="A1100" s="1446">
        <v>1093</v>
      </c>
      <c r="B1100" s="1263"/>
      <c r="C1100" s="1264"/>
      <c r="D1100" s="1265" t="s">
        <v>394</v>
      </c>
      <c r="E1100" s="156"/>
      <c r="F1100" s="1290"/>
      <c r="G1100" s="1286"/>
      <c r="H1100" s="1387"/>
      <c r="I1100" s="1318"/>
      <c r="J1100" s="1319">
        <v>29</v>
      </c>
      <c r="K1100" s="1319"/>
      <c r="L1100" s="1321">
        <f>SUM(I1100:K1100)</f>
        <v>29</v>
      </c>
      <c r="M1100" s="1343"/>
    </row>
    <row r="1101" spans="1:13" ht="15">
      <c r="A1101" s="1446">
        <v>1094</v>
      </c>
      <c r="B1101" s="1263"/>
      <c r="C1101" s="1264"/>
      <c r="D1101" s="1265" t="s">
        <v>1000</v>
      </c>
      <c r="E1101" s="156"/>
      <c r="F1101" s="1290"/>
      <c r="G1101" s="1286"/>
      <c r="H1101" s="1387"/>
      <c r="I1101" s="1318"/>
      <c r="J1101" s="1319">
        <v>29</v>
      </c>
      <c r="K1101" s="1319"/>
      <c r="L1101" s="1321">
        <f>SUM(I1101:K1101)</f>
        <v>29</v>
      </c>
      <c r="M1101" s="1343"/>
    </row>
    <row r="1102" spans="1:13" s="616" customFormat="1" ht="15">
      <c r="A1102" s="1446">
        <v>1095</v>
      </c>
      <c r="B1102" s="1266"/>
      <c r="C1102" s="1267"/>
      <c r="D1102" s="1268" t="s">
        <v>396</v>
      </c>
      <c r="E1102" s="1289"/>
      <c r="F1102" s="1287"/>
      <c r="G1102" s="1290"/>
      <c r="H1102" s="1388"/>
      <c r="I1102" s="1322"/>
      <c r="J1102" s="1323"/>
      <c r="K1102" s="1323"/>
      <c r="L1102" s="1324">
        <f>SUM(I1102:K1102)</f>
        <v>0</v>
      </c>
      <c r="M1102" s="1346"/>
    </row>
    <row r="1103" spans="1:13" s="617" customFormat="1" ht="15">
      <c r="A1103" s="1446">
        <v>1096</v>
      </c>
      <c r="B1103" s="1270"/>
      <c r="C1103" s="1271"/>
      <c r="D1103" s="1272" t="s">
        <v>1034</v>
      </c>
      <c r="E1103" s="156"/>
      <c r="F1103" s="1286"/>
      <c r="G1103" s="1287"/>
      <c r="H1103" s="1288"/>
      <c r="I1103" s="1328">
        <f>SUM(I1101:I1102)</f>
        <v>0</v>
      </c>
      <c r="J1103" s="1287">
        <f>SUM(J1101:J1102)</f>
        <v>29</v>
      </c>
      <c r="K1103" s="1287">
        <f>SUM(K1101:K1102)</f>
        <v>0</v>
      </c>
      <c r="L1103" s="1320">
        <f>SUM(I1103:K1103)</f>
        <v>29</v>
      </c>
      <c r="M1103" s="1345">
        <f>SUM(M1100:M1102)</f>
        <v>0</v>
      </c>
    </row>
    <row r="1104" spans="1:13" ht="15">
      <c r="A1104" s="1446">
        <v>1097</v>
      </c>
      <c r="B1104" s="1263"/>
      <c r="C1104" s="1264">
        <v>3</v>
      </c>
      <c r="D1104" s="1265" t="s">
        <v>523</v>
      </c>
      <c r="E1104" s="156" t="s">
        <v>752</v>
      </c>
      <c r="F1104" s="381">
        <f>SUM(H1104,L1108)</f>
        <v>75</v>
      </c>
      <c r="G1104" s="1286">
        <v>0</v>
      </c>
      <c r="H1104" s="1387">
        <v>0</v>
      </c>
      <c r="I1104" s="1318"/>
      <c r="J1104" s="1319"/>
      <c r="K1104" s="1319"/>
      <c r="L1104" s="1321"/>
      <c r="M1104" s="1343"/>
    </row>
    <row r="1105" spans="1:13" ht="15">
      <c r="A1105" s="1446">
        <v>1098</v>
      </c>
      <c r="B1105" s="1263"/>
      <c r="C1105" s="1264"/>
      <c r="D1105" s="1265" t="s">
        <v>394</v>
      </c>
      <c r="E1105" s="1295"/>
      <c r="F1105" s="1280"/>
      <c r="G1105" s="1286"/>
      <c r="H1105" s="1387"/>
      <c r="I1105" s="1318"/>
      <c r="J1105" s="1319">
        <v>75</v>
      </c>
      <c r="K1105" s="1319"/>
      <c r="L1105" s="1321">
        <f>SUM(I1105:K1105)</f>
        <v>75</v>
      </c>
      <c r="M1105" s="1343"/>
    </row>
    <row r="1106" spans="1:13" ht="15">
      <c r="A1106" s="1446">
        <v>1099</v>
      </c>
      <c r="B1106" s="1263"/>
      <c r="C1106" s="1264"/>
      <c r="D1106" s="1265" t="s">
        <v>1000</v>
      </c>
      <c r="E1106" s="1295"/>
      <c r="F1106" s="1280"/>
      <c r="G1106" s="1286"/>
      <c r="H1106" s="1387"/>
      <c r="I1106" s="1318"/>
      <c r="J1106" s="1319">
        <v>75</v>
      </c>
      <c r="K1106" s="1319"/>
      <c r="L1106" s="1321">
        <f>SUM(I1106:K1106)</f>
        <v>75</v>
      </c>
      <c r="M1106" s="1343"/>
    </row>
    <row r="1107" spans="1:13" s="616" customFormat="1" ht="15">
      <c r="A1107" s="1446">
        <v>1100</v>
      </c>
      <c r="B1107" s="1266"/>
      <c r="C1107" s="1267"/>
      <c r="D1107" s="1268" t="s">
        <v>396</v>
      </c>
      <c r="E1107" s="156"/>
      <c r="F1107" s="1290"/>
      <c r="G1107" s="1290"/>
      <c r="H1107" s="1388"/>
      <c r="I1107" s="1322"/>
      <c r="J1107" s="1323"/>
      <c r="K1107" s="1323"/>
      <c r="L1107" s="1324">
        <f>SUM(I1107:K1107)</f>
        <v>0</v>
      </c>
      <c r="M1107" s="1346"/>
    </row>
    <row r="1108" spans="1:13" s="617" customFormat="1" ht="15">
      <c r="A1108" s="1446">
        <v>1101</v>
      </c>
      <c r="B1108" s="1270"/>
      <c r="C1108" s="1271"/>
      <c r="D1108" s="1272" t="s">
        <v>1034</v>
      </c>
      <c r="E1108" s="1289"/>
      <c r="F1108" s="1287"/>
      <c r="G1108" s="1287"/>
      <c r="H1108" s="1288"/>
      <c r="I1108" s="1328">
        <f>SUM(I1106:I1107)</f>
        <v>0</v>
      </c>
      <c r="J1108" s="1287">
        <f>SUM(J1106:J1107)</f>
        <v>75</v>
      </c>
      <c r="K1108" s="1287">
        <f>SUM(K1106:K1107)</f>
        <v>0</v>
      </c>
      <c r="L1108" s="1320">
        <f>SUM(I1108:K1108)</f>
        <v>75</v>
      </c>
      <c r="M1108" s="1345">
        <f>SUM(M1105:M1107)</f>
        <v>0</v>
      </c>
    </row>
    <row r="1109" spans="1:13" ht="15">
      <c r="A1109" s="1446">
        <v>1102</v>
      </c>
      <c r="B1109" s="1263"/>
      <c r="C1109" s="1264">
        <v>4</v>
      </c>
      <c r="D1109" s="1265" t="s">
        <v>715</v>
      </c>
      <c r="E1109" s="156" t="s">
        <v>752</v>
      </c>
      <c r="F1109" s="381">
        <f>SUM(H1109,L1112)</f>
        <v>140</v>
      </c>
      <c r="G1109" s="1286">
        <v>0</v>
      </c>
      <c r="H1109" s="1387">
        <v>0</v>
      </c>
      <c r="I1109" s="1318"/>
      <c r="J1109" s="1319"/>
      <c r="K1109" s="1319"/>
      <c r="L1109" s="1321"/>
      <c r="M1109" s="1343"/>
    </row>
    <row r="1110" spans="1:13" ht="15">
      <c r="A1110" s="1446">
        <v>1103</v>
      </c>
      <c r="B1110" s="1263"/>
      <c r="C1110" s="1264"/>
      <c r="D1110" s="1265" t="s">
        <v>1000</v>
      </c>
      <c r="E1110" s="156"/>
      <c r="F1110" s="1286"/>
      <c r="G1110" s="1286"/>
      <c r="H1110" s="1387"/>
      <c r="I1110" s="1318"/>
      <c r="J1110" s="1319">
        <v>140</v>
      </c>
      <c r="K1110" s="1319"/>
      <c r="L1110" s="1321">
        <f>SUM(I1110:K1110)</f>
        <v>140</v>
      </c>
      <c r="M1110" s="1343"/>
    </row>
    <row r="1111" spans="1:13" s="616" customFormat="1" ht="15">
      <c r="A1111" s="1446">
        <v>1104</v>
      </c>
      <c r="B1111" s="1266"/>
      <c r="C1111" s="1267"/>
      <c r="D1111" s="1268" t="s">
        <v>396</v>
      </c>
      <c r="E1111" s="156"/>
      <c r="F1111" s="1290"/>
      <c r="G1111" s="1290"/>
      <c r="H1111" s="1388"/>
      <c r="I1111" s="1322"/>
      <c r="J1111" s="1323"/>
      <c r="K1111" s="1323"/>
      <c r="L1111" s="1324">
        <f>SUM(I1111:K1111)</f>
        <v>0</v>
      </c>
      <c r="M1111" s="1346"/>
    </row>
    <row r="1112" spans="1:13" s="617" customFormat="1" ht="15">
      <c r="A1112" s="1446">
        <v>1105</v>
      </c>
      <c r="B1112" s="1270"/>
      <c r="C1112" s="1271"/>
      <c r="D1112" s="1272" t="s">
        <v>1034</v>
      </c>
      <c r="E1112" s="1389"/>
      <c r="F1112" s="1287"/>
      <c r="G1112" s="1287"/>
      <c r="H1112" s="1288"/>
      <c r="I1112" s="1328">
        <f>SUM(I1110:I1111)</f>
        <v>0</v>
      </c>
      <c r="J1112" s="1287">
        <f>SUM(J1110:J1111)</f>
        <v>140</v>
      </c>
      <c r="K1112" s="1287">
        <f>SUM(K1110:K1111)</f>
        <v>0</v>
      </c>
      <c r="L1112" s="1320">
        <f>SUM(I1112:K1112)</f>
        <v>140</v>
      </c>
      <c r="M1112" s="1345">
        <f>SUM(M1111)</f>
        <v>0</v>
      </c>
    </row>
    <row r="1113" spans="1:13" ht="15">
      <c r="A1113" s="1446">
        <v>1106</v>
      </c>
      <c r="B1113" s="1263"/>
      <c r="C1113" s="1264">
        <v>5</v>
      </c>
      <c r="D1113" s="1265" t="s">
        <v>649</v>
      </c>
      <c r="E1113" s="156" t="s">
        <v>752</v>
      </c>
      <c r="F1113" s="381">
        <f>SUM(H1113,L1116)</f>
        <v>85</v>
      </c>
      <c r="G1113" s="1286">
        <v>0</v>
      </c>
      <c r="H1113" s="1387">
        <v>0</v>
      </c>
      <c r="I1113" s="1318"/>
      <c r="J1113" s="1319"/>
      <c r="K1113" s="1319"/>
      <c r="L1113" s="1321"/>
      <c r="M1113" s="1343"/>
    </row>
    <row r="1114" spans="1:13" s="615" customFormat="1" ht="15">
      <c r="A1114" s="1446">
        <v>1107</v>
      </c>
      <c r="B1114" s="1263"/>
      <c r="C1114" s="1264"/>
      <c r="D1114" s="1265" t="s">
        <v>1000</v>
      </c>
      <c r="E1114" s="156"/>
      <c r="F1114" s="1286"/>
      <c r="G1114" s="1261"/>
      <c r="H1114" s="1262"/>
      <c r="I1114" s="1318"/>
      <c r="J1114" s="1319">
        <v>85</v>
      </c>
      <c r="K1114" s="1319"/>
      <c r="L1114" s="1321">
        <f aca="true" t="shared" si="12" ref="L1114:L1168">SUM(I1114:K1114)</f>
        <v>85</v>
      </c>
      <c r="M1114" s="1338"/>
    </row>
    <row r="1115" spans="1:14" s="616" customFormat="1" ht="15">
      <c r="A1115" s="1446">
        <v>1108</v>
      </c>
      <c r="B1115" s="1266"/>
      <c r="C1115" s="1267"/>
      <c r="D1115" s="1268" t="s">
        <v>230</v>
      </c>
      <c r="E1115" s="1301"/>
      <c r="F1115" s="1302"/>
      <c r="G1115" s="1290"/>
      <c r="H1115" s="1291"/>
      <c r="I1115" s="1322"/>
      <c r="J1115" s="1323"/>
      <c r="K1115" s="1323"/>
      <c r="L1115" s="1324">
        <f t="shared" si="12"/>
        <v>0</v>
      </c>
      <c r="M1115" s="1346"/>
      <c r="N1115" s="616">
        <f>L1115+L1119+L1123+L1127+L1131+L1135+L1139</f>
        <v>0</v>
      </c>
    </row>
    <row r="1116" spans="1:13" s="617" customFormat="1" ht="15">
      <c r="A1116" s="1446">
        <v>1109</v>
      </c>
      <c r="B1116" s="1270"/>
      <c r="C1116" s="1271"/>
      <c r="D1116" s="1272" t="s">
        <v>1034</v>
      </c>
      <c r="E1116" s="1289"/>
      <c r="F1116" s="1287"/>
      <c r="G1116" s="1287"/>
      <c r="H1116" s="1288"/>
      <c r="I1116" s="1328">
        <f>SUM(I1114:I1115)</f>
        <v>0</v>
      </c>
      <c r="J1116" s="1287">
        <f>SUM(J1114:J1115)</f>
        <v>85</v>
      </c>
      <c r="K1116" s="1287">
        <f>SUM(K1114:K1115)</f>
        <v>0</v>
      </c>
      <c r="L1116" s="1320">
        <f t="shared" si="12"/>
        <v>85</v>
      </c>
      <c r="M1116" s="1345">
        <v>0</v>
      </c>
    </row>
    <row r="1117" spans="1:13" ht="15">
      <c r="A1117" s="1446">
        <v>1110</v>
      </c>
      <c r="B1117" s="1263"/>
      <c r="C1117" s="1264">
        <v>6</v>
      </c>
      <c r="D1117" s="1265" t="s">
        <v>650</v>
      </c>
      <c r="E1117" s="156" t="s">
        <v>752</v>
      </c>
      <c r="F1117" s="381">
        <f>SUM(H1117,L1120)</f>
        <v>10</v>
      </c>
      <c r="G1117" s="1286">
        <v>0</v>
      </c>
      <c r="H1117" s="1387">
        <v>0</v>
      </c>
      <c r="I1117" s="1318"/>
      <c r="J1117" s="1319"/>
      <c r="K1117" s="1319"/>
      <c r="L1117" s="1321"/>
      <c r="M1117" s="1343"/>
    </row>
    <row r="1118" spans="1:13" s="615" customFormat="1" ht="15">
      <c r="A1118" s="1446">
        <v>1111</v>
      </c>
      <c r="B1118" s="1263"/>
      <c r="C1118" s="1264"/>
      <c r="D1118" s="1265" t="s">
        <v>1000</v>
      </c>
      <c r="E1118" s="156"/>
      <c r="F1118" s="1286"/>
      <c r="G1118" s="1261"/>
      <c r="H1118" s="1262"/>
      <c r="I1118" s="1318"/>
      <c r="J1118" s="1319">
        <v>10</v>
      </c>
      <c r="K1118" s="1319"/>
      <c r="L1118" s="1321">
        <f t="shared" si="12"/>
        <v>10</v>
      </c>
      <c r="M1118" s="1338"/>
    </row>
    <row r="1119" spans="1:13" s="616" customFormat="1" ht="15">
      <c r="A1119" s="1446">
        <v>1112</v>
      </c>
      <c r="B1119" s="1266"/>
      <c r="C1119" s="1267"/>
      <c r="D1119" s="1268" t="s">
        <v>230</v>
      </c>
      <c r="E1119" s="1301"/>
      <c r="F1119" s="1302"/>
      <c r="G1119" s="1290"/>
      <c r="H1119" s="1291"/>
      <c r="I1119" s="1322"/>
      <c r="J1119" s="1323"/>
      <c r="K1119" s="1323"/>
      <c r="L1119" s="1324">
        <f t="shared" si="12"/>
        <v>0</v>
      </c>
      <c r="M1119" s="1346"/>
    </row>
    <row r="1120" spans="1:13" s="617" customFormat="1" ht="15">
      <c r="A1120" s="1446">
        <v>1113</v>
      </c>
      <c r="B1120" s="1270"/>
      <c r="C1120" s="1271"/>
      <c r="D1120" s="1272" t="s">
        <v>1034</v>
      </c>
      <c r="E1120" s="1289"/>
      <c r="F1120" s="1287"/>
      <c r="G1120" s="1287"/>
      <c r="H1120" s="1288"/>
      <c r="I1120" s="1328">
        <f>SUM(I1118:I1119)</f>
        <v>0</v>
      </c>
      <c r="J1120" s="1287">
        <f>SUM(J1118:J1119)</f>
        <v>10</v>
      </c>
      <c r="K1120" s="1287">
        <f>SUM(K1118:K1119)</f>
        <v>0</v>
      </c>
      <c r="L1120" s="1320">
        <f t="shared" si="12"/>
        <v>10</v>
      </c>
      <c r="M1120" s="1345">
        <v>0</v>
      </c>
    </row>
    <row r="1121" spans="1:13" ht="15">
      <c r="A1121" s="1446">
        <v>1114</v>
      </c>
      <c r="B1121" s="1263"/>
      <c r="C1121" s="1264">
        <v>7</v>
      </c>
      <c r="D1121" s="1265" t="s">
        <v>651</v>
      </c>
      <c r="E1121" s="156" t="s">
        <v>752</v>
      </c>
      <c r="F1121" s="381">
        <f>SUM(H1121,L1124)</f>
        <v>42</v>
      </c>
      <c r="G1121" s="1286">
        <v>0</v>
      </c>
      <c r="H1121" s="1387">
        <v>0</v>
      </c>
      <c r="I1121" s="1318"/>
      <c r="J1121" s="1319"/>
      <c r="K1121" s="1319"/>
      <c r="L1121" s="1321"/>
      <c r="M1121" s="1343"/>
    </row>
    <row r="1122" spans="1:13" s="615" customFormat="1" ht="15">
      <c r="A1122" s="1446">
        <v>1115</v>
      </c>
      <c r="B1122" s="1263"/>
      <c r="C1122" s="1264"/>
      <c r="D1122" s="1265" t="s">
        <v>1000</v>
      </c>
      <c r="E1122" s="156"/>
      <c r="F1122" s="1286"/>
      <c r="G1122" s="1261"/>
      <c r="H1122" s="1262"/>
      <c r="I1122" s="1318"/>
      <c r="J1122" s="1319">
        <v>42</v>
      </c>
      <c r="K1122" s="1319"/>
      <c r="L1122" s="1321">
        <f t="shared" si="12"/>
        <v>42</v>
      </c>
      <c r="M1122" s="1338"/>
    </row>
    <row r="1123" spans="1:13" s="616" customFormat="1" ht="15">
      <c r="A1123" s="1446">
        <v>1116</v>
      </c>
      <c r="B1123" s="1266"/>
      <c r="C1123" s="1267"/>
      <c r="D1123" s="1268" t="s">
        <v>230</v>
      </c>
      <c r="E1123" s="1301"/>
      <c r="F1123" s="1302"/>
      <c r="G1123" s="1290"/>
      <c r="H1123" s="1291"/>
      <c r="I1123" s="1322"/>
      <c r="J1123" s="1323"/>
      <c r="K1123" s="1323"/>
      <c r="L1123" s="1324">
        <f t="shared" si="12"/>
        <v>0</v>
      </c>
      <c r="M1123" s="1346"/>
    </row>
    <row r="1124" spans="1:13" s="617" customFormat="1" ht="15">
      <c r="A1124" s="1446">
        <v>1117</v>
      </c>
      <c r="B1124" s="1270"/>
      <c r="C1124" s="1271"/>
      <c r="D1124" s="1272" t="s">
        <v>1034</v>
      </c>
      <c r="E1124" s="1289"/>
      <c r="F1124" s="1287"/>
      <c r="G1124" s="1287"/>
      <c r="H1124" s="1288"/>
      <c r="I1124" s="1328">
        <f>SUM(I1122:I1123)</f>
        <v>0</v>
      </c>
      <c r="J1124" s="1287">
        <f>SUM(J1122:J1123)</f>
        <v>42</v>
      </c>
      <c r="K1124" s="1287">
        <f>SUM(K1122:K1123)</f>
        <v>0</v>
      </c>
      <c r="L1124" s="1320">
        <f t="shared" si="12"/>
        <v>42</v>
      </c>
      <c r="M1124" s="1345">
        <v>0</v>
      </c>
    </row>
    <row r="1125" spans="1:13" ht="15">
      <c r="A1125" s="1446">
        <v>1118</v>
      </c>
      <c r="B1125" s="1263"/>
      <c r="C1125" s="1264">
        <v>8</v>
      </c>
      <c r="D1125" s="1265" t="s">
        <v>652</v>
      </c>
      <c r="E1125" s="156" t="s">
        <v>752</v>
      </c>
      <c r="F1125" s="381">
        <f>SUM(H1125,L1128)</f>
        <v>19</v>
      </c>
      <c r="G1125" s="1286">
        <v>0</v>
      </c>
      <c r="H1125" s="1387">
        <v>0</v>
      </c>
      <c r="I1125" s="1318"/>
      <c r="J1125" s="1319"/>
      <c r="K1125" s="1319"/>
      <c r="L1125" s="1321"/>
      <c r="M1125" s="1343"/>
    </row>
    <row r="1126" spans="1:13" s="615" customFormat="1" ht="15">
      <c r="A1126" s="1446">
        <v>1119</v>
      </c>
      <c r="B1126" s="1263"/>
      <c r="C1126" s="1264"/>
      <c r="D1126" s="1265" t="s">
        <v>1000</v>
      </c>
      <c r="E1126" s="156"/>
      <c r="F1126" s="1286"/>
      <c r="G1126" s="1261"/>
      <c r="H1126" s="1262"/>
      <c r="I1126" s="1318"/>
      <c r="J1126" s="1319">
        <v>19</v>
      </c>
      <c r="K1126" s="1319"/>
      <c r="L1126" s="1321">
        <f t="shared" si="12"/>
        <v>19</v>
      </c>
      <c r="M1126" s="1338"/>
    </row>
    <row r="1127" spans="1:13" s="616" customFormat="1" ht="15">
      <c r="A1127" s="1446">
        <v>1120</v>
      </c>
      <c r="B1127" s="1266"/>
      <c r="C1127" s="1267"/>
      <c r="D1127" s="1268" t="s">
        <v>230</v>
      </c>
      <c r="E1127" s="1301"/>
      <c r="F1127" s="1302"/>
      <c r="G1127" s="1290"/>
      <c r="H1127" s="1291"/>
      <c r="I1127" s="1322"/>
      <c r="J1127" s="1323"/>
      <c r="K1127" s="1323"/>
      <c r="L1127" s="1324">
        <f t="shared" si="12"/>
        <v>0</v>
      </c>
      <c r="M1127" s="1346"/>
    </row>
    <row r="1128" spans="1:13" s="617" customFormat="1" ht="15">
      <c r="A1128" s="1446">
        <v>1121</v>
      </c>
      <c r="B1128" s="1270"/>
      <c r="C1128" s="1271"/>
      <c r="D1128" s="1272" t="s">
        <v>1034</v>
      </c>
      <c r="E1128" s="1289"/>
      <c r="F1128" s="1287"/>
      <c r="G1128" s="1287"/>
      <c r="H1128" s="1288"/>
      <c r="I1128" s="1328">
        <f>SUM(I1126:I1127)</f>
        <v>0</v>
      </c>
      <c r="J1128" s="1287">
        <f>SUM(J1126:J1127)</f>
        <v>19</v>
      </c>
      <c r="K1128" s="1287">
        <f>SUM(K1126:K1127)</f>
        <v>0</v>
      </c>
      <c r="L1128" s="1320">
        <f t="shared" si="12"/>
        <v>19</v>
      </c>
      <c r="M1128" s="1345">
        <v>0</v>
      </c>
    </row>
    <row r="1129" spans="1:13" ht="30">
      <c r="A1129" s="1446">
        <v>1122</v>
      </c>
      <c r="B1129" s="1258"/>
      <c r="C1129" s="1259">
        <v>9</v>
      </c>
      <c r="D1129" s="1265" t="s">
        <v>653</v>
      </c>
      <c r="E1129" s="156" t="s">
        <v>752</v>
      </c>
      <c r="F1129" s="381">
        <f>SUM(H1129,L1132)</f>
        <v>327</v>
      </c>
      <c r="G1129" s="1286">
        <v>0</v>
      </c>
      <c r="H1129" s="1387">
        <v>0</v>
      </c>
      <c r="I1129" s="1318"/>
      <c r="J1129" s="1319"/>
      <c r="K1129" s="1319"/>
      <c r="L1129" s="1321"/>
      <c r="M1129" s="1343"/>
    </row>
    <row r="1130" spans="1:13" s="615" customFormat="1" ht="15">
      <c r="A1130" s="1446">
        <v>1123</v>
      </c>
      <c r="B1130" s="1263"/>
      <c r="C1130" s="1264"/>
      <c r="D1130" s="1265" t="s">
        <v>1000</v>
      </c>
      <c r="E1130" s="156"/>
      <c r="F1130" s="1286"/>
      <c r="G1130" s="1261"/>
      <c r="H1130" s="1262"/>
      <c r="I1130" s="1318"/>
      <c r="J1130" s="1319">
        <v>327</v>
      </c>
      <c r="K1130" s="1319"/>
      <c r="L1130" s="1321">
        <f t="shared" si="12"/>
        <v>327</v>
      </c>
      <c r="M1130" s="1338"/>
    </row>
    <row r="1131" spans="1:13" s="616" customFormat="1" ht="15">
      <c r="A1131" s="1446">
        <v>1124</v>
      </c>
      <c r="B1131" s="1266"/>
      <c r="C1131" s="1267"/>
      <c r="D1131" s="1268" t="s">
        <v>230</v>
      </c>
      <c r="E1131" s="1301"/>
      <c r="F1131" s="1302"/>
      <c r="G1131" s="1290"/>
      <c r="H1131" s="1291"/>
      <c r="I1131" s="1322"/>
      <c r="J1131" s="1323"/>
      <c r="K1131" s="1323"/>
      <c r="L1131" s="1324">
        <f t="shared" si="12"/>
        <v>0</v>
      </c>
      <c r="M1131" s="1346"/>
    </row>
    <row r="1132" spans="1:13" s="617" customFormat="1" ht="15">
      <c r="A1132" s="1446">
        <v>1125</v>
      </c>
      <c r="B1132" s="1270"/>
      <c r="C1132" s="1271"/>
      <c r="D1132" s="1272" t="s">
        <v>395</v>
      </c>
      <c r="E1132" s="1289"/>
      <c r="F1132" s="1287"/>
      <c r="G1132" s="1287"/>
      <c r="H1132" s="1288"/>
      <c r="I1132" s="1328">
        <f>SUM(I1130:I1131)</f>
        <v>0</v>
      </c>
      <c r="J1132" s="1287">
        <f>SUM(J1130:J1131)</f>
        <v>327</v>
      </c>
      <c r="K1132" s="1287">
        <f>SUM(K1130:K1131)</f>
        <v>0</v>
      </c>
      <c r="L1132" s="1320">
        <f t="shared" si="12"/>
        <v>327</v>
      </c>
      <c r="M1132" s="1345">
        <v>0</v>
      </c>
    </row>
    <row r="1133" spans="1:13" ht="15">
      <c r="A1133" s="1446">
        <v>1126</v>
      </c>
      <c r="B1133" s="1263"/>
      <c r="C1133" s="1264">
        <v>10</v>
      </c>
      <c r="D1133" s="1265" t="s">
        <v>654</v>
      </c>
      <c r="E1133" s="156" t="s">
        <v>752</v>
      </c>
      <c r="F1133" s="381">
        <f>SUM(H1133,L1136)</f>
        <v>119</v>
      </c>
      <c r="G1133" s="1286">
        <v>0</v>
      </c>
      <c r="H1133" s="1387">
        <v>0</v>
      </c>
      <c r="I1133" s="1318"/>
      <c r="J1133" s="1319"/>
      <c r="K1133" s="1319"/>
      <c r="L1133" s="1321"/>
      <c r="M1133" s="1343"/>
    </row>
    <row r="1134" spans="1:13" s="615" customFormat="1" ht="15">
      <c r="A1134" s="1446">
        <v>1127</v>
      </c>
      <c r="B1134" s="1263"/>
      <c r="C1134" s="1264"/>
      <c r="D1134" s="1265" t="s">
        <v>1000</v>
      </c>
      <c r="E1134" s="156"/>
      <c r="F1134" s="1286"/>
      <c r="G1134" s="1261"/>
      <c r="H1134" s="1262"/>
      <c r="I1134" s="1318"/>
      <c r="J1134" s="1319">
        <v>119</v>
      </c>
      <c r="K1134" s="1319"/>
      <c r="L1134" s="1321">
        <f t="shared" si="12"/>
        <v>119</v>
      </c>
      <c r="M1134" s="1338"/>
    </row>
    <row r="1135" spans="1:13" s="616" customFormat="1" ht="15">
      <c r="A1135" s="1446">
        <v>1128</v>
      </c>
      <c r="B1135" s="1266"/>
      <c r="C1135" s="1267"/>
      <c r="D1135" s="1268" t="s">
        <v>655</v>
      </c>
      <c r="E1135" s="1301"/>
      <c r="F1135" s="1302"/>
      <c r="G1135" s="1290"/>
      <c r="H1135" s="1291"/>
      <c r="I1135" s="1322"/>
      <c r="J1135" s="1323"/>
      <c r="K1135" s="1323"/>
      <c r="L1135" s="1324">
        <f t="shared" si="12"/>
        <v>0</v>
      </c>
      <c r="M1135" s="1346"/>
    </row>
    <row r="1136" spans="1:13" s="617" customFormat="1" ht="15">
      <c r="A1136" s="1446">
        <v>1129</v>
      </c>
      <c r="B1136" s="1270"/>
      <c r="C1136" s="1271"/>
      <c r="D1136" s="1272" t="s">
        <v>395</v>
      </c>
      <c r="E1136" s="1289"/>
      <c r="F1136" s="1287"/>
      <c r="G1136" s="1287"/>
      <c r="H1136" s="1288"/>
      <c r="I1136" s="1328">
        <f>SUM(I1134:I1135)</f>
        <v>0</v>
      </c>
      <c r="J1136" s="1287">
        <f>SUM(J1134:J1135)</f>
        <v>119</v>
      </c>
      <c r="K1136" s="1287">
        <f>SUM(K1134:K1135)</f>
        <v>0</v>
      </c>
      <c r="L1136" s="1320">
        <f t="shared" si="12"/>
        <v>119</v>
      </c>
      <c r="M1136" s="1345">
        <v>0</v>
      </c>
    </row>
    <row r="1137" spans="1:13" ht="15">
      <c r="A1137" s="1446">
        <v>1130</v>
      </c>
      <c r="B1137" s="1263"/>
      <c r="C1137" s="1264">
        <v>11</v>
      </c>
      <c r="D1137" s="1265" t="s">
        <v>656</v>
      </c>
      <c r="E1137" s="156" t="s">
        <v>752</v>
      </c>
      <c r="F1137" s="381">
        <f>SUM(H1137,L1140)</f>
        <v>64</v>
      </c>
      <c r="G1137" s="1286">
        <v>0</v>
      </c>
      <c r="H1137" s="1387">
        <v>0</v>
      </c>
      <c r="I1137" s="1318"/>
      <c r="J1137" s="1319"/>
      <c r="K1137" s="1319"/>
      <c r="L1137" s="1321"/>
      <c r="M1137" s="1343"/>
    </row>
    <row r="1138" spans="1:13" s="615" customFormat="1" ht="15">
      <c r="A1138" s="1446">
        <v>1131</v>
      </c>
      <c r="B1138" s="1263"/>
      <c r="C1138" s="1264"/>
      <c r="D1138" s="1265" t="s">
        <v>1000</v>
      </c>
      <c r="E1138" s="156"/>
      <c r="F1138" s="1286"/>
      <c r="G1138" s="1261"/>
      <c r="H1138" s="1262"/>
      <c r="I1138" s="1318"/>
      <c r="J1138" s="1319">
        <v>64</v>
      </c>
      <c r="K1138" s="1319"/>
      <c r="L1138" s="1321">
        <f t="shared" si="12"/>
        <v>64</v>
      </c>
      <c r="M1138" s="1338"/>
    </row>
    <row r="1139" spans="1:13" s="616" customFormat="1" ht="15">
      <c r="A1139" s="1446">
        <v>1132</v>
      </c>
      <c r="B1139" s="1266"/>
      <c r="C1139" s="1267"/>
      <c r="D1139" s="1268" t="s">
        <v>230</v>
      </c>
      <c r="E1139" s="1301"/>
      <c r="F1139" s="1302"/>
      <c r="G1139" s="1290"/>
      <c r="H1139" s="1291"/>
      <c r="I1139" s="1322"/>
      <c r="J1139" s="1323"/>
      <c r="K1139" s="1323"/>
      <c r="L1139" s="1324">
        <f t="shared" si="12"/>
        <v>0</v>
      </c>
      <c r="M1139" s="1346"/>
    </row>
    <row r="1140" spans="1:13" s="617" customFormat="1" ht="15">
      <c r="A1140" s="1446">
        <v>1133</v>
      </c>
      <c r="B1140" s="1270"/>
      <c r="C1140" s="1271"/>
      <c r="D1140" s="1272" t="s">
        <v>395</v>
      </c>
      <c r="E1140" s="1289"/>
      <c r="F1140" s="1287"/>
      <c r="G1140" s="1287"/>
      <c r="H1140" s="1288"/>
      <c r="I1140" s="1328">
        <f>SUM(I1138:I1139)</f>
        <v>0</v>
      </c>
      <c r="J1140" s="1287">
        <f>SUM(J1138:J1139)</f>
        <v>64</v>
      </c>
      <c r="K1140" s="1287">
        <f>SUM(K1138:K1139)</f>
        <v>0</v>
      </c>
      <c r="L1140" s="1320">
        <f t="shared" si="12"/>
        <v>64</v>
      </c>
      <c r="M1140" s="1345">
        <v>0</v>
      </c>
    </row>
    <row r="1141" spans="1:13" ht="45">
      <c r="A1141" s="1446">
        <v>1134</v>
      </c>
      <c r="B1141" s="1258"/>
      <c r="C1141" s="1259">
        <v>12</v>
      </c>
      <c r="D1141" s="1265" t="s">
        <v>659</v>
      </c>
      <c r="E1141" s="156" t="s">
        <v>752</v>
      </c>
      <c r="F1141" s="381">
        <f>SUM(H1141,L1144)</f>
        <v>1520</v>
      </c>
      <c r="G1141" s="1286">
        <v>0</v>
      </c>
      <c r="H1141" s="1387">
        <v>0</v>
      </c>
      <c r="I1141" s="1318"/>
      <c r="J1141" s="1319"/>
      <c r="K1141" s="1319"/>
      <c r="L1141" s="1321"/>
      <c r="M1141" s="1343"/>
    </row>
    <row r="1142" spans="1:13" s="615" customFormat="1" ht="15">
      <c r="A1142" s="1446">
        <v>1135</v>
      </c>
      <c r="B1142" s="1263"/>
      <c r="C1142" s="1264"/>
      <c r="D1142" s="1265" t="s">
        <v>1000</v>
      </c>
      <c r="E1142" s="156"/>
      <c r="F1142" s="1286"/>
      <c r="G1142" s="1261"/>
      <c r="H1142" s="1262"/>
      <c r="I1142" s="1318"/>
      <c r="J1142" s="1319">
        <v>1520</v>
      </c>
      <c r="K1142" s="1319"/>
      <c r="L1142" s="1321">
        <f t="shared" si="12"/>
        <v>1520</v>
      </c>
      <c r="M1142" s="1338"/>
    </row>
    <row r="1143" spans="1:13" s="616" customFormat="1" ht="15">
      <c r="A1143" s="1446">
        <v>1136</v>
      </c>
      <c r="B1143" s="1266"/>
      <c r="C1143" s="1267"/>
      <c r="D1143" s="1268" t="s">
        <v>230</v>
      </c>
      <c r="E1143" s="1301"/>
      <c r="F1143" s="1302"/>
      <c r="G1143" s="1290"/>
      <c r="H1143" s="1291"/>
      <c r="I1143" s="1322"/>
      <c r="J1143" s="1323"/>
      <c r="K1143" s="1323"/>
      <c r="L1143" s="1324">
        <f t="shared" si="12"/>
        <v>0</v>
      </c>
      <c r="M1143" s="1346"/>
    </row>
    <row r="1144" spans="1:13" s="617" customFormat="1" ht="15">
      <c r="A1144" s="1446">
        <v>1137</v>
      </c>
      <c r="B1144" s="1270"/>
      <c r="C1144" s="1271"/>
      <c r="D1144" s="1272" t="s">
        <v>1034</v>
      </c>
      <c r="E1144" s="1289"/>
      <c r="F1144" s="1287"/>
      <c r="G1144" s="1287"/>
      <c r="H1144" s="1288"/>
      <c r="I1144" s="1328">
        <f>SUM(I1142:I1143)</f>
        <v>0</v>
      </c>
      <c r="J1144" s="1287">
        <f>SUM(J1142:J1143)</f>
        <v>1520</v>
      </c>
      <c r="K1144" s="1287">
        <f>SUM(K1142:K1143)</f>
        <v>0</v>
      </c>
      <c r="L1144" s="1320">
        <f t="shared" si="12"/>
        <v>1520</v>
      </c>
      <c r="M1144" s="1345">
        <v>0</v>
      </c>
    </row>
    <row r="1145" spans="1:13" ht="15">
      <c r="A1145" s="1446">
        <v>1138</v>
      </c>
      <c r="B1145" s="1263"/>
      <c r="C1145" s="1264">
        <v>13</v>
      </c>
      <c r="D1145" s="1265" t="s">
        <v>920</v>
      </c>
      <c r="E1145" s="156" t="s">
        <v>752</v>
      </c>
      <c r="F1145" s="381">
        <f>SUM(H1145,L1148)</f>
        <v>15</v>
      </c>
      <c r="G1145" s="1286">
        <v>0</v>
      </c>
      <c r="H1145" s="1387">
        <v>0</v>
      </c>
      <c r="I1145" s="1318"/>
      <c r="J1145" s="1319"/>
      <c r="K1145" s="1319"/>
      <c r="L1145" s="1321"/>
      <c r="M1145" s="1343"/>
    </row>
    <row r="1146" spans="1:13" s="615" customFormat="1" ht="15">
      <c r="A1146" s="1446">
        <v>1139</v>
      </c>
      <c r="B1146" s="1263"/>
      <c r="C1146" s="1264"/>
      <c r="D1146" s="1265" t="s">
        <v>1000</v>
      </c>
      <c r="E1146" s="156"/>
      <c r="F1146" s="1286"/>
      <c r="G1146" s="1261"/>
      <c r="H1146" s="1262"/>
      <c r="I1146" s="1318"/>
      <c r="J1146" s="1319">
        <v>15</v>
      </c>
      <c r="K1146" s="1319"/>
      <c r="L1146" s="1321">
        <f t="shared" si="12"/>
        <v>15</v>
      </c>
      <c r="M1146" s="1338"/>
    </row>
    <row r="1147" spans="1:13" s="616" customFormat="1" ht="15">
      <c r="A1147" s="1446">
        <v>1140</v>
      </c>
      <c r="B1147" s="1266"/>
      <c r="C1147" s="1267"/>
      <c r="D1147" s="1268" t="s">
        <v>396</v>
      </c>
      <c r="E1147" s="1301"/>
      <c r="F1147" s="1302"/>
      <c r="G1147" s="1290"/>
      <c r="H1147" s="1291"/>
      <c r="I1147" s="1322"/>
      <c r="J1147" s="1323"/>
      <c r="K1147" s="1323"/>
      <c r="L1147" s="1324">
        <f t="shared" si="12"/>
        <v>0</v>
      </c>
      <c r="M1147" s="1346"/>
    </row>
    <row r="1148" spans="1:13" s="617" customFormat="1" ht="15">
      <c r="A1148" s="1446">
        <v>1141</v>
      </c>
      <c r="B1148" s="1270"/>
      <c r="C1148" s="1271"/>
      <c r="D1148" s="1272" t="s">
        <v>1034</v>
      </c>
      <c r="E1148" s="1289"/>
      <c r="F1148" s="1287"/>
      <c r="G1148" s="1287"/>
      <c r="H1148" s="1288"/>
      <c r="I1148" s="1328">
        <f>SUM(I1146:I1147)</f>
        <v>0</v>
      </c>
      <c r="J1148" s="1287">
        <f>SUM(J1146:J1147)</f>
        <v>15</v>
      </c>
      <c r="K1148" s="1287">
        <f>SUM(K1146:K1147)</f>
        <v>0</v>
      </c>
      <c r="L1148" s="1320">
        <f t="shared" si="12"/>
        <v>15</v>
      </c>
      <c r="M1148" s="1345">
        <v>0</v>
      </c>
    </row>
    <row r="1149" spans="1:13" ht="15">
      <c r="A1149" s="1446">
        <v>1142</v>
      </c>
      <c r="B1149" s="1263"/>
      <c r="C1149" s="1264">
        <v>14</v>
      </c>
      <c r="D1149" s="1265" t="s">
        <v>921</v>
      </c>
      <c r="E1149" s="156" t="s">
        <v>752</v>
      </c>
      <c r="F1149" s="381">
        <f>SUM(H1149,L1152)</f>
        <v>263</v>
      </c>
      <c r="G1149" s="1286">
        <v>0</v>
      </c>
      <c r="H1149" s="1387">
        <v>0</v>
      </c>
      <c r="I1149" s="1318"/>
      <c r="J1149" s="1319"/>
      <c r="K1149" s="1319"/>
      <c r="L1149" s="1321"/>
      <c r="M1149" s="1343"/>
    </row>
    <row r="1150" spans="1:13" s="615" customFormat="1" ht="15">
      <c r="A1150" s="1446">
        <v>1143</v>
      </c>
      <c r="B1150" s="1263"/>
      <c r="C1150" s="1264"/>
      <c r="D1150" s="1265" t="s">
        <v>1000</v>
      </c>
      <c r="E1150" s="156"/>
      <c r="F1150" s="1286"/>
      <c r="G1150" s="1261"/>
      <c r="H1150" s="1262"/>
      <c r="I1150" s="1318"/>
      <c r="J1150" s="1319">
        <v>263</v>
      </c>
      <c r="K1150" s="1319"/>
      <c r="L1150" s="1321">
        <f t="shared" si="12"/>
        <v>263</v>
      </c>
      <c r="M1150" s="1338"/>
    </row>
    <row r="1151" spans="1:13" s="616" customFormat="1" ht="15">
      <c r="A1151" s="1446">
        <v>1144</v>
      </c>
      <c r="B1151" s="1266"/>
      <c r="C1151" s="1267"/>
      <c r="D1151" s="1268" t="s">
        <v>396</v>
      </c>
      <c r="E1151" s="1301"/>
      <c r="F1151" s="1302"/>
      <c r="G1151" s="1290"/>
      <c r="H1151" s="1291"/>
      <c r="I1151" s="1322"/>
      <c r="J1151" s="1323"/>
      <c r="K1151" s="1323"/>
      <c r="L1151" s="1324">
        <f t="shared" si="12"/>
        <v>0</v>
      </c>
      <c r="M1151" s="1346"/>
    </row>
    <row r="1152" spans="1:13" s="617" customFormat="1" ht="15">
      <c r="A1152" s="1446">
        <v>1145</v>
      </c>
      <c r="B1152" s="1270"/>
      <c r="C1152" s="1271"/>
      <c r="D1152" s="1272" t="s">
        <v>1034</v>
      </c>
      <c r="E1152" s="1289"/>
      <c r="F1152" s="1287"/>
      <c r="G1152" s="1287"/>
      <c r="H1152" s="1288"/>
      <c r="I1152" s="1328">
        <f>SUM(I1150:I1151)</f>
        <v>0</v>
      </c>
      <c r="J1152" s="1287">
        <f>SUM(J1150:J1151)</f>
        <v>263</v>
      </c>
      <c r="K1152" s="1287">
        <f>SUM(K1150:K1151)</f>
        <v>0</v>
      </c>
      <c r="L1152" s="1320">
        <f t="shared" si="12"/>
        <v>263</v>
      </c>
      <c r="M1152" s="1345">
        <v>0</v>
      </c>
    </row>
    <row r="1153" spans="1:13" ht="30">
      <c r="A1153" s="1446">
        <v>1146</v>
      </c>
      <c r="B1153" s="1258"/>
      <c r="C1153" s="1259">
        <v>15</v>
      </c>
      <c r="D1153" s="1265" t="s">
        <v>922</v>
      </c>
      <c r="E1153" s="156" t="s">
        <v>752</v>
      </c>
      <c r="F1153" s="381">
        <f>SUM(H1153,L1156)</f>
        <v>693</v>
      </c>
      <c r="G1153" s="1286">
        <v>0</v>
      </c>
      <c r="H1153" s="1387">
        <v>0</v>
      </c>
      <c r="I1153" s="1318"/>
      <c r="J1153" s="1319"/>
      <c r="K1153" s="1319"/>
      <c r="L1153" s="1321"/>
      <c r="M1153" s="1343"/>
    </row>
    <row r="1154" spans="1:13" s="615" customFormat="1" ht="15">
      <c r="A1154" s="1446">
        <v>1147</v>
      </c>
      <c r="B1154" s="1263"/>
      <c r="C1154" s="1264"/>
      <c r="D1154" s="1265" t="s">
        <v>1000</v>
      </c>
      <c r="E1154" s="156"/>
      <c r="F1154" s="1286"/>
      <c r="G1154" s="1261"/>
      <c r="H1154" s="1262"/>
      <c r="I1154" s="1318"/>
      <c r="J1154" s="1319">
        <v>693</v>
      </c>
      <c r="K1154" s="1319"/>
      <c r="L1154" s="1321">
        <f t="shared" si="12"/>
        <v>693</v>
      </c>
      <c r="M1154" s="1338"/>
    </row>
    <row r="1155" spans="1:13" s="616" customFormat="1" ht="15">
      <c r="A1155" s="1446">
        <v>1148</v>
      </c>
      <c r="B1155" s="1266"/>
      <c r="C1155" s="1267"/>
      <c r="D1155" s="1268" t="s">
        <v>396</v>
      </c>
      <c r="E1155" s="1301"/>
      <c r="F1155" s="1302"/>
      <c r="G1155" s="1290"/>
      <c r="H1155" s="1291"/>
      <c r="I1155" s="1322"/>
      <c r="J1155" s="1323"/>
      <c r="K1155" s="1323"/>
      <c r="L1155" s="1324">
        <f t="shared" si="12"/>
        <v>0</v>
      </c>
      <c r="M1155" s="1346"/>
    </row>
    <row r="1156" spans="1:13" s="617" customFormat="1" ht="15">
      <c r="A1156" s="1446">
        <v>1149</v>
      </c>
      <c r="B1156" s="1270"/>
      <c r="C1156" s="1271"/>
      <c r="D1156" s="1272" t="s">
        <v>1034</v>
      </c>
      <c r="E1156" s="1289"/>
      <c r="F1156" s="1287"/>
      <c r="G1156" s="1287"/>
      <c r="H1156" s="1288"/>
      <c r="I1156" s="1328">
        <f>SUM(I1154:I1155)</f>
        <v>0</v>
      </c>
      <c r="J1156" s="1287">
        <f>SUM(J1154:J1155)</f>
        <v>693</v>
      </c>
      <c r="K1156" s="1287">
        <f>SUM(K1154:K1155)</f>
        <v>0</v>
      </c>
      <c r="L1156" s="1320">
        <f t="shared" si="12"/>
        <v>693</v>
      </c>
      <c r="M1156" s="1345">
        <v>0</v>
      </c>
    </row>
    <row r="1157" spans="1:13" ht="15">
      <c r="A1157" s="1446">
        <v>1150</v>
      </c>
      <c r="B1157" s="1263"/>
      <c r="C1157" s="1264">
        <v>16</v>
      </c>
      <c r="D1157" s="1265" t="s">
        <v>923</v>
      </c>
      <c r="E1157" s="156" t="s">
        <v>752</v>
      </c>
      <c r="F1157" s="381">
        <f>SUM(H1157,L1160)</f>
        <v>198</v>
      </c>
      <c r="G1157" s="1286">
        <v>0</v>
      </c>
      <c r="H1157" s="1387">
        <v>0</v>
      </c>
      <c r="I1157" s="1318"/>
      <c r="J1157" s="1319"/>
      <c r="K1157" s="1319"/>
      <c r="L1157" s="1321"/>
      <c r="M1157" s="1343"/>
    </row>
    <row r="1158" spans="1:13" s="615" customFormat="1" ht="15">
      <c r="A1158" s="1446">
        <v>1151</v>
      </c>
      <c r="B1158" s="1263"/>
      <c r="C1158" s="1264"/>
      <c r="D1158" s="1265" t="s">
        <v>1000</v>
      </c>
      <c r="E1158" s="156"/>
      <c r="F1158" s="1286"/>
      <c r="G1158" s="1261"/>
      <c r="H1158" s="1262"/>
      <c r="I1158" s="1318"/>
      <c r="J1158" s="1319">
        <v>198</v>
      </c>
      <c r="K1158" s="1319"/>
      <c r="L1158" s="1321">
        <f t="shared" si="12"/>
        <v>198</v>
      </c>
      <c r="M1158" s="1338"/>
    </row>
    <row r="1159" spans="1:13" s="616" customFormat="1" ht="15">
      <c r="A1159" s="1446">
        <v>1152</v>
      </c>
      <c r="B1159" s="1266"/>
      <c r="C1159" s="1267"/>
      <c r="D1159" s="1268" t="s">
        <v>396</v>
      </c>
      <c r="E1159" s="1301"/>
      <c r="F1159" s="1302"/>
      <c r="G1159" s="1290"/>
      <c r="H1159" s="1291"/>
      <c r="I1159" s="1322"/>
      <c r="J1159" s="1323"/>
      <c r="K1159" s="1323"/>
      <c r="L1159" s="1324">
        <f t="shared" si="12"/>
        <v>0</v>
      </c>
      <c r="M1159" s="1346"/>
    </row>
    <row r="1160" spans="1:13" s="617" customFormat="1" ht="15">
      <c r="A1160" s="1446">
        <v>1153</v>
      </c>
      <c r="B1160" s="1270"/>
      <c r="C1160" s="1271"/>
      <c r="D1160" s="1272" t="s">
        <v>1034</v>
      </c>
      <c r="E1160" s="1289"/>
      <c r="F1160" s="1287"/>
      <c r="G1160" s="1287"/>
      <c r="H1160" s="1288"/>
      <c r="I1160" s="1328">
        <f>SUM(I1158:I1159)</f>
        <v>0</v>
      </c>
      <c r="J1160" s="1287">
        <f>SUM(J1158:J1159)</f>
        <v>198</v>
      </c>
      <c r="K1160" s="1287">
        <f>SUM(K1158:K1159)</f>
        <v>0</v>
      </c>
      <c r="L1160" s="1320">
        <f t="shared" si="12"/>
        <v>198</v>
      </c>
      <c r="M1160" s="1345">
        <v>0</v>
      </c>
    </row>
    <row r="1161" spans="1:13" ht="15">
      <c r="A1161" s="1446">
        <v>1154</v>
      </c>
      <c r="B1161" s="1263"/>
      <c r="C1161" s="1264">
        <v>17</v>
      </c>
      <c r="D1161" s="1265" t="s">
        <v>924</v>
      </c>
      <c r="E1161" s="156" t="s">
        <v>752</v>
      </c>
      <c r="F1161" s="381">
        <f>SUM(H1161,L1164)</f>
        <v>300</v>
      </c>
      <c r="G1161" s="1286">
        <v>0</v>
      </c>
      <c r="H1161" s="1387">
        <v>0</v>
      </c>
      <c r="I1161" s="1318"/>
      <c r="J1161" s="1319"/>
      <c r="K1161" s="1319"/>
      <c r="L1161" s="1321"/>
      <c r="M1161" s="1343"/>
    </row>
    <row r="1162" spans="1:13" s="615" customFormat="1" ht="15">
      <c r="A1162" s="1446">
        <v>1155</v>
      </c>
      <c r="B1162" s="1263"/>
      <c r="C1162" s="1264"/>
      <c r="D1162" s="1265" t="s">
        <v>1000</v>
      </c>
      <c r="E1162" s="156"/>
      <c r="F1162" s="1286"/>
      <c r="G1162" s="1261"/>
      <c r="H1162" s="1262"/>
      <c r="I1162" s="1318"/>
      <c r="J1162" s="1319">
        <v>300</v>
      </c>
      <c r="K1162" s="1319"/>
      <c r="L1162" s="1321">
        <f t="shared" si="12"/>
        <v>300</v>
      </c>
      <c r="M1162" s="1338"/>
    </row>
    <row r="1163" spans="1:13" s="616" customFormat="1" ht="15">
      <c r="A1163" s="1446">
        <v>1156</v>
      </c>
      <c r="B1163" s="1266"/>
      <c r="C1163" s="1267"/>
      <c r="D1163" s="1268" t="s">
        <v>396</v>
      </c>
      <c r="E1163" s="1301"/>
      <c r="F1163" s="1302"/>
      <c r="G1163" s="1290"/>
      <c r="H1163" s="1291"/>
      <c r="I1163" s="1322"/>
      <c r="J1163" s="1323"/>
      <c r="K1163" s="1323"/>
      <c r="L1163" s="1324">
        <f t="shared" si="12"/>
        <v>0</v>
      </c>
      <c r="M1163" s="1346"/>
    </row>
    <row r="1164" spans="1:13" s="617" customFormat="1" ht="15">
      <c r="A1164" s="1446">
        <v>1157</v>
      </c>
      <c r="B1164" s="1270"/>
      <c r="C1164" s="1271"/>
      <c r="D1164" s="1272" t="s">
        <v>1034</v>
      </c>
      <c r="E1164" s="1289"/>
      <c r="F1164" s="1287"/>
      <c r="G1164" s="1287"/>
      <c r="H1164" s="1288"/>
      <c r="I1164" s="1328">
        <f>SUM(I1162:I1163)</f>
        <v>0</v>
      </c>
      <c r="J1164" s="1287">
        <f>SUM(J1162:J1163)</f>
        <v>300</v>
      </c>
      <c r="K1164" s="1287">
        <f>SUM(K1162:K1163)</f>
        <v>0</v>
      </c>
      <c r="L1164" s="1320">
        <f t="shared" si="12"/>
        <v>300</v>
      </c>
      <c r="M1164" s="1345"/>
    </row>
    <row r="1165" spans="1:13" ht="15">
      <c r="A1165" s="1446">
        <v>1158</v>
      </c>
      <c r="B1165" s="1263"/>
      <c r="C1165" s="1264">
        <v>18</v>
      </c>
      <c r="D1165" s="1265" t="s">
        <v>925</v>
      </c>
      <c r="E1165" s="156" t="s">
        <v>752</v>
      </c>
      <c r="F1165" s="381">
        <f>SUM(H1165,L1168)</f>
        <v>50</v>
      </c>
      <c r="G1165" s="1286">
        <v>0</v>
      </c>
      <c r="H1165" s="1387">
        <v>0</v>
      </c>
      <c r="I1165" s="1318"/>
      <c r="J1165" s="1319"/>
      <c r="K1165" s="1319"/>
      <c r="L1165" s="1321"/>
      <c r="M1165" s="1343">
        <v>0</v>
      </c>
    </row>
    <row r="1166" spans="1:13" s="615" customFormat="1" ht="15">
      <c r="A1166" s="1446">
        <v>1159</v>
      </c>
      <c r="B1166" s="1263"/>
      <c r="C1166" s="1264"/>
      <c r="D1166" s="1265" t="s">
        <v>1000</v>
      </c>
      <c r="E1166" s="156"/>
      <c r="F1166" s="1286"/>
      <c r="G1166" s="1261"/>
      <c r="H1166" s="1262"/>
      <c r="I1166" s="1318"/>
      <c r="J1166" s="1319">
        <v>50</v>
      </c>
      <c r="K1166" s="1319"/>
      <c r="L1166" s="1321">
        <f t="shared" si="12"/>
        <v>50</v>
      </c>
      <c r="M1166" s="1338"/>
    </row>
    <row r="1167" spans="1:13" s="616" customFormat="1" ht="15">
      <c r="A1167" s="1446">
        <v>1160</v>
      </c>
      <c r="B1167" s="1266"/>
      <c r="C1167" s="1267"/>
      <c r="D1167" s="1268" t="s">
        <v>396</v>
      </c>
      <c r="E1167" s="1301"/>
      <c r="F1167" s="1302"/>
      <c r="G1167" s="1290"/>
      <c r="H1167" s="1291"/>
      <c r="I1167" s="1322"/>
      <c r="J1167" s="1323"/>
      <c r="K1167" s="1323"/>
      <c r="L1167" s="1324">
        <f t="shared" si="12"/>
        <v>0</v>
      </c>
      <c r="M1167" s="1346"/>
    </row>
    <row r="1168" spans="1:13" s="617" customFormat="1" ht="15">
      <c r="A1168" s="1446">
        <v>1161</v>
      </c>
      <c r="B1168" s="1270"/>
      <c r="C1168" s="1271"/>
      <c r="D1168" s="1272" t="s">
        <v>1034</v>
      </c>
      <c r="E1168" s="1289"/>
      <c r="F1168" s="1287"/>
      <c r="G1168" s="1287"/>
      <c r="H1168" s="1288"/>
      <c r="I1168" s="1328">
        <f>SUM(I1166:I1167)</f>
        <v>0</v>
      </c>
      <c r="J1168" s="1287">
        <f>SUM(J1166:J1167)</f>
        <v>50</v>
      </c>
      <c r="K1168" s="1287">
        <f>SUM(K1166:K1167)</f>
        <v>0</v>
      </c>
      <c r="L1168" s="1320">
        <f t="shared" si="12"/>
        <v>50</v>
      </c>
      <c r="M1168" s="1345">
        <v>0</v>
      </c>
    </row>
    <row r="1169" spans="1:13" s="615" customFormat="1" ht="21.75" customHeight="1">
      <c r="A1169" s="1206">
        <v>1162</v>
      </c>
      <c r="B1169" s="1294">
        <v>6</v>
      </c>
      <c r="C1169" s="1264"/>
      <c r="D1169" s="1307" t="s">
        <v>319</v>
      </c>
      <c r="E1169" s="156"/>
      <c r="F1169" s="145"/>
      <c r="G1169" s="145"/>
      <c r="H1169" s="1074"/>
      <c r="I1169" s="1318"/>
      <c r="J1169" s="1319"/>
      <c r="K1169" s="1319"/>
      <c r="L1169" s="1321"/>
      <c r="M1169" s="1341"/>
    </row>
    <row r="1170" spans="1:13" s="615" customFormat="1" ht="15">
      <c r="A1170" s="1446">
        <v>1163</v>
      </c>
      <c r="B1170" s="1294"/>
      <c r="C1170" s="1264">
        <v>19</v>
      </c>
      <c r="D1170" s="1261" t="s">
        <v>320</v>
      </c>
      <c r="E1170" s="156" t="s">
        <v>752</v>
      </c>
      <c r="F1170" s="381">
        <f>SUM(H1170,L1174)</f>
        <v>128</v>
      </c>
      <c r="G1170" s="1261">
        <v>0</v>
      </c>
      <c r="H1170" s="1262">
        <v>0</v>
      </c>
      <c r="I1170" s="1318"/>
      <c r="J1170" s="1319"/>
      <c r="K1170" s="1319"/>
      <c r="L1170" s="1321"/>
      <c r="M1170" s="1338"/>
    </row>
    <row r="1171" spans="1:13" ht="15">
      <c r="A1171" s="1446">
        <v>1164</v>
      </c>
      <c r="B1171" s="1263"/>
      <c r="C1171" s="1264"/>
      <c r="D1171" s="1265" t="s">
        <v>394</v>
      </c>
      <c r="E1171" s="156"/>
      <c r="F1171" s="1290"/>
      <c r="G1171" s="1286"/>
      <c r="H1171" s="1387"/>
      <c r="I1171" s="1318"/>
      <c r="J1171" s="1319">
        <v>178</v>
      </c>
      <c r="K1171" s="1319"/>
      <c r="L1171" s="1321">
        <f>SUM(I1171:K1171)</f>
        <v>178</v>
      </c>
      <c r="M1171" s="1343"/>
    </row>
    <row r="1172" spans="1:13" ht="15">
      <c r="A1172" s="1446">
        <v>1165</v>
      </c>
      <c r="B1172" s="1263"/>
      <c r="C1172" s="1264"/>
      <c r="D1172" s="1265" t="s">
        <v>1000</v>
      </c>
      <c r="E1172" s="156"/>
      <c r="F1172" s="1290"/>
      <c r="G1172" s="1286"/>
      <c r="H1172" s="1387"/>
      <c r="I1172" s="1318"/>
      <c r="J1172" s="1319">
        <v>128</v>
      </c>
      <c r="K1172" s="1319"/>
      <c r="L1172" s="1321">
        <f>SUM(I1172:K1172)</f>
        <v>128</v>
      </c>
      <c r="M1172" s="1343"/>
    </row>
    <row r="1173" spans="1:13" s="616" customFormat="1" ht="15">
      <c r="A1173" s="1446">
        <v>1166</v>
      </c>
      <c r="B1173" s="1266"/>
      <c r="C1173" s="1267"/>
      <c r="D1173" s="1268" t="s">
        <v>396</v>
      </c>
      <c r="E1173" s="1289"/>
      <c r="F1173" s="1287"/>
      <c r="G1173" s="1290"/>
      <c r="H1173" s="1388"/>
      <c r="I1173" s="1322"/>
      <c r="J1173" s="1323"/>
      <c r="K1173" s="1323"/>
      <c r="L1173" s="1324">
        <f>SUM(I1173:K1173)</f>
        <v>0</v>
      </c>
      <c r="M1173" s="1346"/>
    </row>
    <row r="1174" spans="1:13" s="617" customFormat="1" ht="15">
      <c r="A1174" s="1446">
        <v>1167</v>
      </c>
      <c r="B1174" s="1270"/>
      <c r="C1174" s="1271"/>
      <c r="D1174" s="1272" t="s">
        <v>1034</v>
      </c>
      <c r="E1174" s="1275"/>
      <c r="F1174" s="1261"/>
      <c r="G1174" s="1287"/>
      <c r="H1174" s="1288"/>
      <c r="I1174" s="1328">
        <f>SUM(I1172:I1173)</f>
        <v>0</v>
      </c>
      <c r="J1174" s="1287">
        <f>SUM(J1172:J1173)</f>
        <v>128</v>
      </c>
      <c r="K1174" s="1287">
        <f>SUM(K1172:K1173)</f>
        <v>0</v>
      </c>
      <c r="L1174" s="1320">
        <f>SUM(I1174:K1174)</f>
        <v>128</v>
      </c>
      <c r="M1174" s="1345">
        <f>SUM(M1171:M1173)</f>
        <v>0</v>
      </c>
    </row>
    <row r="1175" spans="1:13" s="615" customFormat="1" ht="15">
      <c r="A1175" s="1446">
        <v>1168</v>
      </c>
      <c r="B1175" s="1294"/>
      <c r="C1175" s="1264">
        <v>20</v>
      </c>
      <c r="D1175" s="1261" t="s">
        <v>533</v>
      </c>
      <c r="E1175" s="156" t="s">
        <v>752</v>
      </c>
      <c r="F1175" s="381">
        <f>SUM(H1175,L1179)</f>
        <v>15</v>
      </c>
      <c r="G1175" s="1261">
        <v>0</v>
      </c>
      <c r="H1175" s="1262">
        <v>0</v>
      </c>
      <c r="I1175" s="1318"/>
      <c r="J1175" s="1319"/>
      <c r="K1175" s="1319"/>
      <c r="L1175" s="1321"/>
      <c r="M1175" s="1338"/>
    </row>
    <row r="1176" spans="1:13" ht="15">
      <c r="A1176" s="1446">
        <v>1169</v>
      </c>
      <c r="B1176" s="1263"/>
      <c r="C1176" s="1264"/>
      <c r="D1176" s="1265" t="s">
        <v>394</v>
      </c>
      <c r="E1176" s="156"/>
      <c r="F1176" s="1290"/>
      <c r="G1176" s="1286"/>
      <c r="H1176" s="1387"/>
      <c r="I1176" s="1318"/>
      <c r="J1176" s="1319">
        <v>15</v>
      </c>
      <c r="K1176" s="1319"/>
      <c r="L1176" s="1321">
        <f>SUM(I1176:K1176)</f>
        <v>15</v>
      </c>
      <c r="M1176" s="1343"/>
    </row>
    <row r="1177" spans="1:13" ht="15">
      <c r="A1177" s="1446">
        <v>1170</v>
      </c>
      <c r="B1177" s="1263"/>
      <c r="C1177" s="1264"/>
      <c r="D1177" s="1265" t="s">
        <v>1000</v>
      </c>
      <c r="E1177" s="156"/>
      <c r="F1177" s="1290"/>
      <c r="G1177" s="1286"/>
      <c r="H1177" s="1387"/>
      <c r="I1177" s="1318"/>
      <c r="J1177" s="1319">
        <v>15</v>
      </c>
      <c r="K1177" s="1319"/>
      <c r="L1177" s="1321">
        <f>SUM(I1177:K1177)</f>
        <v>15</v>
      </c>
      <c r="M1177" s="1343"/>
    </row>
    <row r="1178" spans="1:13" s="616" customFormat="1" ht="15">
      <c r="A1178" s="1446">
        <v>1171</v>
      </c>
      <c r="B1178" s="1266"/>
      <c r="C1178" s="1267"/>
      <c r="D1178" s="1268" t="s">
        <v>396</v>
      </c>
      <c r="E1178" s="1289"/>
      <c r="F1178" s="1287"/>
      <c r="G1178" s="1290"/>
      <c r="H1178" s="1388"/>
      <c r="I1178" s="1322"/>
      <c r="J1178" s="1323"/>
      <c r="K1178" s="1323"/>
      <c r="L1178" s="1324">
        <f>SUM(I1178:K1178)</f>
        <v>0</v>
      </c>
      <c r="M1178" s="1346"/>
    </row>
    <row r="1179" spans="1:13" s="617" customFormat="1" ht="15">
      <c r="A1179" s="1446">
        <v>1172</v>
      </c>
      <c r="B1179" s="1270"/>
      <c r="C1179" s="1271"/>
      <c r="D1179" s="1272" t="s">
        <v>1034</v>
      </c>
      <c r="E1179" s="1275"/>
      <c r="F1179" s="1261"/>
      <c r="G1179" s="1287"/>
      <c r="H1179" s="1288"/>
      <c r="I1179" s="1328">
        <f>SUM(I1177:I1178)</f>
        <v>0</v>
      </c>
      <c r="J1179" s="1287">
        <f>SUM(J1177:J1178)</f>
        <v>15</v>
      </c>
      <c r="K1179" s="1287">
        <f>SUM(K1177:K1178)</f>
        <v>0</v>
      </c>
      <c r="L1179" s="1320">
        <f>SUM(I1179:K1179)</f>
        <v>15</v>
      </c>
      <c r="M1179" s="1345">
        <f>SUM(M1176:M1178)</f>
        <v>0</v>
      </c>
    </row>
    <row r="1180" spans="1:13" s="615" customFormat="1" ht="15">
      <c r="A1180" s="1446">
        <v>1173</v>
      </c>
      <c r="B1180" s="1294"/>
      <c r="C1180" s="1264">
        <v>21</v>
      </c>
      <c r="D1180" s="1261" t="s">
        <v>534</v>
      </c>
      <c r="E1180" s="156" t="s">
        <v>752</v>
      </c>
      <c r="F1180" s="381">
        <f>SUM(H1180,L1184)</f>
        <v>125</v>
      </c>
      <c r="G1180" s="1261">
        <v>0</v>
      </c>
      <c r="H1180" s="1262">
        <v>0</v>
      </c>
      <c r="I1180" s="1318"/>
      <c r="J1180" s="1319"/>
      <c r="K1180" s="1319"/>
      <c r="L1180" s="1321"/>
      <c r="M1180" s="1338"/>
    </row>
    <row r="1181" spans="1:13" ht="15">
      <c r="A1181" s="1446">
        <v>1174</v>
      </c>
      <c r="B1181" s="1263"/>
      <c r="C1181" s="1264"/>
      <c r="D1181" s="1265" t="s">
        <v>394</v>
      </c>
      <c r="E1181" s="1295"/>
      <c r="F1181" s="1280"/>
      <c r="G1181" s="1286"/>
      <c r="H1181" s="1387"/>
      <c r="I1181" s="1318"/>
      <c r="J1181" s="1319">
        <v>60</v>
      </c>
      <c r="K1181" s="1319"/>
      <c r="L1181" s="1321">
        <f>SUM(I1181:K1181)</f>
        <v>60</v>
      </c>
      <c r="M1181" s="1343"/>
    </row>
    <row r="1182" spans="1:13" ht="15">
      <c r="A1182" s="1446">
        <v>1175</v>
      </c>
      <c r="B1182" s="1263"/>
      <c r="C1182" s="1264"/>
      <c r="D1182" s="1265" t="s">
        <v>1000</v>
      </c>
      <c r="E1182" s="1295"/>
      <c r="F1182" s="1280"/>
      <c r="G1182" s="1286"/>
      <c r="H1182" s="1387"/>
      <c r="I1182" s="1318"/>
      <c r="J1182" s="1319">
        <v>125</v>
      </c>
      <c r="K1182" s="1319"/>
      <c r="L1182" s="1321">
        <f>SUM(I1182:K1182)</f>
        <v>125</v>
      </c>
      <c r="M1182" s="1343"/>
    </row>
    <row r="1183" spans="1:13" s="616" customFormat="1" ht="15">
      <c r="A1183" s="1446">
        <v>1176</v>
      </c>
      <c r="B1183" s="1266"/>
      <c r="C1183" s="1267"/>
      <c r="D1183" s="1268" t="s">
        <v>72</v>
      </c>
      <c r="E1183" s="156"/>
      <c r="F1183" s="1290"/>
      <c r="G1183" s="1290"/>
      <c r="H1183" s="1388"/>
      <c r="I1183" s="1322"/>
      <c r="J1183" s="1323"/>
      <c r="K1183" s="1323"/>
      <c r="L1183" s="1324">
        <f>SUM(I1183:K1183)</f>
        <v>0</v>
      </c>
      <c r="M1183" s="1346"/>
    </row>
    <row r="1184" spans="1:13" s="617" customFormat="1" ht="15">
      <c r="A1184" s="1446">
        <v>1177</v>
      </c>
      <c r="B1184" s="1270"/>
      <c r="C1184" s="1271"/>
      <c r="D1184" s="1272" t="s">
        <v>1034</v>
      </c>
      <c r="E1184" s="1289"/>
      <c r="F1184" s="1287"/>
      <c r="G1184" s="1287"/>
      <c r="H1184" s="1288"/>
      <c r="I1184" s="1328">
        <f>SUM(I1182:I1183)</f>
        <v>0</v>
      </c>
      <c r="J1184" s="1287">
        <f>SUM(J1182:J1183)</f>
        <v>125</v>
      </c>
      <c r="K1184" s="1287">
        <f>SUM(K1182:K1183)</f>
        <v>0</v>
      </c>
      <c r="L1184" s="1320">
        <f>SUM(I1184:K1184)</f>
        <v>125</v>
      </c>
      <c r="M1184" s="1345">
        <f>SUM(M1181:M1183)</f>
        <v>0</v>
      </c>
    </row>
    <row r="1185" spans="1:13" s="615" customFormat="1" ht="15">
      <c r="A1185" s="1446">
        <v>1178</v>
      </c>
      <c r="B1185" s="1263"/>
      <c r="C1185" s="1264">
        <v>22</v>
      </c>
      <c r="D1185" s="1261" t="s">
        <v>833</v>
      </c>
      <c r="E1185" s="156" t="s">
        <v>752</v>
      </c>
      <c r="F1185" s="381">
        <f>SUM(H1185,L1188)</f>
        <v>50</v>
      </c>
      <c r="G1185" s="1261">
        <v>0</v>
      </c>
      <c r="H1185" s="1262">
        <v>0</v>
      </c>
      <c r="I1185" s="1318"/>
      <c r="J1185" s="1319"/>
      <c r="K1185" s="1319"/>
      <c r="L1185" s="1321"/>
      <c r="M1185" s="1338"/>
    </row>
    <row r="1186" spans="1:13" s="615" customFormat="1" ht="15">
      <c r="A1186" s="1446">
        <v>1179</v>
      </c>
      <c r="B1186" s="1263"/>
      <c r="C1186" s="1264"/>
      <c r="D1186" s="1261" t="s">
        <v>1000</v>
      </c>
      <c r="E1186" s="156"/>
      <c r="F1186" s="1286"/>
      <c r="G1186" s="1261"/>
      <c r="H1186" s="1262"/>
      <c r="I1186" s="1318"/>
      <c r="J1186" s="1319">
        <v>50</v>
      </c>
      <c r="K1186" s="1319"/>
      <c r="L1186" s="1321">
        <f>SUM(I1186:K1186)</f>
        <v>50</v>
      </c>
      <c r="M1186" s="1338"/>
    </row>
    <row r="1187" spans="1:13" s="616" customFormat="1" ht="15">
      <c r="A1187" s="1446">
        <v>1180</v>
      </c>
      <c r="B1187" s="1266"/>
      <c r="C1187" s="1267"/>
      <c r="D1187" s="1268" t="s">
        <v>464</v>
      </c>
      <c r="E1187" s="156"/>
      <c r="F1187" s="1290"/>
      <c r="G1187" s="1290"/>
      <c r="H1187" s="1388"/>
      <c r="I1187" s="1322"/>
      <c r="J1187" s="1323"/>
      <c r="K1187" s="1323"/>
      <c r="L1187" s="1324">
        <f>SUM(I1187:K1187)</f>
        <v>0</v>
      </c>
      <c r="M1187" s="1346"/>
    </row>
    <row r="1188" spans="1:13" s="617" customFormat="1" ht="15">
      <c r="A1188" s="1446">
        <v>1181</v>
      </c>
      <c r="B1188" s="1270"/>
      <c r="C1188" s="1271"/>
      <c r="D1188" s="1272" t="s">
        <v>1034</v>
      </c>
      <c r="E1188" s="1289"/>
      <c r="F1188" s="1287"/>
      <c r="G1188" s="1287"/>
      <c r="H1188" s="1288"/>
      <c r="I1188" s="1328">
        <f>SUM(I1186:I1187)</f>
        <v>0</v>
      </c>
      <c r="J1188" s="1287">
        <f>SUM(J1186:J1187)</f>
        <v>50</v>
      </c>
      <c r="K1188" s="1287">
        <f>SUM(K1186:K1187)</f>
        <v>0</v>
      </c>
      <c r="L1188" s="1320">
        <f>SUM(I1188:K1188)</f>
        <v>50</v>
      </c>
      <c r="M1188" s="1345">
        <v>0</v>
      </c>
    </row>
    <row r="1189" spans="1:13" ht="15">
      <c r="A1189" s="1446">
        <v>1182</v>
      </c>
      <c r="B1189" s="1263"/>
      <c r="C1189" s="1264">
        <v>23</v>
      </c>
      <c r="D1189" s="1265" t="s">
        <v>657</v>
      </c>
      <c r="E1189" s="156" t="s">
        <v>752</v>
      </c>
      <c r="F1189" s="381">
        <f>SUM(H1189,L1192)</f>
        <v>40</v>
      </c>
      <c r="G1189" s="1286">
        <v>0</v>
      </c>
      <c r="H1189" s="1387">
        <v>0</v>
      </c>
      <c r="I1189" s="1318"/>
      <c r="J1189" s="1319"/>
      <c r="K1189" s="1319"/>
      <c r="L1189" s="1320"/>
      <c r="M1189" s="1343"/>
    </row>
    <row r="1190" spans="1:13" s="615" customFormat="1" ht="15">
      <c r="A1190" s="1446">
        <v>1183</v>
      </c>
      <c r="B1190" s="1263"/>
      <c r="C1190" s="1264"/>
      <c r="D1190" s="1265" t="s">
        <v>1000</v>
      </c>
      <c r="E1190" s="156"/>
      <c r="F1190" s="1286"/>
      <c r="G1190" s="1261"/>
      <c r="H1190" s="1262"/>
      <c r="I1190" s="1318"/>
      <c r="J1190" s="1319">
        <v>40</v>
      </c>
      <c r="K1190" s="1319"/>
      <c r="L1190" s="1321">
        <f aca="true" t="shared" si="13" ref="L1190:L1208">SUM(I1190:K1190)</f>
        <v>40</v>
      </c>
      <c r="M1190" s="1338"/>
    </row>
    <row r="1191" spans="1:13" s="616" customFormat="1" ht="15">
      <c r="A1191" s="1446">
        <v>1184</v>
      </c>
      <c r="B1191" s="1266"/>
      <c r="C1191" s="1267"/>
      <c r="D1191" s="1268" t="s">
        <v>396</v>
      </c>
      <c r="E1191" s="1301"/>
      <c r="F1191" s="1302"/>
      <c r="G1191" s="1290"/>
      <c r="H1191" s="1291"/>
      <c r="I1191" s="1322"/>
      <c r="J1191" s="1323"/>
      <c r="K1191" s="1323"/>
      <c r="L1191" s="1324">
        <f t="shared" si="13"/>
        <v>0</v>
      </c>
      <c r="M1191" s="1346"/>
    </row>
    <row r="1192" spans="1:13" s="617" customFormat="1" ht="15">
      <c r="A1192" s="1446">
        <v>1185</v>
      </c>
      <c r="B1192" s="1270"/>
      <c r="C1192" s="1271"/>
      <c r="D1192" s="1272" t="s">
        <v>1034</v>
      </c>
      <c r="E1192" s="1289"/>
      <c r="F1192" s="1287"/>
      <c r="G1192" s="1287"/>
      <c r="H1192" s="1288"/>
      <c r="I1192" s="1328">
        <f>SUM(I1190:I1191)</f>
        <v>0</v>
      </c>
      <c r="J1192" s="1287">
        <f>SUM(J1190:J1191)</f>
        <v>40</v>
      </c>
      <c r="K1192" s="1287">
        <f>SUM(K1190:K1191)</f>
        <v>0</v>
      </c>
      <c r="L1192" s="1320">
        <f t="shared" si="13"/>
        <v>40</v>
      </c>
      <c r="M1192" s="1345">
        <v>0</v>
      </c>
    </row>
    <row r="1193" spans="1:13" ht="15">
      <c r="A1193" s="1446">
        <v>1186</v>
      </c>
      <c r="B1193" s="1263"/>
      <c r="C1193" s="1264">
        <v>24</v>
      </c>
      <c r="D1193" s="1265" t="s">
        <v>658</v>
      </c>
      <c r="E1193" s="156" t="s">
        <v>752</v>
      </c>
      <c r="F1193" s="381">
        <f>SUM(H1193,L1196)</f>
        <v>25</v>
      </c>
      <c r="G1193" s="1286">
        <v>0</v>
      </c>
      <c r="H1193" s="1387">
        <v>0</v>
      </c>
      <c r="I1193" s="1318"/>
      <c r="J1193" s="1319"/>
      <c r="K1193" s="1319"/>
      <c r="L1193" s="1320"/>
      <c r="M1193" s="1343"/>
    </row>
    <row r="1194" spans="1:13" s="615" customFormat="1" ht="15">
      <c r="A1194" s="1446">
        <v>1187</v>
      </c>
      <c r="B1194" s="1263"/>
      <c r="C1194" s="1264"/>
      <c r="D1194" s="1265" t="s">
        <v>1000</v>
      </c>
      <c r="E1194" s="156"/>
      <c r="F1194" s="1286"/>
      <c r="G1194" s="1261"/>
      <c r="H1194" s="1262"/>
      <c r="I1194" s="1318"/>
      <c r="J1194" s="1319">
        <v>25</v>
      </c>
      <c r="K1194" s="1319"/>
      <c r="L1194" s="1321">
        <f t="shared" si="13"/>
        <v>25</v>
      </c>
      <c r="M1194" s="1338"/>
    </row>
    <row r="1195" spans="1:13" s="616" customFormat="1" ht="15">
      <c r="A1195" s="1446">
        <v>1188</v>
      </c>
      <c r="B1195" s="1266"/>
      <c r="C1195" s="1267"/>
      <c r="D1195" s="1268" t="s">
        <v>396</v>
      </c>
      <c r="E1195" s="1301"/>
      <c r="F1195" s="1302"/>
      <c r="G1195" s="1290"/>
      <c r="H1195" s="1291"/>
      <c r="I1195" s="1322"/>
      <c r="J1195" s="1323"/>
      <c r="K1195" s="1323"/>
      <c r="L1195" s="1324">
        <f t="shared" si="13"/>
        <v>0</v>
      </c>
      <c r="M1195" s="1346"/>
    </row>
    <row r="1196" spans="1:13" s="617" customFormat="1" ht="15">
      <c r="A1196" s="1446">
        <v>1189</v>
      </c>
      <c r="B1196" s="1270"/>
      <c r="C1196" s="1271"/>
      <c r="D1196" s="1272" t="s">
        <v>1034</v>
      </c>
      <c r="E1196" s="1289"/>
      <c r="F1196" s="1287"/>
      <c r="G1196" s="1287"/>
      <c r="H1196" s="1288"/>
      <c r="I1196" s="1328">
        <f>SUM(I1194:I1195)</f>
        <v>0</v>
      </c>
      <c r="J1196" s="1287">
        <f>SUM(J1194:J1195)</f>
        <v>25</v>
      </c>
      <c r="K1196" s="1287">
        <f>SUM(K1194:K1195)</f>
        <v>0</v>
      </c>
      <c r="L1196" s="1320">
        <f t="shared" si="13"/>
        <v>25</v>
      </c>
      <c r="M1196" s="1345">
        <v>0</v>
      </c>
    </row>
    <row r="1197" spans="1:13" ht="30">
      <c r="A1197" s="1446">
        <v>1190</v>
      </c>
      <c r="B1197" s="1258"/>
      <c r="C1197" s="1259">
        <v>25</v>
      </c>
      <c r="D1197" s="1265" t="s">
        <v>653</v>
      </c>
      <c r="E1197" s="156" t="s">
        <v>752</v>
      </c>
      <c r="F1197" s="381">
        <f>SUM(H1197,L1200)</f>
        <v>164</v>
      </c>
      <c r="G1197" s="1286">
        <v>0</v>
      </c>
      <c r="H1197" s="1387">
        <v>0</v>
      </c>
      <c r="I1197" s="1318"/>
      <c r="J1197" s="1319"/>
      <c r="K1197" s="1319"/>
      <c r="L1197" s="1320"/>
      <c r="M1197" s="1343"/>
    </row>
    <row r="1198" spans="1:13" s="615" customFormat="1" ht="15">
      <c r="A1198" s="1446">
        <v>1191</v>
      </c>
      <c r="B1198" s="1263"/>
      <c r="C1198" s="1264"/>
      <c r="D1198" s="1265" t="s">
        <v>1000</v>
      </c>
      <c r="E1198" s="156"/>
      <c r="F1198" s="1286"/>
      <c r="G1198" s="1261"/>
      <c r="H1198" s="1262"/>
      <c r="I1198" s="1318"/>
      <c r="J1198" s="1319">
        <v>164</v>
      </c>
      <c r="K1198" s="1319"/>
      <c r="L1198" s="1321">
        <f t="shared" si="13"/>
        <v>164</v>
      </c>
      <c r="M1198" s="1338"/>
    </row>
    <row r="1199" spans="1:13" s="616" customFormat="1" ht="15">
      <c r="A1199" s="1446">
        <v>1192</v>
      </c>
      <c r="B1199" s="1266"/>
      <c r="C1199" s="1267"/>
      <c r="D1199" s="1268" t="s">
        <v>396</v>
      </c>
      <c r="E1199" s="1301"/>
      <c r="F1199" s="1302"/>
      <c r="G1199" s="1290"/>
      <c r="H1199" s="1291"/>
      <c r="I1199" s="1322"/>
      <c r="J1199" s="1323"/>
      <c r="K1199" s="1323"/>
      <c r="L1199" s="1324">
        <f t="shared" si="13"/>
        <v>0</v>
      </c>
      <c r="M1199" s="1346"/>
    </row>
    <row r="1200" spans="1:13" s="617" customFormat="1" ht="15">
      <c r="A1200" s="1446">
        <v>1193</v>
      </c>
      <c r="B1200" s="1270"/>
      <c r="C1200" s="1271"/>
      <c r="D1200" s="1272" t="s">
        <v>1034</v>
      </c>
      <c r="E1200" s="1289"/>
      <c r="F1200" s="1287"/>
      <c r="G1200" s="1287"/>
      <c r="H1200" s="1288"/>
      <c r="I1200" s="1328">
        <f>SUM(I1198:I1199)</f>
        <v>0</v>
      </c>
      <c r="J1200" s="1287">
        <f>SUM(J1198:J1199)</f>
        <v>164</v>
      </c>
      <c r="K1200" s="1287">
        <f>SUM(K1198:K1199)</f>
        <v>0</v>
      </c>
      <c r="L1200" s="1320">
        <f t="shared" si="13"/>
        <v>164</v>
      </c>
      <c r="M1200" s="1345">
        <v>0</v>
      </c>
    </row>
    <row r="1201" spans="1:13" ht="15">
      <c r="A1201" s="1446">
        <v>1194</v>
      </c>
      <c r="B1201" s="1263"/>
      <c r="C1201" s="1264">
        <v>26</v>
      </c>
      <c r="D1201" s="1265" t="s">
        <v>654</v>
      </c>
      <c r="E1201" s="156" t="s">
        <v>752</v>
      </c>
      <c r="F1201" s="381">
        <f>SUM(H1201,L1204)</f>
        <v>60</v>
      </c>
      <c r="G1201" s="1286">
        <v>0</v>
      </c>
      <c r="H1201" s="1387">
        <v>0</v>
      </c>
      <c r="I1201" s="1318"/>
      <c r="J1201" s="1319"/>
      <c r="K1201" s="1319"/>
      <c r="L1201" s="1320"/>
      <c r="M1201" s="1343"/>
    </row>
    <row r="1202" spans="1:13" s="615" customFormat="1" ht="15">
      <c r="A1202" s="1446">
        <v>1195</v>
      </c>
      <c r="B1202" s="1263"/>
      <c r="C1202" s="1264"/>
      <c r="D1202" s="1265" t="s">
        <v>1000</v>
      </c>
      <c r="E1202" s="156"/>
      <c r="F1202" s="1286"/>
      <c r="G1202" s="1261"/>
      <c r="H1202" s="1262"/>
      <c r="I1202" s="1318"/>
      <c r="J1202" s="1319">
        <v>60</v>
      </c>
      <c r="K1202" s="1319"/>
      <c r="L1202" s="1321">
        <f t="shared" si="13"/>
        <v>60</v>
      </c>
      <c r="M1202" s="1338"/>
    </row>
    <row r="1203" spans="1:13" s="616" customFormat="1" ht="15">
      <c r="A1203" s="1446">
        <v>1196</v>
      </c>
      <c r="B1203" s="1266"/>
      <c r="C1203" s="1267"/>
      <c r="D1203" s="1268" t="s">
        <v>396</v>
      </c>
      <c r="E1203" s="1301"/>
      <c r="F1203" s="1302"/>
      <c r="G1203" s="1290"/>
      <c r="H1203" s="1291"/>
      <c r="I1203" s="1322"/>
      <c r="J1203" s="1323"/>
      <c r="K1203" s="1323"/>
      <c r="L1203" s="1324">
        <f t="shared" si="13"/>
        <v>0</v>
      </c>
      <c r="M1203" s="1346"/>
    </row>
    <row r="1204" spans="1:13" s="617" customFormat="1" ht="15">
      <c r="A1204" s="1446">
        <v>1197</v>
      </c>
      <c r="B1204" s="1270"/>
      <c r="C1204" s="1271"/>
      <c r="D1204" s="1272" t="s">
        <v>1034</v>
      </c>
      <c r="E1204" s="1289"/>
      <c r="F1204" s="1287"/>
      <c r="G1204" s="1287"/>
      <c r="H1204" s="1288"/>
      <c r="I1204" s="1328">
        <f>SUM(I1202:I1203)</f>
        <v>0</v>
      </c>
      <c r="J1204" s="1287">
        <f>SUM(J1202:J1203)</f>
        <v>60</v>
      </c>
      <c r="K1204" s="1287">
        <f>SUM(K1202:K1203)</f>
        <v>0</v>
      </c>
      <c r="L1204" s="1320">
        <f t="shared" si="13"/>
        <v>60</v>
      </c>
      <c r="M1204" s="1345">
        <v>0</v>
      </c>
    </row>
    <row r="1205" spans="1:13" ht="15">
      <c r="A1205" s="1446">
        <v>1198</v>
      </c>
      <c r="B1205" s="1263"/>
      <c r="C1205" s="1264">
        <v>27</v>
      </c>
      <c r="D1205" s="1265" t="s">
        <v>1021</v>
      </c>
      <c r="E1205" s="156" t="s">
        <v>752</v>
      </c>
      <c r="F1205" s="381">
        <v>150</v>
      </c>
      <c r="G1205" s="1286">
        <v>0</v>
      </c>
      <c r="H1205" s="1387">
        <v>0</v>
      </c>
      <c r="I1205" s="1318"/>
      <c r="J1205" s="1319"/>
      <c r="K1205" s="1319"/>
      <c r="L1205" s="1320"/>
      <c r="M1205" s="1343"/>
    </row>
    <row r="1206" spans="1:13" s="615" customFormat="1" ht="15">
      <c r="A1206" s="1446">
        <v>1199</v>
      </c>
      <c r="B1206" s="1263"/>
      <c r="C1206" s="1264"/>
      <c r="D1206" s="1265" t="s">
        <v>1000</v>
      </c>
      <c r="E1206" s="156"/>
      <c r="F1206" s="1286"/>
      <c r="G1206" s="1261"/>
      <c r="H1206" s="1262"/>
      <c r="I1206" s="1318"/>
      <c r="J1206" s="1319">
        <v>150</v>
      </c>
      <c r="K1206" s="1319"/>
      <c r="L1206" s="1321">
        <f t="shared" si="13"/>
        <v>150</v>
      </c>
      <c r="M1206" s="1338"/>
    </row>
    <row r="1207" spans="1:13" s="616" customFormat="1" ht="15">
      <c r="A1207" s="1446">
        <v>1200</v>
      </c>
      <c r="B1207" s="1266"/>
      <c r="C1207" s="1267"/>
      <c r="D1207" s="1268" t="s">
        <v>72</v>
      </c>
      <c r="E1207" s="1301"/>
      <c r="F1207" s="1302"/>
      <c r="G1207" s="1290"/>
      <c r="H1207" s="1291"/>
      <c r="I1207" s="1322"/>
      <c r="J1207" s="1323"/>
      <c r="K1207" s="1323"/>
      <c r="L1207" s="1324">
        <f t="shared" si="13"/>
        <v>0</v>
      </c>
      <c r="M1207" s="1346"/>
    </row>
    <row r="1208" spans="1:13" s="617" customFormat="1" ht="15">
      <c r="A1208" s="1446">
        <v>1201</v>
      </c>
      <c r="B1208" s="1270"/>
      <c r="C1208" s="1271"/>
      <c r="D1208" s="1272" t="s">
        <v>395</v>
      </c>
      <c r="E1208" s="1289"/>
      <c r="F1208" s="1287"/>
      <c r="G1208" s="1287"/>
      <c r="H1208" s="1288"/>
      <c r="I1208" s="1328">
        <f>SUM(I1206:I1207)</f>
        <v>0</v>
      </c>
      <c r="J1208" s="1287">
        <f>SUM(J1206:J1207)</f>
        <v>150</v>
      </c>
      <c r="K1208" s="1287">
        <f>SUM(K1206:K1207)</f>
        <v>0</v>
      </c>
      <c r="L1208" s="1320">
        <f t="shared" si="13"/>
        <v>150</v>
      </c>
      <c r="M1208" s="1345">
        <v>0</v>
      </c>
    </row>
    <row r="1209" spans="1:13" s="615" customFormat="1" ht="19.5" customHeight="1">
      <c r="A1209" s="1206">
        <v>1202</v>
      </c>
      <c r="B1209" s="1294">
        <v>7</v>
      </c>
      <c r="C1209" s="1264"/>
      <c r="D1209" s="1307" t="s">
        <v>509</v>
      </c>
      <c r="E1209" s="156"/>
      <c r="F1209" s="145"/>
      <c r="G1209" s="145"/>
      <c r="H1209" s="1074"/>
      <c r="I1209" s="1318"/>
      <c r="J1209" s="1319"/>
      <c r="K1209" s="1319"/>
      <c r="L1209" s="1321"/>
      <c r="M1209" s="1341"/>
    </row>
    <row r="1210" spans="1:13" s="615" customFormat="1" ht="15">
      <c r="A1210" s="1446">
        <v>1203</v>
      </c>
      <c r="B1210" s="1263"/>
      <c r="C1210" s="1264">
        <v>1</v>
      </c>
      <c r="D1210" s="1261" t="s">
        <v>321</v>
      </c>
      <c r="E1210" s="156" t="s">
        <v>752</v>
      </c>
      <c r="F1210" s="381">
        <f>SUM(H1210,L1214)</f>
        <v>80</v>
      </c>
      <c r="G1210" s="1261">
        <v>0</v>
      </c>
      <c r="H1210" s="1262">
        <v>0</v>
      </c>
      <c r="I1210" s="1318"/>
      <c r="J1210" s="1319"/>
      <c r="K1210" s="1319"/>
      <c r="L1210" s="1321"/>
      <c r="M1210" s="1338"/>
    </row>
    <row r="1211" spans="1:13" ht="15">
      <c r="A1211" s="1446">
        <v>1204</v>
      </c>
      <c r="B1211" s="1263"/>
      <c r="C1211" s="1264"/>
      <c r="D1211" s="1265" t="s">
        <v>394</v>
      </c>
      <c r="E1211" s="156"/>
      <c r="F1211" s="1290"/>
      <c r="G1211" s="1286"/>
      <c r="H1211" s="1387"/>
      <c r="I1211" s="1318"/>
      <c r="J1211" s="1319">
        <v>80</v>
      </c>
      <c r="K1211" s="1319"/>
      <c r="L1211" s="1321">
        <f aca="true" t="shared" si="14" ref="L1211:L1333">SUM(I1211:K1211)</f>
        <v>80</v>
      </c>
      <c r="M1211" s="1343"/>
    </row>
    <row r="1212" spans="1:13" ht="15">
      <c r="A1212" s="1446">
        <v>1205</v>
      </c>
      <c r="B1212" s="1263"/>
      <c r="C1212" s="1264"/>
      <c r="D1212" s="1265" t="s">
        <v>1000</v>
      </c>
      <c r="E1212" s="156"/>
      <c r="F1212" s="1290"/>
      <c r="G1212" s="1286"/>
      <c r="H1212" s="1387"/>
      <c r="I1212" s="1318"/>
      <c r="J1212" s="1319">
        <v>80</v>
      </c>
      <c r="K1212" s="1319"/>
      <c r="L1212" s="1321">
        <f t="shared" si="14"/>
        <v>80</v>
      </c>
      <c r="M1212" s="1343"/>
    </row>
    <row r="1213" spans="1:13" s="616" customFormat="1" ht="15">
      <c r="A1213" s="1446">
        <v>1206</v>
      </c>
      <c r="B1213" s="1266"/>
      <c r="C1213" s="1267"/>
      <c r="D1213" s="1268" t="s">
        <v>396</v>
      </c>
      <c r="E1213" s="1289"/>
      <c r="F1213" s="1287"/>
      <c r="G1213" s="1290"/>
      <c r="H1213" s="1388"/>
      <c r="I1213" s="1322"/>
      <c r="J1213" s="1323"/>
      <c r="K1213" s="1323"/>
      <c r="L1213" s="1324">
        <f t="shared" si="14"/>
        <v>0</v>
      </c>
      <c r="M1213" s="1346"/>
    </row>
    <row r="1214" spans="1:13" s="617" customFormat="1" ht="15">
      <c r="A1214" s="1446">
        <v>1207</v>
      </c>
      <c r="B1214" s="1270"/>
      <c r="C1214" s="1271"/>
      <c r="D1214" s="1272" t="s">
        <v>1034</v>
      </c>
      <c r="E1214" s="1275"/>
      <c r="F1214" s="1261"/>
      <c r="G1214" s="1287"/>
      <c r="H1214" s="1288"/>
      <c r="I1214" s="1328">
        <f>SUM(I1212:I1213)</f>
        <v>0</v>
      </c>
      <c r="J1214" s="1287">
        <f>SUM(J1212:J1213)</f>
        <v>80</v>
      </c>
      <c r="K1214" s="1287">
        <f>SUM(K1212:K1213)</f>
        <v>0</v>
      </c>
      <c r="L1214" s="1320">
        <f t="shared" si="14"/>
        <v>80</v>
      </c>
      <c r="M1214" s="1345">
        <f>SUM(M1211:M1213)</f>
        <v>0</v>
      </c>
    </row>
    <row r="1215" spans="1:13" s="615" customFormat="1" ht="15">
      <c r="A1215" s="1446">
        <v>1208</v>
      </c>
      <c r="B1215" s="1263"/>
      <c r="C1215" s="1264">
        <v>2</v>
      </c>
      <c r="D1215" s="1261" t="s">
        <v>535</v>
      </c>
      <c r="E1215" s="156" t="s">
        <v>752</v>
      </c>
      <c r="F1215" s="381">
        <f>SUM(H1215,L1219)</f>
        <v>97</v>
      </c>
      <c r="G1215" s="1261">
        <v>0</v>
      </c>
      <c r="H1215" s="1262">
        <v>0</v>
      </c>
      <c r="I1215" s="1318"/>
      <c r="J1215" s="1319"/>
      <c r="K1215" s="1319"/>
      <c r="L1215" s="1321"/>
      <c r="M1215" s="1338"/>
    </row>
    <row r="1216" spans="1:13" ht="15">
      <c r="A1216" s="1446">
        <v>1209</v>
      </c>
      <c r="B1216" s="1263"/>
      <c r="C1216" s="1264"/>
      <c r="D1216" s="1265" t="s">
        <v>394</v>
      </c>
      <c r="E1216" s="156"/>
      <c r="F1216" s="1290"/>
      <c r="G1216" s="1286"/>
      <c r="H1216" s="1387"/>
      <c r="I1216" s="1318"/>
      <c r="J1216" s="1319">
        <v>97</v>
      </c>
      <c r="K1216" s="1319"/>
      <c r="L1216" s="1321">
        <f t="shared" si="14"/>
        <v>97</v>
      </c>
      <c r="M1216" s="1343"/>
    </row>
    <row r="1217" spans="1:13" ht="15">
      <c r="A1217" s="1446">
        <v>1210</v>
      </c>
      <c r="B1217" s="1263"/>
      <c r="C1217" s="1264"/>
      <c r="D1217" s="1265" t="s">
        <v>1000</v>
      </c>
      <c r="E1217" s="156"/>
      <c r="F1217" s="1290"/>
      <c r="G1217" s="1286"/>
      <c r="H1217" s="1387"/>
      <c r="I1217" s="1318"/>
      <c r="J1217" s="1319">
        <v>97</v>
      </c>
      <c r="K1217" s="1319"/>
      <c r="L1217" s="1321">
        <f t="shared" si="14"/>
        <v>97</v>
      </c>
      <c r="M1217" s="1343"/>
    </row>
    <row r="1218" spans="1:13" s="616" customFormat="1" ht="15">
      <c r="A1218" s="1446">
        <v>1211</v>
      </c>
      <c r="B1218" s="1266"/>
      <c r="C1218" s="1267"/>
      <c r="D1218" s="1268" t="s">
        <v>396</v>
      </c>
      <c r="E1218" s="1289"/>
      <c r="F1218" s="1287"/>
      <c r="G1218" s="1290"/>
      <c r="H1218" s="1388"/>
      <c r="I1218" s="1322"/>
      <c r="J1218" s="1323"/>
      <c r="K1218" s="1323"/>
      <c r="L1218" s="1324">
        <f t="shared" si="14"/>
        <v>0</v>
      </c>
      <c r="M1218" s="1346"/>
    </row>
    <row r="1219" spans="1:13" s="617" customFormat="1" ht="15">
      <c r="A1219" s="1446">
        <v>1212</v>
      </c>
      <c r="B1219" s="1270"/>
      <c r="C1219" s="1271"/>
      <c r="D1219" s="1272" t="s">
        <v>1034</v>
      </c>
      <c r="E1219" s="1275"/>
      <c r="F1219" s="1261"/>
      <c r="G1219" s="1287"/>
      <c r="H1219" s="1288"/>
      <c r="I1219" s="1328">
        <f>SUM(I1217:I1218)</f>
        <v>0</v>
      </c>
      <c r="J1219" s="1287">
        <f>SUM(J1217:J1218)</f>
        <v>97</v>
      </c>
      <c r="K1219" s="1287">
        <f>SUM(K1217:K1218)</f>
        <v>0</v>
      </c>
      <c r="L1219" s="1320">
        <f t="shared" si="14"/>
        <v>97</v>
      </c>
      <c r="M1219" s="1345">
        <f>SUM(M1216:M1218)</f>
        <v>0</v>
      </c>
    </row>
    <row r="1220" spans="1:13" s="615" customFormat="1" ht="15">
      <c r="A1220" s="1446">
        <v>1213</v>
      </c>
      <c r="B1220" s="1263"/>
      <c r="C1220" s="1264">
        <v>3</v>
      </c>
      <c r="D1220" s="1261" t="s">
        <v>536</v>
      </c>
      <c r="E1220" s="156" t="s">
        <v>752</v>
      </c>
      <c r="F1220" s="381">
        <f>SUM(H1220,L1224)</f>
        <v>0</v>
      </c>
      <c r="G1220" s="1261">
        <v>0</v>
      </c>
      <c r="H1220" s="1262">
        <v>0</v>
      </c>
      <c r="I1220" s="1318"/>
      <c r="J1220" s="1319"/>
      <c r="K1220" s="1319"/>
      <c r="L1220" s="1321"/>
      <c r="M1220" s="1338"/>
    </row>
    <row r="1221" spans="1:13" ht="15">
      <c r="A1221" s="1446">
        <v>1214</v>
      </c>
      <c r="B1221" s="1263"/>
      <c r="C1221" s="1264"/>
      <c r="D1221" s="1265" t="s">
        <v>394</v>
      </c>
      <c r="E1221" s="1295"/>
      <c r="F1221" s="1280"/>
      <c r="G1221" s="1286"/>
      <c r="H1221" s="1387"/>
      <c r="I1221" s="1318"/>
      <c r="J1221" s="1319">
        <v>50</v>
      </c>
      <c r="K1221" s="1319"/>
      <c r="L1221" s="1321">
        <f t="shared" si="14"/>
        <v>50</v>
      </c>
      <c r="M1221" s="1343"/>
    </row>
    <row r="1222" spans="1:13" ht="15">
      <c r="A1222" s="1446">
        <v>1215</v>
      </c>
      <c r="B1222" s="1263"/>
      <c r="C1222" s="1264"/>
      <c r="D1222" s="1265" t="s">
        <v>1000</v>
      </c>
      <c r="E1222" s="1295"/>
      <c r="F1222" s="1280"/>
      <c r="G1222" s="1286"/>
      <c r="H1222" s="1387"/>
      <c r="I1222" s="1318"/>
      <c r="J1222" s="1319">
        <v>0</v>
      </c>
      <c r="K1222" s="1319"/>
      <c r="L1222" s="1321">
        <f t="shared" si="14"/>
        <v>0</v>
      </c>
      <c r="M1222" s="1343"/>
    </row>
    <row r="1223" spans="1:13" s="616" customFormat="1" ht="15">
      <c r="A1223" s="1446">
        <v>1216</v>
      </c>
      <c r="B1223" s="1266"/>
      <c r="C1223" s="1267"/>
      <c r="D1223" s="1268" t="s">
        <v>396</v>
      </c>
      <c r="E1223" s="156"/>
      <c r="F1223" s="1290"/>
      <c r="G1223" s="1290"/>
      <c r="H1223" s="1388"/>
      <c r="I1223" s="1322"/>
      <c r="J1223" s="1323"/>
      <c r="K1223" s="1323"/>
      <c r="L1223" s="1324">
        <f t="shared" si="14"/>
        <v>0</v>
      </c>
      <c r="M1223" s="1346"/>
    </row>
    <row r="1224" spans="1:13" s="617" customFormat="1" ht="15">
      <c r="A1224" s="1446">
        <v>1217</v>
      </c>
      <c r="B1224" s="1270"/>
      <c r="C1224" s="1271"/>
      <c r="D1224" s="1272" t="s">
        <v>1034</v>
      </c>
      <c r="E1224" s="1289"/>
      <c r="F1224" s="1287"/>
      <c r="G1224" s="1287"/>
      <c r="H1224" s="1288"/>
      <c r="I1224" s="1328">
        <f>SUM(I1222:I1223)</f>
        <v>0</v>
      </c>
      <c r="J1224" s="1287">
        <f>SUM(J1222:J1223)</f>
        <v>0</v>
      </c>
      <c r="K1224" s="1287">
        <f>SUM(K1222:K1223)</f>
        <v>0</v>
      </c>
      <c r="L1224" s="1320">
        <f t="shared" si="14"/>
        <v>0</v>
      </c>
      <c r="M1224" s="1345">
        <f>SUM(M1221:M1223)</f>
        <v>0</v>
      </c>
    </row>
    <row r="1225" spans="1:13" s="615" customFormat="1" ht="15">
      <c r="A1225" s="1446">
        <v>1218</v>
      </c>
      <c r="B1225" s="1263"/>
      <c r="C1225" s="1264">
        <v>4</v>
      </c>
      <c r="D1225" s="1261" t="s">
        <v>537</v>
      </c>
      <c r="E1225" s="156" t="s">
        <v>752</v>
      </c>
      <c r="F1225" s="381">
        <f>SUM(H1225,L1229)</f>
        <v>485</v>
      </c>
      <c r="G1225" s="1261">
        <v>0</v>
      </c>
      <c r="H1225" s="1262">
        <v>0</v>
      </c>
      <c r="I1225" s="1318"/>
      <c r="J1225" s="1319"/>
      <c r="K1225" s="1319"/>
      <c r="L1225" s="1321"/>
      <c r="M1225" s="1338"/>
    </row>
    <row r="1226" spans="1:13" ht="15">
      <c r="A1226" s="1446">
        <v>1219</v>
      </c>
      <c r="B1226" s="1263"/>
      <c r="C1226" s="1264"/>
      <c r="D1226" s="1265" t="s">
        <v>394</v>
      </c>
      <c r="E1226" s="156"/>
      <c r="F1226" s="1290"/>
      <c r="G1226" s="1286"/>
      <c r="H1226" s="1387"/>
      <c r="I1226" s="1318"/>
      <c r="J1226" s="1319">
        <v>600</v>
      </c>
      <c r="K1226" s="1319"/>
      <c r="L1226" s="1321">
        <f t="shared" si="14"/>
        <v>600</v>
      </c>
      <c r="M1226" s="1343"/>
    </row>
    <row r="1227" spans="1:13" ht="15">
      <c r="A1227" s="1446">
        <v>1220</v>
      </c>
      <c r="B1227" s="1263"/>
      <c r="C1227" s="1264"/>
      <c r="D1227" s="1265" t="s">
        <v>1000</v>
      </c>
      <c r="E1227" s="156"/>
      <c r="F1227" s="1290"/>
      <c r="G1227" s="1286"/>
      <c r="H1227" s="1387"/>
      <c r="I1227" s="1318"/>
      <c r="J1227" s="1319">
        <v>485</v>
      </c>
      <c r="K1227" s="1319"/>
      <c r="L1227" s="1321">
        <f t="shared" si="14"/>
        <v>485</v>
      </c>
      <c r="M1227" s="1343"/>
    </row>
    <row r="1228" spans="1:13" s="616" customFormat="1" ht="15">
      <c r="A1228" s="1446">
        <v>1221</v>
      </c>
      <c r="B1228" s="1266"/>
      <c r="C1228" s="1267"/>
      <c r="D1228" s="1268" t="s">
        <v>396</v>
      </c>
      <c r="E1228" s="1289"/>
      <c r="F1228" s="1287"/>
      <c r="G1228" s="1290"/>
      <c r="H1228" s="1388"/>
      <c r="I1228" s="1322"/>
      <c r="J1228" s="1323"/>
      <c r="K1228" s="1323"/>
      <c r="L1228" s="1324">
        <f t="shared" si="14"/>
        <v>0</v>
      </c>
      <c r="M1228" s="1346"/>
    </row>
    <row r="1229" spans="1:13" s="617" customFormat="1" ht="15">
      <c r="A1229" s="1446">
        <v>1222</v>
      </c>
      <c r="B1229" s="1270"/>
      <c r="C1229" s="1271"/>
      <c r="D1229" s="1272" t="s">
        <v>1034</v>
      </c>
      <c r="E1229" s="1275"/>
      <c r="F1229" s="1261"/>
      <c r="G1229" s="1287"/>
      <c r="H1229" s="1288"/>
      <c r="I1229" s="1328">
        <f>SUM(I1227:I1228)</f>
        <v>0</v>
      </c>
      <c r="J1229" s="1287">
        <f>SUM(J1227:J1228)</f>
        <v>485</v>
      </c>
      <c r="K1229" s="1287">
        <f>SUM(K1227:K1228)</f>
        <v>0</v>
      </c>
      <c r="L1229" s="1320">
        <f t="shared" si="14"/>
        <v>485</v>
      </c>
      <c r="M1229" s="1345">
        <f>SUM(M1226:M1228)</f>
        <v>0</v>
      </c>
    </row>
    <row r="1230" spans="1:13" s="615" customFormat="1" ht="15">
      <c r="A1230" s="1446">
        <v>1223</v>
      </c>
      <c r="B1230" s="1263"/>
      <c r="C1230" s="1264">
        <v>5</v>
      </c>
      <c r="D1230" s="1261" t="s">
        <v>538</v>
      </c>
      <c r="E1230" s="156" t="s">
        <v>752</v>
      </c>
      <c r="F1230" s="381">
        <f>SUM(H1230,L1234)</f>
        <v>283</v>
      </c>
      <c r="G1230" s="1261">
        <v>0</v>
      </c>
      <c r="H1230" s="1262">
        <v>0</v>
      </c>
      <c r="I1230" s="1318"/>
      <c r="J1230" s="1319"/>
      <c r="K1230" s="1319"/>
      <c r="L1230" s="1321"/>
      <c r="M1230" s="1338"/>
    </row>
    <row r="1231" spans="1:13" ht="15">
      <c r="A1231" s="1446">
        <v>1224</v>
      </c>
      <c r="B1231" s="1263"/>
      <c r="C1231" s="1264"/>
      <c r="D1231" s="1265" t="s">
        <v>394</v>
      </c>
      <c r="E1231" s="1295"/>
      <c r="F1231" s="1280"/>
      <c r="G1231" s="1286"/>
      <c r="H1231" s="1387"/>
      <c r="I1231" s="1318"/>
      <c r="J1231" s="1319">
        <v>283</v>
      </c>
      <c r="K1231" s="1319"/>
      <c r="L1231" s="1321">
        <f t="shared" si="14"/>
        <v>283</v>
      </c>
      <c r="M1231" s="1343"/>
    </row>
    <row r="1232" spans="1:13" ht="15">
      <c r="A1232" s="1446">
        <v>1225</v>
      </c>
      <c r="B1232" s="1263"/>
      <c r="C1232" s="1264"/>
      <c r="D1232" s="1265" t="s">
        <v>1000</v>
      </c>
      <c r="E1232" s="1295"/>
      <c r="F1232" s="1280"/>
      <c r="G1232" s="1286"/>
      <c r="H1232" s="1387"/>
      <c r="I1232" s="1318"/>
      <c r="J1232" s="1319">
        <v>283</v>
      </c>
      <c r="K1232" s="1319"/>
      <c r="L1232" s="1321">
        <f t="shared" si="14"/>
        <v>283</v>
      </c>
      <c r="M1232" s="1343"/>
    </row>
    <row r="1233" spans="1:13" s="616" customFormat="1" ht="15">
      <c r="A1233" s="1446">
        <v>1226</v>
      </c>
      <c r="B1233" s="1266"/>
      <c r="C1233" s="1267"/>
      <c r="D1233" s="1268" t="s">
        <v>396</v>
      </c>
      <c r="E1233" s="156"/>
      <c r="F1233" s="1290"/>
      <c r="G1233" s="1290"/>
      <c r="H1233" s="1388"/>
      <c r="I1233" s="1322"/>
      <c r="J1233" s="1323"/>
      <c r="K1233" s="1323"/>
      <c r="L1233" s="1324">
        <f t="shared" si="14"/>
        <v>0</v>
      </c>
      <c r="M1233" s="1346"/>
    </row>
    <row r="1234" spans="1:13" s="617" customFormat="1" ht="15">
      <c r="A1234" s="1446">
        <v>1227</v>
      </c>
      <c r="B1234" s="1270"/>
      <c r="C1234" s="1271"/>
      <c r="D1234" s="1272" t="s">
        <v>1034</v>
      </c>
      <c r="E1234" s="1275"/>
      <c r="F1234" s="1261"/>
      <c r="G1234" s="1287"/>
      <c r="H1234" s="1288"/>
      <c r="I1234" s="1328">
        <f>SUM(I1232:I1233)</f>
        <v>0</v>
      </c>
      <c r="J1234" s="1287">
        <f>SUM(J1232:J1233)</f>
        <v>283</v>
      </c>
      <c r="K1234" s="1287">
        <f>SUM(K1232:K1233)</f>
        <v>0</v>
      </c>
      <c r="L1234" s="1320">
        <f t="shared" si="14"/>
        <v>283</v>
      </c>
      <c r="M1234" s="1345">
        <v>0</v>
      </c>
    </row>
    <row r="1235" spans="1:13" ht="15">
      <c r="A1235" s="1446">
        <v>1228</v>
      </c>
      <c r="B1235" s="1263"/>
      <c r="C1235" s="1264">
        <v>6</v>
      </c>
      <c r="D1235" s="1265" t="s">
        <v>676</v>
      </c>
      <c r="E1235" s="156" t="s">
        <v>752</v>
      </c>
      <c r="F1235" s="381">
        <f>SUM(H1235,L1238)</f>
        <v>63</v>
      </c>
      <c r="G1235" s="1286">
        <v>0</v>
      </c>
      <c r="H1235" s="1387">
        <v>0</v>
      </c>
      <c r="I1235" s="1318"/>
      <c r="J1235" s="1319"/>
      <c r="K1235" s="1319"/>
      <c r="L1235" s="1320"/>
      <c r="M1235" s="1343"/>
    </row>
    <row r="1236" spans="1:13" s="615" customFormat="1" ht="15">
      <c r="A1236" s="1446">
        <v>1229</v>
      </c>
      <c r="B1236" s="1263"/>
      <c r="C1236" s="1264"/>
      <c r="D1236" s="1265" t="s">
        <v>1000</v>
      </c>
      <c r="E1236" s="156"/>
      <c r="F1236" s="1286"/>
      <c r="G1236" s="1261"/>
      <c r="H1236" s="1262"/>
      <c r="I1236" s="1318"/>
      <c r="J1236" s="1319">
        <v>63</v>
      </c>
      <c r="K1236" s="1319"/>
      <c r="L1236" s="1321">
        <f t="shared" si="14"/>
        <v>63</v>
      </c>
      <c r="M1236" s="1338"/>
    </row>
    <row r="1237" spans="1:13" s="616" customFormat="1" ht="15">
      <c r="A1237" s="1446">
        <v>1230</v>
      </c>
      <c r="B1237" s="1266"/>
      <c r="C1237" s="1267"/>
      <c r="D1237" s="1268" t="s">
        <v>396</v>
      </c>
      <c r="E1237" s="1301"/>
      <c r="F1237" s="1302"/>
      <c r="G1237" s="1290"/>
      <c r="H1237" s="1291"/>
      <c r="I1237" s="1322"/>
      <c r="J1237" s="1323"/>
      <c r="K1237" s="1323"/>
      <c r="L1237" s="1324">
        <f t="shared" si="14"/>
        <v>0</v>
      </c>
      <c r="M1237" s="1346"/>
    </row>
    <row r="1238" spans="1:13" s="617" customFormat="1" ht="15">
      <c r="A1238" s="1446">
        <v>1231</v>
      </c>
      <c r="B1238" s="1270"/>
      <c r="C1238" s="1271"/>
      <c r="D1238" s="1272" t="s">
        <v>1034</v>
      </c>
      <c r="E1238" s="1289"/>
      <c r="F1238" s="1287"/>
      <c r="G1238" s="1287"/>
      <c r="H1238" s="1288"/>
      <c r="I1238" s="1328">
        <f>SUM(I1236:I1237)</f>
        <v>0</v>
      </c>
      <c r="J1238" s="1287">
        <f>SUM(J1236:J1237)</f>
        <v>63</v>
      </c>
      <c r="K1238" s="1287">
        <f>SUM(K1236:K1237)</f>
        <v>0</v>
      </c>
      <c r="L1238" s="1320">
        <f t="shared" si="14"/>
        <v>63</v>
      </c>
      <c r="M1238" s="1345">
        <v>0</v>
      </c>
    </row>
    <row r="1239" spans="1:13" ht="15">
      <c r="A1239" s="1446">
        <v>1232</v>
      </c>
      <c r="B1239" s="1263"/>
      <c r="C1239" s="1264">
        <v>7</v>
      </c>
      <c r="D1239" s="1265" t="s">
        <v>908</v>
      </c>
      <c r="E1239" s="156" t="s">
        <v>752</v>
      </c>
      <c r="F1239" s="381">
        <f>SUM(H1239,L1242)</f>
        <v>102</v>
      </c>
      <c r="G1239" s="1286">
        <v>0</v>
      </c>
      <c r="H1239" s="1387">
        <v>0</v>
      </c>
      <c r="I1239" s="1318"/>
      <c r="J1239" s="1319"/>
      <c r="K1239" s="1319"/>
      <c r="L1239" s="1320"/>
      <c r="M1239" s="1343"/>
    </row>
    <row r="1240" spans="1:13" s="615" customFormat="1" ht="15">
      <c r="A1240" s="1446">
        <v>1233</v>
      </c>
      <c r="B1240" s="1263"/>
      <c r="C1240" s="1264"/>
      <c r="D1240" s="1265" t="s">
        <v>1000</v>
      </c>
      <c r="E1240" s="156"/>
      <c r="F1240" s="1286"/>
      <c r="G1240" s="1261"/>
      <c r="H1240" s="1262"/>
      <c r="I1240" s="1318"/>
      <c r="J1240" s="1319">
        <v>102</v>
      </c>
      <c r="K1240" s="1319"/>
      <c r="L1240" s="1321">
        <f t="shared" si="14"/>
        <v>102</v>
      </c>
      <c r="M1240" s="1338"/>
    </row>
    <row r="1241" spans="1:13" s="616" customFormat="1" ht="15">
      <c r="A1241" s="1446">
        <v>1234</v>
      </c>
      <c r="B1241" s="1266"/>
      <c r="C1241" s="1267"/>
      <c r="D1241" s="1268" t="s">
        <v>396</v>
      </c>
      <c r="E1241" s="1301"/>
      <c r="F1241" s="1302"/>
      <c r="G1241" s="1290"/>
      <c r="H1241" s="1291"/>
      <c r="I1241" s="1322"/>
      <c r="J1241" s="1323"/>
      <c r="K1241" s="1323"/>
      <c r="L1241" s="1324">
        <f t="shared" si="14"/>
        <v>0</v>
      </c>
      <c r="M1241" s="1346"/>
    </row>
    <row r="1242" spans="1:13" s="617" customFormat="1" ht="15">
      <c r="A1242" s="1446">
        <v>1235</v>
      </c>
      <c r="B1242" s="1270"/>
      <c r="C1242" s="1271"/>
      <c r="D1242" s="1272" t="s">
        <v>1034</v>
      </c>
      <c r="E1242" s="1289"/>
      <c r="F1242" s="1287"/>
      <c r="G1242" s="1287"/>
      <c r="H1242" s="1288"/>
      <c r="I1242" s="1328">
        <f>SUM(I1240:I1241)</f>
        <v>0</v>
      </c>
      <c r="J1242" s="1287">
        <f>SUM(J1240:J1241)</f>
        <v>102</v>
      </c>
      <c r="K1242" s="1287">
        <f>SUM(K1240:K1241)</f>
        <v>0</v>
      </c>
      <c r="L1242" s="1320">
        <f t="shared" si="14"/>
        <v>102</v>
      </c>
      <c r="M1242" s="1345">
        <v>0</v>
      </c>
    </row>
    <row r="1243" spans="1:13" s="615" customFormat="1" ht="19.5" customHeight="1">
      <c r="A1243" s="1206">
        <v>1236</v>
      </c>
      <c r="B1243" s="1294">
        <v>8</v>
      </c>
      <c r="C1243" s="1264"/>
      <c r="D1243" s="1307" t="s">
        <v>539</v>
      </c>
      <c r="E1243" s="156"/>
      <c r="F1243" s="145"/>
      <c r="G1243" s="145"/>
      <c r="H1243" s="1074"/>
      <c r="I1243" s="1318"/>
      <c r="J1243" s="1319"/>
      <c r="K1243" s="1319"/>
      <c r="L1243" s="1321"/>
      <c r="M1243" s="1341"/>
    </row>
    <row r="1244" spans="1:15" s="615" customFormat="1" ht="15">
      <c r="A1244" s="1446">
        <v>1237</v>
      </c>
      <c r="B1244" s="1294"/>
      <c r="C1244" s="1264"/>
      <c r="D1244" s="1307" t="s">
        <v>322</v>
      </c>
      <c r="E1244" s="1289"/>
      <c r="F1244" s="1307"/>
      <c r="G1244" s="1307"/>
      <c r="H1244" s="1386"/>
      <c r="I1244" s="1318"/>
      <c r="J1244" s="1319"/>
      <c r="K1244" s="1319"/>
      <c r="L1244" s="1321"/>
      <c r="M1244" s="1341"/>
      <c r="O1244" s="611">
        <f>L1260+L1263+L1305+L1308+L1311+L1314+L1354+L1357+L1360+L1363+L1366+L1393+L1418+L1421+L1424+L1415</f>
        <v>1029</v>
      </c>
    </row>
    <row r="1245" spans="1:13" s="615" customFormat="1" ht="15">
      <c r="A1245" s="1446">
        <v>1238</v>
      </c>
      <c r="B1245" s="1263"/>
      <c r="C1245" s="1264">
        <v>1</v>
      </c>
      <c r="D1245" s="1261" t="s">
        <v>323</v>
      </c>
      <c r="E1245" s="156" t="s">
        <v>752</v>
      </c>
      <c r="F1245" s="381">
        <f>SUM(H1245,L1249)</f>
        <v>103</v>
      </c>
      <c r="G1245" s="1261">
        <v>0</v>
      </c>
      <c r="H1245" s="1262">
        <v>0</v>
      </c>
      <c r="I1245" s="1318"/>
      <c r="J1245" s="1319"/>
      <c r="K1245" s="1319"/>
      <c r="L1245" s="1321"/>
      <c r="M1245" s="1338"/>
    </row>
    <row r="1246" spans="1:13" ht="15">
      <c r="A1246" s="1446">
        <v>1239</v>
      </c>
      <c r="B1246" s="1263"/>
      <c r="C1246" s="1264"/>
      <c r="D1246" s="1265" t="s">
        <v>394</v>
      </c>
      <c r="E1246" s="156"/>
      <c r="F1246" s="1290"/>
      <c r="G1246" s="1286"/>
      <c r="H1246" s="1387"/>
      <c r="I1246" s="1318"/>
      <c r="J1246" s="1319">
        <v>120</v>
      </c>
      <c r="K1246" s="1319"/>
      <c r="L1246" s="1321">
        <f t="shared" si="14"/>
        <v>120</v>
      </c>
      <c r="M1246" s="1343"/>
    </row>
    <row r="1247" spans="1:13" ht="15">
      <c r="A1247" s="1446">
        <v>1240</v>
      </c>
      <c r="B1247" s="1263"/>
      <c r="C1247" s="1264"/>
      <c r="D1247" s="1265" t="s">
        <v>1000</v>
      </c>
      <c r="E1247" s="156"/>
      <c r="F1247" s="1290"/>
      <c r="G1247" s="1286"/>
      <c r="H1247" s="1387"/>
      <c r="I1247" s="1318"/>
      <c r="J1247" s="1319">
        <v>103</v>
      </c>
      <c r="K1247" s="1319"/>
      <c r="L1247" s="1321">
        <f t="shared" si="14"/>
        <v>103</v>
      </c>
      <c r="M1247" s="1343"/>
    </row>
    <row r="1248" spans="1:13" s="616" customFormat="1" ht="15">
      <c r="A1248" s="1446">
        <v>1241</v>
      </c>
      <c r="B1248" s="1266"/>
      <c r="C1248" s="1267"/>
      <c r="D1248" s="1268" t="s">
        <v>396</v>
      </c>
      <c r="E1248" s="1289"/>
      <c r="F1248" s="1287"/>
      <c r="G1248" s="1290"/>
      <c r="H1248" s="1388"/>
      <c r="I1248" s="1322"/>
      <c r="J1248" s="1323"/>
      <c r="K1248" s="1323"/>
      <c r="L1248" s="1324">
        <f t="shared" si="14"/>
        <v>0</v>
      </c>
      <c r="M1248" s="1346"/>
    </row>
    <row r="1249" spans="1:13" s="617" customFormat="1" ht="15">
      <c r="A1249" s="1446">
        <v>1242</v>
      </c>
      <c r="B1249" s="1270"/>
      <c r="C1249" s="1271"/>
      <c r="D1249" s="1272" t="s">
        <v>1034</v>
      </c>
      <c r="E1249" s="156"/>
      <c r="F1249" s="1335"/>
      <c r="G1249" s="1287"/>
      <c r="H1249" s="1288"/>
      <c r="I1249" s="1328">
        <f>SUM(I1247:I1248)</f>
        <v>0</v>
      </c>
      <c r="J1249" s="1287">
        <f>SUM(J1247:J1248)</f>
        <v>103</v>
      </c>
      <c r="K1249" s="1287">
        <f>SUM(K1247:K1248)</f>
        <v>0</v>
      </c>
      <c r="L1249" s="1320">
        <f t="shared" si="14"/>
        <v>103</v>
      </c>
      <c r="M1249" s="1345">
        <f>SUM(M1246:M1248)</f>
        <v>0</v>
      </c>
    </row>
    <row r="1250" spans="1:13" s="615" customFormat="1" ht="18" customHeight="1">
      <c r="A1250" s="1206">
        <v>1243</v>
      </c>
      <c r="B1250" s="1294"/>
      <c r="C1250" s="1264">
        <v>2</v>
      </c>
      <c r="D1250" s="146" t="s">
        <v>434</v>
      </c>
      <c r="E1250" s="156" t="s">
        <v>752</v>
      </c>
      <c r="F1250" s="381">
        <f>SUM(H1250,L1253)</f>
        <v>300</v>
      </c>
      <c r="G1250" s="381">
        <v>0</v>
      </c>
      <c r="H1250" s="1081">
        <v>0</v>
      </c>
      <c r="I1250" s="1318"/>
      <c r="J1250" s="1319"/>
      <c r="K1250" s="1319"/>
      <c r="L1250" s="1320"/>
      <c r="M1250" s="1343"/>
    </row>
    <row r="1251" spans="1:13" s="615" customFormat="1" ht="15">
      <c r="A1251" s="1446">
        <v>1244</v>
      </c>
      <c r="B1251" s="1263"/>
      <c r="C1251" s="1264"/>
      <c r="D1251" s="1265" t="s">
        <v>1000</v>
      </c>
      <c r="E1251" s="156"/>
      <c r="F1251" s="1286"/>
      <c r="G1251" s="1261"/>
      <c r="H1251" s="1262"/>
      <c r="I1251" s="1318"/>
      <c r="J1251" s="1319">
        <v>300</v>
      </c>
      <c r="K1251" s="1319"/>
      <c r="L1251" s="1321">
        <f t="shared" si="14"/>
        <v>300</v>
      </c>
      <c r="M1251" s="1338"/>
    </row>
    <row r="1252" spans="1:13" s="616" customFormat="1" ht="15">
      <c r="A1252" s="1446">
        <v>1245</v>
      </c>
      <c r="B1252" s="1266"/>
      <c r="C1252" s="1267"/>
      <c r="D1252" s="1268" t="s">
        <v>396</v>
      </c>
      <c r="E1252" s="1301"/>
      <c r="F1252" s="1302"/>
      <c r="G1252" s="1290"/>
      <c r="H1252" s="1291"/>
      <c r="I1252" s="1322"/>
      <c r="J1252" s="1323"/>
      <c r="K1252" s="1323"/>
      <c r="L1252" s="1324">
        <f t="shared" si="14"/>
        <v>0</v>
      </c>
      <c r="M1252" s="1346"/>
    </row>
    <row r="1253" spans="1:13" s="617" customFormat="1" ht="15">
      <c r="A1253" s="1446">
        <v>1246</v>
      </c>
      <c r="B1253" s="1270"/>
      <c r="C1253" s="1271"/>
      <c r="D1253" s="1272" t="s">
        <v>1034</v>
      </c>
      <c r="E1253" s="1289"/>
      <c r="F1253" s="1287"/>
      <c r="G1253" s="1287"/>
      <c r="H1253" s="1288"/>
      <c r="I1253" s="1328">
        <f>SUM(I1251:I1252)</f>
        <v>0</v>
      </c>
      <c r="J1253" s="1287">
        <f>SUM(J1251:J1252)</f>
        <v>300</v>
      </c>
      <c r="K1253" s="1287">
        <f>SUM(K1251:K1252)</f>
        <v>0</v>
      </c>
      <c r="L1253" s="1320">
        <f t="shared" si="14"/>
        <v>300</v>
      </c>
      <c r="M1253" s="1345">
        <v>0</v>
      </c>
    </row>
    <row r="1254" spans="1:13" s="615" customFormat="1" ht="18" customHeight="1">
      <c r="A1254" s="1206">
        <v>1247</v>
      </c>
      <c r="B1254" s="1294"/>
      <c r="C1254" s="1264">
        <v>3</v>
      </c>
      <c r="D1254" s="146" t="s">
        <v>310</v>
      </c>
      <c r="E1254" s="156" t="s">
        <v>752</v>
      </c>
      <c r="F1254" s="381">
        <f>SUM(H1254,L1257)</f>
        <v>17</v>
      </c>
      <c r="G1254" s="381">
        <v>0</v>
      </c>
      <c r="H1254" s="1081">
        <v>0</v>
      </c>
      <c r="I1254" s="1318"/>
      <c r="J1254" s="1319"/>
      <c r="K1254" s="1319"/>
      <c r="L1254" s="1320"/>
      <c r="M1254" s="1343"/>
    </row>
    <row r="1255" spans="1:13" s="615" customFormat="1" ht="15">
      <c r="A1255" s="1446">
        <v>1248</v>
      </c>
      <c r="B1255" s="1263"/>
      <c r="C1255" s="1264"/>
      <c r="D1255" s="1265" t="s">
        <v>1000</v>
      </c>
      <c r="E1255" s="156"/>
      <c r="F1255" s="1286"/>
      <c r="G1255" s="1261"/>
      <c r="H1255" s="1262"/>
      <c r="I1255" s="1318"/>
      <c r="J1255" s="1319">
        <v>17</v>
      </c>
      <c r="K1255" s="1319"/>
      <c r="L1255" s="1321">
        <f t="shared" si="14"/>
        <v>17</v>
      </c>
      <c r="M1255" s="1338"/>
    </row>
    <row r="1256" spans="1:13" s="616" customFormat="1" ht="15">
      <c r="A1256" s="1446">
        <v>1249</v>
      </c>
      <c r="B1256" s="1266"/>
      <c r="C1256" s="1267"/>
      <c r="D1256" s="1268" t="s">
        <v>230</v>
      </c>
      <c r="E1256" s="1301"/>
      <c r="F1256" s="1302"/>
      <c r="G1256" s="1290"/>
      <c r="H1256" s="1291"/>
      <c r="I1256" s="1322"/>
      <c r="J1256" s="1323"/>
      <c r="K1256" s="1323"/>
      <c r="L1256" s="1324">
        <f t="shared" si="14"/>
        <v>0</v>
      </c>
      <c r="M1256" s="1346"/>
    </row>
    <row r="1257" spans="1:13" s="617" customFormat="1" ht="15">
      <c r="A1257" s="1446">
        <v>1250</v>
      </c>
      <c r="B1257" s="1270"/>
      <c r="C1257" s="1271"/>
      <c r="D1257" s="1272" t="s">
        <v>1034</v>
      </c>
      <c r="E1257" s="1289"/>
      <c r="F1257" s="1287"/>
      <c r="G1257" s="1287"/>
      <c r="H1257" s="1288"/>
      <c r="I1257" s="1328">
        <f>SUM(I1255:I1256)</f>
        <v>0</v>
      </c>
      <c r="J1257" s="1287">
        <f>SUM(J1255:J1256)</f>
        <v>17</v>
      </c>
      <c r="K1257" s="1287">
        <f>SUM(K1255:K1256)</f>
        <v>0</v>
      </c>
      <c r="L1257" s="1320">
        <f t="shared" si="14"/>
        <v>17</v>
      </c>
      <c r="M1257" s="1345">
        <v>0</v>
      </c>
    </row>
    <row r="1258" spans="1:13" s="615" customFormat="1" ht="18" customHeight="1">
      <c r="A1258" s="1206">
        <v>1251</v>
      </c>
      <c r="B1258" s="1294"/>
      <c r="C1258" s="1264">
        <v>4</v>
      </c>
      <c r="D1258" s="146" t="s">
        <v>1019</v>
      </c>
      <c r="E1258" s="156" t="s">
        <v>752</v>
      </c>
      <c r="F1258" s="381">
        <v>0</v>
      </c>
      <c r="G1258" s="381">
        <v>0</v>
      </c>
      <c r="H1258" s="1081">
        <v>0</v>
      </c>
      <c r="I1258" s="1318"/>
      <c r="J1258" s="1319"/>
      <c r="K1258" s="1319"/>
      <c r="L1258" s="1320"/>
      <c r="M1258" s="1343"/>
    </row>
    <row r="1259" spans="1:13" s="615" customFormat="1" ht="15">
      <c r="A1259" s="1446">
        <v>1252</v>
      </c>
      <c r="B1259" s="1263"/>
      <c r="C1259" s="1264"/>
      <c r="D1259" s="1265" t="s">
        <v>1000</v>
      </c>
      <c r="E1259" s="156"/>
      <c r="F1259" s="1286"/>
      <c r="G1259" s="1261"/>
      <c r="H1259" s="1262"/>
      <c r="I1259" s="1318"/>
      <c r="J1259" s="1319">
        <v>1000</v>
      </c>
      <c r="K1259" s="1319"/>
      <c r="L1259" s="1321">
        <f t="shared" si="14"/>
        <v>1000</v>
      </c>
      <c r="M1259" s="1338"/>
    </row>
    <row r="1260" spans="1:13" s="616" customFormat="1" ht="15">
      <c r="A1260" s="1446">
        <v>1253</v>
      </c>
      <c r="B1260" s="1266"/>
      <c r="C1260" s="1267"/>
      <c r="D1260" s="1268" t="s">
        <v>1155</v>
      </c>
      <c r="E1260" s="1301"/>
      <c r="F1260" s="1302"/>
      <c r="G1260" s="1290"/>
      <c r="H1260" s="1291"/>
      <c r="I1260" s="1322"/>
      <c r="J1260" s="1323">
        <v>-1000</v>
      </c>
      <c r="K1260" s="1323"/>
      <c r="L1260" s="1324">
        <f t="shared" si="14"/>
        <v>-1000</v>
      </c>
      <c r="M1260" s="1346"/>
    </row>
    <row r="1261" spans="1:13" s="617" customFormat="1" ht="15">
      <c r="A1261" s="1446">
        <v>1254</v>
      </c>
      <c r="B1261" s="1270"/>
      <c r="C1261" s="1271"/>
      <c r="D1261" s="1272" t="s">
        <v>1034</v>
      </c>
      <c r="E1261" s="1289"/>
      <c r="F1261" s="1287"/>
      <c r="G1261" s="1287"/>
      <c r="H1261" s="1288"/>
      <c r="I1261" s="1328">
        <f>SUM(I1259:I1260)</f>
        <v>0</v>
      </c>
      <c r="J1261" s="1287">
        <f>SUM(J1259:J1260)</f>
        <v>0</v>
      </c>
      <c r="K1261" s="1287">
        <f>SUM(K1259:K1260)</f>
        <v>0</v>
      </c>
      <c r="L1261" s="1320">
        <f t="shared" si="14"/>
        <v>0</v>
      </c>
      <c r="M1261" s="1345">
        <v>0</v>
      </c>
    </row>
    <row r="1262" spans="1:13" s="615" customFormat="1" ht="18" customHeight="1">
      <c r="A1262" s="1206">
        <v>1255</v>
      </c>
      <c r="B1262" s="1294"/>
      <c r="C1262" s="1264">
        <v>5</v>
      </c>
      <c r="D1262" s="146" t="s">
        <v>1156</v>
      </c>
      <c r="E1262" s="156" t="s">
        <v>752</v>
      </c>
      <c r="F1262" s="381">
        <v>211</v>
      </c>
      <c r="G1262" s="381">
        <v>0</v>
      </c>
      <c r="H1262" s="1081">
        <v>0</v>
      </c>
      <c r="I1262" s="1318"/>
      <c r="J1262" s="1319"/>
      <c r="K1262" s="1319"/>
      <c r="L1262" s="1320"/>
      <c r="M1262" s="1343"/>
    </row>
    <row r="1263" spans="1:13" s="616" customFormat="1" ht="15">
      <c r="A1263" s="1446">
        <v>1256</v>
      </c>
      <c r="B1263" s="1266"/>
      <c r="C1263" s="1267"/>
      <c r="D1263" s="1268" t="s">
        <v>396</v>
      </c>
      <c r="E1263" s="1301"/>
      <c r="F1263" s="1302"/>
      <c r="G1263" s="1290"/>
      <c r="H1263" s="1291"/>
      <c r="I1263" s="1322"/>
      <c r="J1263" s="1323">
        <v>211</v>
      </c>
      <c r="K1263" s="1323"/>
      <c r="L1263" s="1324">
        <f>SUM(I1263:K1263)</f>
        <v>211</v>
      </c>
      <c r="M1263" s="1346"/>
    </row>
    <row r="1264" spans="1:13" s="617" customFormat="1" ht="15">
      <c r="A1264" s="1446">
        <v>1257</v>
      </c>
      <c r="B1264" s="1270"/>
      <c r="C1264" s="1271"/>
      <c r="D1264" s="1272" t="s">
        <v>1157</v>
      </c>
      <c r="E1264" s="1289"/>
      <c r="F1264" s="1287"/>
      <c r="G1264" s="1287"/>
      <c r="H1264" s="1288"/>
      <c r="I1264" s="1328">
        <f>SUM(I1263)</f>
        <v>0</v>
      </c>
      <c r="J1264" s="1287">
        <f>SUM(J1263)</f>
        <v>211</v>
      </c>
      <c r="K1264" s="1287">
        <f>SUM(K1263)</f>
        <v>0</v>
      </c>
      <c r="L1264" s="1320">
        <f>SUM(L1263)</f>
        <v>211</v>
      </c>
      <c r="M1264" s="1345">
        <v>0</v>
      </c>
    </row>
    <row r="1265" spans="1:13" s="615" customFormat="1" ht="19.5" customHeight="1">
      <c r="A1265" s="1206">
        <v>1258</v>
      </c>
      <c r="B1265" s="1294"/>
      <c r="C1265" s="1264"/>
      <c r="D1265" s="1307" t="s">
        <v>324</v>
      </c>
      <c r="E1265" s="1275"/>
      <c r="F1265" s="1261"/>
      <c r="G1265" s="145"/>
      <c r="H1265" s="1074"/>
      <c r="I1265" s="1318"/>
      <c r="J1265" s="1319"/>
      <c r="K1265" s="1319"/>
      <c r="L1265" s="1321"/>
      <c r="M1265" s="1341"/>
    </row>
    <row r="1266" spans="1:13" s="615" customFormat="1" ht="18" customHeight="1">
      <c r="A1266" s="1446">
        <v>1259</v>
      </c>
      <c r="B1266" s="1294"/>
      <c r="C1266" s="1264">
        <v>6</v>
      </c>
      <c r="D1266" s="1261" t="s">
        <v>325</v>
      </c>
      <c r="E1266" s="156" t="s">
        <v>752</v>
      </c>
      <c r="F1266" s="381">
        <f>SUM(H1266,L1270)</f>
        <v>112</v>
      </c>
      <c r="G1266" s="1261">
        <v>0</v>
      </c>
      <c r="H1266" s="1262">
        <v>0</v>
      </c>
      <c r="I1266" s="1318"/>
      <c r="J1266" s="1319"/>
      <c r="K1266" s="1319"/>
      <c r="L1266" s="1321"/>
      <c r="M1266" s="1338"/>
    </row>
    <row r="1267" spans="1:13" ht="15">
      <c r="A1267" s="1446">
        <v>1260</v>
      </c>
      <c r="B1267" s="1263"/>
      <c r="C1267" s="1264"/>
      <c r="D1267" s="1265" t="s">
        <v>394</v>
      </c>
      <c r="E1267" s="156"/>
      <c r="F1267" s="1290"/>
      <c r="G1267" s="1286"/>
      <c r="H1267" s="1387"/>
      <c r="I1267" s="1318"/>
      <c r="J1267" s="1319">
        <v>150</v>
      </c>
      <c r="K1267" s="1319"/>
      <c r="L1267" s="1321">
        <f t="shared" si="14"/>
        <v>150</v>
      </c>
      <c r="M1267" s="1343"/>
    </row>
    <row r="1268" spans="1:13" ht="15">
      <c r="A1268" s="1446">
        <v>1261</v>
      </c>
      <c r="B1268" s="1263"/>
      <c r="C1268" s="1264"/>
      <c r="D1268" s="1265" t="s">
        <v>1000</v>
      </c>
      <c r="E1268" s="156"/>
      <c r="F1268" s="1290"/>
      <c r="G1268" s="1286"/>
      <c r="H1268" s="1387"/>
      <c r="I1268" s="1318"/>
      <c r="J1268" s="1319">
        <v>112</v>
      </c>
      <c r="K1268" s="1319"/>
      <c r="L1268" s="1321">
        <f t="shared" si="14"/>
        <v>112</v>
      </c>
      <c r="M1268" s="1343"/>
    </row>
    <row r="1269" spans="1:13" s="616" customFormat="1" ht="15">
      <c r="A1269" s="1446">
        <v>1262</v>
      </c>
      <c r="B1269" s="1266"/>
      <c r="C1269" s="1267"/>
      <c r="D1269" s="1268" t="s">
        <v>396</v>
      </c>
      <c r="E1269" s="1289"/>
      <c r="F1269" s="1287"/>
      <c r="G1269" s="1290"/>
      <c r="H1269" s="1388"/>
      <c r="I1269" s="1322"/>
      <c r="J1269" s="1323"/>
      <c r="K1269" s="1323"/>
      <c r="L1269" s="1324">
        <f t="shared" si="14"/>
        <v>0</v>
      </c>
      <c r="M1269" s="1346"/>
    </row>
    <row r="1270" spans="1:13" s="617" customFormat="1" ht="15">
      <c r="A1270" s="1446">
        <v>1263</v>
      </c>
      <c r="B1270" s="1270"/>
      <c r="C1270" s="1271"/>
      <c r="D1270" s="1272" t="s">
        <v>1034</v>
      </c>
      <c r="E1270" s="1275"/>
      <c r="F1270" s="1261"/>
      <c r="G1270" s="1287"/>
      <c r="H1270" s="1288"/>
      <c r="I1270" s="1328">
        <f>SUM(I1268:I1269)</f>
        <v>0</v>
      </c>
      <c r="J1270" s="1287">
        <f>SUM(J1268:J1269)</f>
        <v>112</v>
      </c>
      <c r="K1270" s="1287">
        <f>SUM(K1268:K1269)</f>
        <v>0</v>
      </c>
      <c r="L1270" s="1320">
        <f t="shared" si="14"/>
        <v>112</v>
      </c>
      <c r="M1270" s="1345">
        <f>SUM(M1267:M1269)</f>
        <v>0</v>
      </c>
    </row>
    <row r="1271" spans="1:13" s="615" customFormat="1" ht="18" customHeight="1">
      <c r="A1271" s="1206">
        <v>1264</v>
      </c>
      <c r="B1271" s="1294"/>
      <c r="C1271" s="1264">
        <v>7</v>
      </c>
      <c r="D1271" s="146" t="s">
        <v>435</v>
      </c>
      <c r="E1271" s="156" t="s">
        <v>752</v>
      </c>
      <c r="F1271" s="381">
        <f>SUM(H1271,L1274)</f>
        <v>51</v>
      </c>
      <c r="G1271" s="381">
        <v>0</v>
      </c>
      <c r="H1271" s="1081">
        <v>0</v>
      </c>
      <c r="I1271" s="1318"/>
      <c r="J1271" s="1319"/>
      <c r="K1271" s="1319"/>
      <c r="L1271" s="1320"/>
      <c r="M1271" s="1343"/>
    </row>
    <row r="1272" spans="1:13" s="615" customFormat="1" ht="15">
      <c r="A1272" s="1446">
        <v>1265</v>
      </c>
      <c r="B1272" s="1263"/>
      <c r="C1272" s="1264"/>
      <c r="D1272" s="1265" t="s">
        <v>1000</v>
      </c>
      <c r="E1272" s="156"/>
      <c r="F1272" s="1286"/>
      <c r="G1272" s="1261"/>
      <c r="H1272" s="1262"/>
      <c r="I1272" s="1318"/>
      <c r="J1272" s="1319">
        <v>51</v>
      </c>
      <c r="K1272" s="1319"/>
      <c r="L1272" s="1321">
        <f t="shared" si="14"/>
        <v>51</v>
      </c>
      <c r="M1272" s="1338"/>
    </row>
    <row r="1273" spans="1:13" s="616" customFormat="1" ht="15">
      <c r="A1273" s="1446">
        <v>1266</v>
      </c>
      <c r="B1273" s="1266"/>
      <c r="C1273" s="1267"/>
      <c r="D1273" s="1268" t="s">
        <v>230</v>
      </c>
      <c r="E1273" s="1301"/>
      <c r="F1273" s="1302"/>
      <c r="G1273" s="1290"/>
      <c r="H1273" s="1291"/>
      <c r="I1273" s="1322"/>
      <c r="J1273" s="1323"/>
      <c r="K1273" s="1323"/>
      <c r="L1273" s="1324">
        <f t="shared" si="14"/>
        <v>0</v>
      </c>
      <c r="M1273" s="1346"/>
    </row>
    <row r="1274" spans="1:13" s="617" customFormat="1" ht="15">
      <c r="A1274" s="1446">
        <v>1267</v>
      </c>
      <c r="B1274" s="1270"/>
      <c r="C1274" s="1271"/>
      <c r="D1274" s="1272" t="s">
        <v>1034</v>
      </c>
      <c r="E1274" s="1289"/>
      <c r="F1274" s="1287"/>
      <c r="G1274" s="1287"/>
      <c r="H1274" s="1288"/>
      <c r="I1274" s="1328">
        <f>SUM(I1272:I1273)</f>
        <v>0</v>
      </c>
      <c r="J1274" s="1287">
        <f>SUM(J1272:J1273)</f>
        <v>51</v>
      </c>
      <c r="K1274" s="1287">
        <f>SUM(K1272:K1273)</f>
        <v>0</v>
      </c>
      <c r="L1274" s="1320">
        <f t="shared" si="14"/>
        <v>51</v>
      </c>
      <c r="M1274" s="1345">
        <v>0</v>
      </c>
    </row>
    <row r="1275" spans="1:13" s="615" customFormat="1" ht="18" customHeight="1">
      <c r="A1275" s="1206">
        <v>1268</v>
      </c>
      <c r="B1275" s="1294"/>
      <c r="C1275" s="1264">
        <v>8</v>
      </c>
      <c r="D1275" s="146" t="s">
        <v>437</v>
      </c>
      <c r="E1275" s="156" t="s">
        <v>752</v>
      </c>
      <c r="F1275" s="381">
        <f>SUM(H1275,L1278)</f>
        <v>58</v>
      </c>
      <c r="G1275" s="381">
        <v>0</v>
      </c>
      <c r="H1275" s="1081">
        <v>0</v>
      </c>
      <c r="I1275" s="1318"/>
      <c r="J1275" s="1319"/>
      <c r="K1275" s="1319"/>
      <c r="L1275" s="1320"/>
      <c r="M1275" s="1343"/>
    </row>
    <row r="1276" spans="1:13" s="615" customFormat="1" ht="15">
      <c r="A1276" s="1446">
        <v>1269</v>
      </c>
      <c r="B1276" s="1263"/>
      <c r="C1276" s="1264"/>
      <c r="D1276" s="1265" t="s">
        <v>1000</v>
      </c>
      <c r="E1276" s="156"/>
      <c r="F1276" s="1286"/>
      <c r="G1276" s="1261"/>
      <c r="H1276" s="1262"/>
      <c r="I1276" s="1318"/>
      <c r="J1276" s="1319">
        <v>58</v>
      </c>
      <c r="K1276" s="1319"/>
      <c r="L1276" s="1321">
        <f t="shared" si="14"/>
        <v>58</v>
      </c>
      <c r="M1276" s="1338"/>
    </row>
    <row r="1277" spans="1:13" s="616" customFormat="1" ht="15">
      <c r="A1277" s="1446">
        <v>1270</v>
      </c>
      <c r="B1277" s="1266"/>
      <c r="C1277" s="1267"/>
      <c r="D1277" s="1268" t="s">
        <v>230</v>
      </c>
      <c r="E1277" s="1301"/>
      <c r="F1277" s="1302"/>
      <c r="G1277" s="1290"/>
      <c r="H1277" s="1291"/>
      <c r="I1277" s="1322"/>
      <c r="J1277" s="1323"/>
      <c r="K1277" s="1323"/>
      <c r="L1277" s="1324">
        <f t="shared" si="14"/>
        <v>0</v>
      </c>
      <c r="M1277" s="1346"/>
    </row>
    <row r="1278" spans="1:13" s="617" customFormat="1" ht="15">
      <c r="A1278" s="1446">
        <v>1271</v>
      </c>
      <c r="B1278" s="1270"/>
      <c r="C1278" s="1271"/>
      <c r="D1278" s="1272" t="s">
        <v>1034</v>
      </c>
      <c r="E1278" s="1289"/>
      <c r="F1278" s="1287"/>
      <c r="G1278" s="1287"/>
      <c r="H1278" s="1288"/>
      <c r="I1278" s="1328">
        <f>SUM(I1276:I1277)</f>
        <v>0</v>
      </c>
      <c r="J1278" s="1287">
        <f>SUM(J1276:J1277)</f>
        <v>58</v>
      </c>
      <c r="K1278" s="1287">
        <f>SUM(K1276:K1277)</f>
        <v>0</v>
      </c>
      <c r="L1278" s="1320">
        <f t="shared" si="14"/>
        <v>58</v>
      </c>
      <c r="M1278" s="1345">
        <v>0</v>
      </c>
    </row>
    <row r="1279" spans="1:13" s="615" customFormat="1" ht="18" customHeight="1">
      <c r="A1279" s="1206">
        <v>1272</v>
      </c>
      <c r="B1279" s="1294"/>
      <c r="C1279" s="1264">
        <v>9</v>
      </c>
      <c r="D1279" s="146" t="s">
        <v>436</v>
      </c>
      <c r="E1279" s="156" t="s">
        <v>752</v>
      </c>
      <c r="F1279" s="381">
        <f>SUM(H1279,L1282)</f>
        <v>220</v>
      </c>
      <c r="G1279" s="381">
        <v>0</v>
      </c>
      <c r="H1279" s="1081">
        <v>0</v>
      </c>
      <c r="I1279" s="1318"/>
      <c r="J1279" s="1319"/>
      <c r="K1279" s="1319"/>
      <c r="L1279" s="1320"/>
      <c r="M1279" s="1343"/>
    </row>
    <row r="1280" spans="1:13" s="615" customFormat="1" ht="15">
      <c r="A1280" s="1446">
        <v>1273</v>
      </c>
      <c r="B1280" s="1263"/>
      <c r="C1280" s="1264"/>
      <c r="D1280" s="1265" t="s">
        <v>1000</v>
      </c>
      <c r="E1280" s="156"/>
      <c r="F1280" s="1286"/>
      <c r="G1280" s="1261"/>
      <c r="H1280" s="1262"/>
      <c r="I1280" s="1318"/>
      <c r="J1280" s="1319">
        <v>220</v>
      </c>
      <c r="K1280" s="1319"/>
      <c r="L1280" s="1321">
        <f t="shared" si="14"/>
        <v>220</v>
      </c>
      <c r="M1280" s="1338"/>
    </row>
    <row r="1281" spans="1:13" s="616" customFormat="1" ht="15">
      <c r="A1281" s="1446">
        <v>1274</v>
      </c>
      <c r="B1281" s="1266"/>
      <c r="C1281" s="1267"/>
      <c r="D1281" s="1268" t="s">
        <v>230</v>
      </c>
      <c r="E1281" s="1301"/>
      <c r="F1281" s="1302"/>
      <c r="G1281" s="1290"/>
      <c r="H1281" s="1291"/>
      <c r="I1281" s="1322"/>
      <c r="J1281" s="1323"/>
      <c r="K1281" s="1323"/>
      <c r="L1281" s="1324">
        <f t="shared" si="14"/>
        <v>0</v>
      </c>
      <c r="M1281" s="1346"/>
    </row>
    <row r="1282" spans="1:13" s="617" customFormat="1" ht="15">
      <c r="A1282" s="1446">
        <v>1275</v>
      </c>
      <c r="B1282" s="1270"/>
      <c r="C1282" s="1271"/>
      <c r="D1282" s="1272" t="s">
        <v>1034</v>
      </c>
      <c r="E1282" s="1289"/>
      <c r="F1282" s="1287"/>
      <c r="G1282" s="1287"/>
      <c r="H1282" s="1288"/>
      <c r="I1282" s="1328">
        <f>SUM(I1280:I1281)</f>
        <v>0</v>
      </c>
      <c r="J1282" s="1287">
        <f>SUM(J1280:J1281)</f>
        <v>220</v>
      </c>
      <c r="K1282" s="1287">
        <f>SUM(K1280:K1281)</f>
        <v>0</v>
      </c>
      <c r="L1282" s="1320">
        <f t="shared" si="14"/>
        <v>220</v>
      </c>
      <c r="M1282" s="1345">
        <v>0</v>
      </c>
    </row>
    <row r="1283" spans="1:13" s="615" customFormat="1" ht="18" customHeight="1">
      <c r="A1283" s="1206">
        <v>1276</v>
      </c>
      <c r="B1283" s="1294"/>
      <c r="C1283" s="1264">
        <v>10</v>
      </c>
      <c r="D1283" s="146" t="s">
        <v>438</v>
      </c>
      <c r="E1283" s="156" t="s">
        <v>752</v>
      </c>
      <c r="F1283" s="381">
        <f>SUM(H1283,L1286)</f>
        <v>77</v>
      </c>
      <c r="G1283" s="381">
        <v>0</v>
      </c>
      <c r="H1283" s="1081">
        <v>0</v>
      </c>
      <c r="I1283" s="1318"/>
      <c r="J1283" s="1319"/>
      <c r="K1283" s="1319"/>
      <c r="L1283" s="1320"/>
      <c r="M1283" s="1343"/>
    </row>
    <row r="1284" spans="1:13" s="615" customFormat="1" ht="15">
      <c r="A1284" s="1446">
        <v>1277</v>
      </c>
      <c r="B1284" s="1263"/>
      <c r="C1284" s="1264"/>
      <c r="D1284" s="1265" t="s">
        <v>1000</v>
      </c>
      <c r="E1284" s="156"/>
      <c r="F1284" s="1286"/>
      <c r="G1284" s="1261"/>
      <c r="H1284" s="1262"/>
      <c r="I1284" s="1318"/>
      <c r="J1284" s="1319">
        <v>77</v>
      </c>
      <c r="K1284" s="1319"/>
      <c r="L1284" s="1321">
        <f t="shared" si="14"/>
        <v>77</v>
      </c>
      <c r="M1284" s="1338"/>
    </row>
    <row r="1285" spans="1:13" s="616" customFormat="1" ht="15">
      <c r="A1285" s="1446">
        <v>1278</v>
      </c>
      <c r="B1285" s="1266"/>
      <c r="C1285" s="1267"/>
      <c r="D1285" s="1268" t="s">
        <v>230</v>
      </c>
      <c r="E1285" s="1301"/>
      <c r="F1285" s="1302"/>
      <c r="G1285" s="1290"/>
      <c r="H1285" s="1291"/>
      <c r="I1285" s="1322"/>
      <c r="J1285" s="1323"/>
      <c r="K1285" s="1323"/>
      <c r="L1285" s="1324">
        <f t="shared" si="14"/>
        <v>0</v>
      </c>
      <c r="M1285" s="1346"/>
    </row>
    <row r="1286" spans="1:13" s="617" customFormat="1" ht="15">
      <c r="A1286" s="1446">
        <v>1279</v>
      </c>
      <c r="B1286" s="1270"/>
      <c r="C1286" s="1271"/>
      <c r="D1286" s="1272" t="s">
        <v>1034</v>
      </c>
      <c r="E1286" s="1289"/>
      <c r="F1286" s="1287"/>
      <c r="G1286" s="1287"/>
      <c r="H1286" s="1288"/>
      <c r="I1286" s="1328">
        <f>SUM(I1284:I1285)</f>
        <v>0</v>
      </c>
      <c r="J1286" s="1287">
        <f>SUM(J1284:J1285)</f>
        <v>77</v>
      </c>
      <c r="K1286" s="1287">
        <f>SUM(K1284:K1285)</f>
        <v>0</v>
      </c>
      <c r="L1286" s="1320">
        <f t="shared" si="14"/>
        <v>77</v>
      </c>
      <c r="M1286" s="1345">
        <v>0</v>
      </c>
    </row>
    <row r="1287" spans="1:13" s="615" customFormat="1" ht="18" customHeight="1">
      <c r="A1287" s="1206">
        <v>1280</v>
      </c>
      <c r="B1287" s="1294"/>
      <c r="C1287" s="1264">
        <v>11</v>
      </c>
      <c r="D1287" s="146" t="s">
        <v>311</v>
      </c>
      <c r="E1287" s="156" t="s">
        <v>752</v>
      </c>
      <c r="F1287" s="381">
        <f>SUM(H1287,L1290)</f>
        <v>58</v>
      </c>
      <c r="G1287" s="381">
        <v>0</v>
      </c>
      <c r="H1287" s="1081">
        <v>0</v>
      </c>
      <c r="I1287" s="1318"/>
      <c r="J1287" s="1319"/>
      <c r="K1287" s="1319"/>
      <c r="L1287" s="1320"/>
      <c r="M1287" s="1343"/>
    </row>
    <row r="1288" spans="1:13" s="615" customFormat="1" ht="15">
      <c r="A1288" s="1446">
        <v>1281</v>
      </c>
      <c r="B1288" s="1263"/>
      <c r="C1288" s="1264"/>
      <c r="D1288" s="1265" t="s">
        <v>1000</v>
      </c>
      <c r="E1288" s="156"/>
      <c r="F1288" s="1286"/>
      <c r="G1288" s="1261"/>
      <c r="H1288" s="1262"/>
      <c r="I1288" s="1318"/>
      <c r="J1288" s="1319">
        <v>58</v>
      </c>
      <c r="K1288" s="1319"/>
      <c r="L1288" s="1321">
        <f t="shared" si="14"/>
        <v>58</v>
      </c>
      <c r="M1288" s="1338"/>
    </row>
    <row r="1289" spans="1:13" s="616" customFormat="1" ht="15">
      <c r="A1289" s="1446">
        <v>1282</v>
      </c>
      <c r="B1289" s="1266"/>
      <c r="C1289" s="1267"/>
      <c r="D1289" s="1268" t="s">
        <v>396</v>
      </c>
      <c r="E1289" s="1301"/>
      <c r="F1289" s="1302"/>
      <c r="G1289" s="1290"/>
      <c r="H1289" s="1291"/>
      <c r="I1289" s="1322"/>
      <c r="J1289" s="1323"/>
      <c r="K1289" s="1323"/>
      <c r="L1289" s="1324">
        <f t="shared" si="14"/>
        <v>0</v>
      </c>
      <c r="M1289" s="1346"/>
    </row>
    <row r="1290" spans="1:13" s="617" customFormat="1" ht="15">
      <c r="A1290" s="1446">
        <v>1283</v>
      </c>
      <c r="B1290" s="1270"/>
      <c r="C1290" s="1271"/>
      <c r="D1290" s="1272" t="s">
        <v>1034</v>
      </c>
      <c r="E1290" s="1289"/>
      <c r="F1290" s="1287"/>
      <c r="G1290" s="1287"/>
      <c r="H1290" s="1288"/>
      <c r="I1290" s="1328">
        <f>SUM(I1288:I1289)</f>
        <v>0</v>
      </c>
      <c r="J1290" s="1287">
        <f>SUM(J1288:J1289)</f>
        <v>58</v>
      </c>
      <c r="K1290" s="1287">
        <f>SUM(K1288:K1289)</f>
        <v>0</v>
      </c>
      <c r="L1290" s="1320">
        <f t="shared" si="14"/>
        <v>58</v>
      </c>
      <c r="M1290" s="1345">
        <v>0</v>
      </c>
    </row>
    <row r="1291" spans="1:13" s="615" customFormat="1" ht="18" customHeight="1">
      <c r="A1291" s="1206">
        <v>1284</v>
      </c>
      <c r="B1291" s="1294"/>
      <c r="C1291" s="1264">
        <v>12</v>
      </c>
      <c r="D1291" s="146" t="s">
        <v>326</v>
      </c>
      <c r="E1291" s="156" t="s">
        <v>752</v>
      </c>
      <c r="F1291" s="381">
        <f>SUM(H1291,L1295)</f>
        <v>94</v>
      </c>
      <c r="G1291" s="381">
        <v>0</v>
      </c>
      <c r="H1291" s="1081">
        <v>0</v>
      </c>
      <c r="I1291" s="1318"/>
      <c r="J1291" s="1319"/>
      <c r="K1291" s="1319"/>
      <c r="L1291" s="1320"/>
      <c r="M1291" s="1343"/>
    </row>
    <row r="1292" spans="1:13" ht="15">
      <c r="A1292" s="1446">
        <v>1285</v>
      </c>
      <c r="B1292" s="1263"/>
      <c r="C1292" s="1264"/>
      <c r="D1292" s="1265" t="s">
        <v>394</v>
      </c>
      <c r="E1292" s="1295"/>
      <c r="F1292" s="1280"/>
      <c r="G1292" s="1286"/>
      <c r="H1292" s="1387"/>
      <c r="I1292" s="1318"/>
      <c r="J1292" s="1319">
        <v>130</v>
      </c>
      <c r="K1292" s="1319"/>
      <c r="L1292" s="1321">
        <f t="shared" si="14"/>
        <v>130</v>
      </c>
      <c r="M1292" s="1343"/>
    </row>
    <row r="1293" spans="1:13" ht="15">
      <c r="A1293" s="1446">
        <v>1286</v>
      </c>
      <c r="B1293" s="1263"/>
      <c r="C1293" s="1264"/>
      <c r="D1293" s="1265" t="s">
        <v>1000</v>
      </c>
      <c r="E1293" s="1295"/>
      <c r="F1293" s="1280"/>
      <c r="G1293" s="1286"/>
      <c r="H1293" s="1387"/>
      <c r="I1293" s="1318"/>
      <c r="J1293" s="1319">
        <v>94</v>
      </c>
      <c r="K1293" s="1319"/>
      <c r="L1293" s="1321">
        <f t="shared" si="14"/>
        <v>94</v>
      </c>
      <c r="M1293" s="1343"/>
    </row>
    <row r="1294" spans="1:13" s="616" customFormat="1" ht="15">
      <c r="A1294" s="1446">
        <v>1287</v>
      </c>
      <c r="B1294" s="1266"/>
      <c r="C1294" s="1267"/>
      <c r="D1294" s="1268" t="s">
        <v>396</v>
      </c>
      <c r="E1294" s="156"/>
      <c r="F1294" s="1290"/>
      <c r="G1294" s="1290"/>
      <c r="H1294" s="1388"/>
      <c r="I1294" s="1322"/>
      <c r="J1294" s="1323"/>
      <c r="K1294" s="1323"/>
      <c r="L1294" s="1324">
        <f t="shared" si="14"/>
        <v>0</v>
      </c>
      <c r="M1294" s="1346"/>
    </row>
    <row r="1295" spans="1:13" s="617" customFormat="1" ht="15">
      <c r="A1295" s="1446">
        <v>1288</v>
      </c>
      <c r="B1295" s="1270"/>
      <c r="C1295" s="1271"/>
      <c r="D1295" s="1272" t="s">
        <v>1034</v>
      </c>
      <c r="E1295" s="1289"/>
      <c r="F1295" s="1287"/>
      <c r="G1295" s="1287"/>
      <c r="H1295" s="1288"/>
      <c r="I1295" s="1328">
        <f>SUM(I1293:I1294)</f>
        <v>0</v>
      </c>
      <c r="J1295" s="1287">
        <f>SUM(J1293:J1294)</f>
        <v>94</v>
      </c>
      <c r="K1295" s="1287">
        <f>SUM(K1293:K1294)</f>
        <v>0</v>
      </c>
      <c r="L1295" s="1320">
        <f t="shared" si="14"/>
        <v>94</v>
      </c>
      <c r="M1295" s="1345">
        <f>SUM(M1292:M1294)</f>
        <v>0</v>
      </c>
    </row>
    <row r="1296" spans="1:13" s="615" customFormat="1" ht="18" customHeight="1">
      <c r="A1296" s="1206">
        <v>1289</v>
      </c>
      <c r="B1296" s="1294"/>
      <c r="C1296" s="1264">
        <v>13</v>
      </c>
      <c r="D1296" s="146" t="s">
        <v>718</v>
      </c>
      <c r="E1296" s="156" t="s">
        <v>752</v>
      </c>
      <c r="F1296" s="381">
        <f>SUM(H1296,L1299)</f>
        <v>130</v>
      </c>
      <c r="G1296" s="381">
        <v>0</v>
      </c>
      <c r="H1296" s="1081">
        <v>0</v>
      </c>
      <c r="I1296" s="1318"/>
      <c r="J1296" s="1319"/>
      <c r="K1296" s="1319"/>
      <c r="L1296" s="1321"/>
      <c r="M1296" s="1343"/>
    </row>
    <row r="1297" spans="1:13" ht="15">
      <c r="A1297" s="1446">
        <v>1290</v>
      </c>
      <c r="B1297" s="1263"/>
      <c r="C1297" s="1264"/>
      <c r="D1297" s="1265" t="s">
        <v>1000</v>
      </c>
      <c r="E1297" s="156"/>
      <c r="F1297" s="1290"/>
      <c r="G1297" s="1286"/>
      <c r="H1297" s="1387"/>
      <c r="I1297" s="1318"/>
      <c r="J1297" s="1319">
        <v>130</v>
      </c>
      <c r="K1297" s="1319"/>
      <c r="L1297" s="1321">
        <f t="shared" si="14"/>
        <v>130</v>
      </c>
      <c r="M1297" s="1343"/>
    </row>
    <row r="1298" spans="1:13" s="616" customFormat="1" ht="15">
      <c r="A1298" s="1446">
        <v>1291</v>
      </c>
      <c r="B1298" s="1266"/>
      <c r="C1298" s="1267"/>
      <c r="D1298" s="1268" t="s">
        <v>396</v>
      </c>
      <c r="E1298" s="1389"/>
      <c r="F1298" s="1287"/>
      <c r="G1298" s="1290"/>
      <c r="H1298" s="1388"/>
      <c r="I1298" s="1322"/>
      <c r="J1298" s="1323"/>
      <c r="K1298" s="1323"/>
      <c r="L1298" s="1324">
        <f t="shared" si="14"/>
        <v>0</v>
      </c>
      <c r="M1298" s="1346"/>
    </row>
    <row r="1299" spans="1:13" s="617" customFormat="1" ht="15">
      <c r="A1299" s="1446">
        <v>1292</v>
      </c>
      <c r="B1299" s="1270"/>
      <c r="C1299" s="1271"/>
      <c r="D1299" s="1272" t="s">
        <v>1034</v>
      </c>
      <c r="E1299" s="156"/>
      <c r="F1299" s="1335"/>
      <c r="G1299" s="1287"/>
      <c r="H1299" s="1288"/>
      <c r="I1299" s="1328">
        <f>SUM(I1297:I1298)</f>
        <v>0</v>
      </c>
      <c r="J1299" s="1287">
        <f>SUM(J1297:J1298)</f>
        <v>130</v>
      </c>
      <c r="K1299" s="1287">
        <f>SUM(K1297:K1298)</f>
        <v>0</v>
      </c>
      <c r="L1299" s="1320">
        <f>SUM(I1299:K1299)</f>
        <v>130</v>
      </c>
      <c r="M1299" s="1345">
        <f>SUM(M1298)</f>
        <v>0</v>
      </c>
    </row>
    <row r="1300" spans="1:13" s="615" customFormat="1" ht="18" customHeight="1">
      <c r="A1300" s="1206">
        <v>1293</v>
      </c>
      <c r="B1300" s="1294"/>
      <c r="C1300" s="1264">
        <v>14</v>
      </c>
      <c r="D1300" s="146" t="s">
        <v>310</v>
      </c>
      <c r="E1300" s="156" t="s">
        <v>752</v>
      </c>
      <c r="F1300" s="381">
        <f>SUM(H1300,L1303)</f>
        <v>20</v>
      </c>
      <c r="G1300" s="381">
        <v>0</v>
      </c>
      <c r="H1300" s="1081">
        <v>0</v>
      </c>
      <c r="I1300" s="1318"/>
      <c r="J1300" s="1319"/>
      <c r="K1300" s="1319"/>
      <c r="L1300" s="1321"/>
      <c r="M1300" s="1343"/>
    </row>
    <row r="1301" spans="1:13" ht="15">
      <c r="A1301" s="1446">
        <v>1294</v>
      </c>
      <c r="B1301" s="1263"/>
      <c r="C1301" s="1264"/>
      <c r="D1301" s="1265" t="s">
        <v>1000</v>
      </c>
      <c r="E1301" s="156"/>
      <c r="F1301" s="1290"/>
      <c r="G1301" s="1286"/>
      <c r="H1301" s="1387"/>
      <c r="I1301" s="1318"/>
      <c r="J1301" s="1319">
        <v>20</v>
      </c>
      <c r="K1301" s="1319"/>
      <c r="L1301" s="1321">
        <f>SUM(I1301:K1301)</f>
        <v>20</v>
      </c>
      <c r="M1301" s="1343"/>
    </row>
    <row r="1302" spans="1:13" s="616" customFormat="1" ht="15">
      <c r="A1302" s="1446">
        <v>1295</v>
      </c>
      <c r="B1302" s="1266"/>
      <c r="C1302" s="1267"/>
      <c r="D1302" s="1268" t="s">
        <v>396</v>
      </c>
      <c r="E1302" s="1389"/>
      <c r="F1302" s="1287"/>
      <c r="G1302" s="1290"/>
      <c r="H1302" s="1388"/>
      <c r="I1302" s="1322"/>
      <c r="J1302" s="1323"/>
      <c r="K1302" s="1323"/>
      <c r="L1302" s="1324">
        <f>SUM(I1302:K1302)</f>
        <v>0</v>
      </c>
      <c r="M1302" s="1346"/>
    </row>
    <row r="1303" spans="1:13" s="617" customFormat="1" ht="15">
      <c r="A1303" s="1446">
        <v>1296</v>
      </c>
      <c r="B1303" s="1270"/>
      <c r="C1303" s="1271"/>
      <c r="D1303" s="1272" t="s">
        <v>1034</v>
      </c>
      <c r="E1303" s="156"/>
      <c r="F1303" s="1335"/>
      <c r="G1303" s="1287"/>
      <c r="H1303" s="1288"/>
      <c r="I1303" s="1328">
        <f>SUM(I1301:I1302)</f>
        <v>0</v>
      </c>
      <c r="J1303" s="1287">
        <f>SUM(J1301:J1302)</f>
        <v>20</v>
      </c>
      <c r="K1303" s="1287">
        <f>SUM(K1301:K1302)</f>
        <v>0</v>
      </c>
      <c r="L1303" s="1320">
        <f>SUM(I1303:K1303)</f>
        <v>20</v>
      </c>
      <c r="M1303" s="1345">
        <v>0</v>
      </c>
    </row>
    <row r="1304" spans="1:13" s="615" customFormat="1" ht="18" customHeight="1">
      <c r="A1304" s="1206">
        <v>1297</v>
      </c>
      <c r="B1304" s="1294"/>
      <c r="C1304" s="1264">
        <v>15</v>
      </c>
      <c r="D1304" s="146" t="s">
        <v>1158</v>
      </c>
      <c r="E1304" s="156" t="s">
        <v>752</v>
      </c>
      <c r="F1304" s="381">
        <v>44</v>
      </c>
      <c r="G1304" s="381">
        <v>0</v>
      </c>
      <c r="H1304" s="1081">
        <v>0</v>
      </c>
      <c r="I1304" s="1318"/>
      <c r="J1304" s="1319"/>
      <c r="K1304" s="1319"/>
      <c r="L1304" s="1321"/>
      <c r="M1304" s="1343"/>
    </row>
    <row r="1305" spans="1:13" s="616" customFormat="1" ht="15">
      <c r="A1305" s="1446">
        <v>1298</v>
      </c>
      <c r="B1305" s="1266"/>
      <c r="C1305" s="1267"/>
      <c r="D1305" s="1268" t="s">
        <v>230</v>
      </c>
      <c r="E1305" s="1389"/>
      <c r="F1305" s="1287"/>
      <c r="G1305" s="1290"/>
      <c r="H1305" s="1388"/>
      <c r="I1305" s="1322"/>
      <c r="J1305" s="1323">
        <v>44</v>
      </c>
      <c r="K1305" s="1323"/>
      <c r="L1305" s="1324">
        <f>SUM(I1305:K1305)</f>
        <v>44</v>
      </c>
      <c r="M1305" s="1346"/>
    </row>
    <row r="1306" spans="1:13" s="617" customFormat="1" ht="15">
      <c r="A1306" s="1446">
        <v>1299</v>
      </c>
      <c r="B1306" s="1270"/>
      <c r="C1306" s="1271"/>
      <c r="D1306" s="1272" t="s">
        <v>1034</v>
      </c>
      <c r="E1306" s="156"/>
      <c r="F1306" s="1335"/>
      <c r="G1306" s="1287"/>
      <c r="H1306" s="1288"/>
      <c r="I1306" s="1328">
        <f>SUM(I1305)</f>
        <v>0</v>
      </c>
      <c r="J1306" s="1287">
        <f>SUM(J1305)</f>
        <v>44</v>
      </c>
      <c r="K1306" s="1287">
        <f>SUM(K1305)</f>
        <v>0</v>
      </c>
      <c r="L1306" s="1320">
        <f>SUM(L1305)</f>
        <v>44</v>
      </c>
      <c r="M1306" s="1345">
        <v>0</v>
      </c>
    </row>
    <row r="1307" spans="1:13" s="615" customFormat="1" ht="18" customHeight="1">
      <c r="A1307" s="1206">
        <v>1300</v>
      </c>
      <c r="B1307" s="1294"/>
      <c r="C1307" s="1264">
        <v>16</v>
      </c>
      <c r="D1307" s="146" t="s">
        <v>1159</v>
      </c>
      <c r="E1307" s="156" t="s">
        <v>752</v>
      </c>
      <c r="F1307" s="381">
        <v>57</v>
      </c>
      <c r="G1307" s="381">
        <v>0</v>
      </c>
      <c r="H1307" s="1081">
        <v>0</v>
      </c>
      <c r="I1307" s="1318"/>
      <c r="J1307" s="1319"/>
      <c r="K1307" s="1319"/>
      <c r="L1307" s="1321"/>
      <c r="M1307" s="1343"/>
    </row>
    <row r="1308" spans="1:13" s="616" customFormat="1" ht="15">
      <c r="A1308" s="1446">
        <v>1301</v>
      </c>
      <c r="B1308" s="1266"/>
      <c r="C1308" s="1267"/>
      <c r="D1308" s="1268" t="s">
        <v>230</v>
      </c>
      <c r="E1308" s="1389"/>
      <c r="F1308" s="1287"/>
      <c r="G1308" s="1290"/>
      <c r="H1308" s="1388"/>
      <c r="I1308" s="1322"/>
      <c r="J1308" s="1323">
        <v>57</v>
      </c>
      <c r="K1308" s="1323"/>
      <c r="L1308" s="1324">
        <f>SUM(I1308:K1308)</f>
        <v>57</v>
      </c>
      <c r="M1308" s="1346"/>
    </row>
    <row r="1309" spans="1:13" s="617" customFormat="1" ht="15">
      <c r="A1309" s="1446">
        <v>1302</v>
      </c>
      <c r="B1309" s="1270"/>
      <c r="C1309" s="1271"/>
      <c r="D1309" s="1272" t="s">
        <v>1034</v>
      </c>
      <c r="E1309" s="156"/>
      <c r="F1309" s="1335"/>
      <c r="G1309" s="1287"/>
      <c r="H1309" s="1288"/>
      <c r="I1309" s="1328">
        <f>SUM(I1308)</f>
        <v>0</v>
      </c>
      <c r="J1309" s="1287">
        <f>SUM(J1308)</f>
        <v>57</v>
      </c>
      <c r="K1309" s="1287">
        <f>SUM(K1308)</f>
        <v>0</v>
      </c>
      <c r="L1309" s="1320">
        <f>SUM(L1308)</f>
        <v>57</v>
      </c>
      <c r="M1309" s="1345">
        <v>0</v>
      </c>
    </row>
    <row r="1310" spans="1:13" s="615" customFormat="1" ht="18" customHeight="1">
      <c r="A1310" s="1206">
        <v>1303</v>
      </c>
      <c r="B1310" s="1294"/>
      <c r="C1310" s="1264">
        <v>17</v>
      </c>
      <c r="D1310" s="146" t="s">
        <v>1160</v>
      </c>
      <c r="E1310" s="156" t="s">
        <v>752</v>
      </c>
      <c r="F1310" s="381">
        <v>366</v>
      </c>
      <c r="G1310" s="381">
        <v>0</v>
      </c>
      <c r="H1310" s="1081">
        <v>0</v>
      </c>
      <c r="I1310" s="1318"/>
      <c r="J1310" s="1319"/>
      <c r="K1310" s="1319"/>
      <c r="L1310" s="1321"/>
      <c r="M1310" s="1343"/>
    </row>
    <row r="1311" spans="1:13" s="616" customFormat="1" ht="15">
      <c r="A1311" s="1446">
        <v>1304</v>
      </c>
      <c r="B1311" s="1266"/>
      <c r="C1311" s="1267"/>
      <c r="D1311" s="1268" t="s">
        <v>230</v>
      </c>
      <c r="E1311" s="1389"/>
      <c r="F1311" s="1287"/>
      <c r="G1311" s="1290"/>
      <c r="H1311" s="1388"/>
      <c r="I1311" s="1322"/>
      <c r="J1311" s="1323">
        <v>366</v>
      </c>
      <c r="K1311" s="1323"/>
      <c r="L1311" s="1324">
        <f>SUM(I1311:K1311)</f>
        <v>366</v>
      </c>
      <c r="M1311" s="1346"/>
    </row>
    <row r="1312" spans="1:13" s="617" customFormat="1" ht="15">
      <c r="A1312" s="1446">
        <v>1305</v>
      </c>
      <c r="B1312" s="1270"/>
      <c r="C1312" s="1271"/>
      <c r="D1312" s="1272" t="s">
        <v>1034</v>
      </c>
      <c r="E1312" s="156"/>
      <c r="F1312" s="1335"/>
      <c r="G1312" s="1287"/>
      <c r="H1312" s="1288"/>
      <c r="I1312" s="1328">
        <f>SUM(I1311)</f>
        <v>0</v>
      </c>
      <c r="J1312" s="1287">
        <f>SUM(J1311)</f>
        <v>366</v>
      </c>
      <c r="K1312" s="1287">
        <f>SUM(K1311)</f>
        <v>0</v>
      </c>
      <c r="L1312" s="1320">
        <f>SUM(L1311)</f>
        <v>366</v>
      </c>
      <c r="M1312" s="1345">
        <v>0</v>
      </c>
    </row>
    <row r="1313" spans="1:13" s="615" customFormat="1" ht="18" customHeight="1">
      <c r="A1313" s="1206">
        <v>1306</v>
      </c>
      <c r="B1313" s="1294"/>
      <c r="C1313" s="1264">
        <v>18</v>
      </c>
      <c r="D1313" s="146" t="s">
        <v>1161</v>
      </c>
      <c r="E1313" s="156" t="s">
        <v>752</v>
      </c>
      <c r="F1313" s="381">
        <v>82</v>
      </c>
      <c r="G1313" s="381">
        <v>0</v>
      </c>
      <c r="H1313" s="1081">
        <v>0</v>
      </c>
      <c r="I1313" s="1318"/>
      <c r="J1313" s="1319"/>
      <c r="K1313" s="1319"/>
      <c r="L1313" s="1321"/>
      <c r="M1313" s="1343"/>
    </row>
    <row r="1314" spans="1:13" s="616" customFormat="1" ht="15">
      <c r="A1314" s="1446">
        <v>1307</v>
      </c>
      <c r="B1314" s="1266"/>
      <c r="C1314" s="1267"/>
      <c r="D1314" s="1268" t="s">
        <v>230</v>
      </c>
      <c r="E1314" s="1389"/>
      <c r="F1314" s="1287"/>
      <c r="G1314" s="1290"/>
      <c r="H1314" s="1388"/>
      <c r="I1314" s="1322"/>
      <c r="J1314" s="1323">
        <v>82</v>
      </c>
      <c r="K1314" s="1323"/>
      <c r="L1314" s="1324">
        <f>SUM(I1314:K1314)</f>
        <v>82</v>
      </c>
      <c r="M1314" s="1346"/>
    </row>
    <row r="1315" spans="1:13" s="617" customFormat="1" ht="15">
      <c r="A1315" s="1446">
        <v>1308</v>
      </c>
      <c r="B1315" s="1270"/>
      <c r="C1315" s="1271"/>
      <c r="D1315" s="1272" t="s">
        <v>1034</v>
      </c>
      <c r="E1315" s="156"/>
      <c r="F1315" s="1335"/>
      <c r="G1315" s="1287"/>
      <c r="H1315" s="1288"/>
      <c r="I1315" s="1328">
        <f>SUM(I1314)</f>
        <v>0</v>
      </c>
      <c r="J1315" s="1287">
        <f>SUM(J1314)</f>
        <v>82</v>
      </c>
      <c r="K1315" s="1287">
        <f>SUM(K1314)</f>
        <v>0</v>
      </c>
      <c r="L1315" s="1320">
        <f>SUM(L1314)</f>
        <v>82</v>
      </c>
      <c r="M1315" s="1345">
        <v>0</v>
      </c>
    </row>
    <row r="1316" spans="1:15" s="615" customFormat="1" ht="19.5" customHeight="1">
      <c r="A1316" s="1206">
        <v>1309</v>
      </c>
      <c r="B1316" s="1294"/>
      <c r="C1316" s="1264"/>
      <c r="D1316" s="1307" t="s">
        <v>327</v>
      </c>
      <c r="E1316" s="1289"/>
      <c r="F1316" s="1307"/>
      <c r="G1316" s="1307"/>
      <c r="H1316" s="1386"/>
      <c r="I1316" s="1318"/>
      <c r="J1316" s="1319"/>
      <c r="K1316" s="1319"/>
      <c r="L1316" s="1321"/>
      <c r="M1316" s="1341"/>
      <c r="O1316" s="611"/>
    </row>
    <row r="1317" spans="1:13" s="615" customFormat="1" ht="18" customHeight="1">
      <c r="A1317" s="1446">
        <v>1310</v>
      </c>
      <c r="B1317" s="1294"/>
      <c r="C1317" s="1264">
        <v>19</v>
      </c>
      <c r="D1317" s="1261" t="s">
        <v>478</v>
      </c>
      <c r="E1317" s="156" t="s">
        <v>752</v>
      </c>
      <c r="F1317" s="381">
        <f>SUM(H1317,L1321)</f>
        <v>0</v>
      </c>
      <c r="G1317" s="1261">
        <v>0</v>
      </c>
      <c r="H1317" s="1262">
        <v>0</v>
      </c>
      <c r="I1317" s="1318"/>
      <c r="J1317" s="1319"/>
      <c r="K1317" s="1319"/>
      <c r="L1317" s="1321"/>
      <c r="M1317" s="1338"/>
    </row>
    <row r="1318" spans="1:13" ht="15">
      <c r="A1318" s="1446">
        <v>1311</v>
      </c>
      <c r="B1318" s="1263"/>
      <c r="C1318" s="1264"/>
      <c r="D1318" s="1265" t="s">
        <v>394</v>
      </c>
      <c r="E1318" s="156"/>
      <c r="F1318" s="1290"/>
      <c r="G1318" s="1286"/>
      <c r="H1318" s="1387"/>
      <c r="I1318" s="1318"/>
      <c r="J1318" s="1319">
        <v>150</v>
      </c>
      <c r="K1318" s="1319"/>
      <c r="L1318" s="1321">
        <f t="shared" si="14"/>
        <v>150</v>
      </c>
      <c r="M1318" s="1343"/>
    </row>
    <row r="1319" spans="1:13" ht="15">
      <c r="A1319" s="1446">
        <v>1312</v>
      </c>
      <c r="B1319" s="1263"/>
      <c r="C1319" s="1264"/>
      <c r="D1319" s="1265" t="s">
        <v>1000</v>
      </c>
      <c r="E1319" s="156"/>
      <c r="F1319" s="1290"/>
      <c r="G1319" s="1286"/>
      <c r="H1319" s="1387"/>
      <c r="I1319" s="1318"/>
      <c r="J1319" s="1319">
        <v>0</v>
      </c>
      <c r="K1319" s="1319"/>
      <c r="L1319" s="1321">
        <f t="shared" si="14"/>
        <v>0</v>
      </c>
      <c r="M1319" s="1343"/>
    </row>
    <row r="1320" spans="1:13" s="616" customFormat="1" ht="15">
      <c r="A1320" s="1446">
        <v>1313</v>
      </c>
      <c r="B1320" s="1266"/>
      <c r="C1320" s="1267"/>
      <c r="D1320" s="1268" t="s">
        <v>396</v>
      </c>
      <c r="E1320" s="1289"/>
      <c r="F1320" s="1287"/>
      <c r="G1320" s="1290"/>
      <c r="H1320" s="1388"/>
      <c r="I1320" s="1322"/>
      <c r="J1320" s="1323"/>
      <c r="K1320" s="1323"/>
      <c r="L1320" s="1324">
        <f t="shared" si="14"/>
        <v>0</v>
      </c>
      <c r="M1320" s="1346"/>
    </row>
    <row r="1321" spans="1:13" s="617" customFormat="1" ht="15">
      <c r="A1321" s="1446">
        <v>1314</v>
      </c>
      <c r="B1321" s="1270"/>
      <c r="C1321" s="1271"/>
      <c r="D1321" s="1272" t="s">
        <v>1034</v>
      </c>
      <c r="E1321" s="1275"/>
      <c r="F1321" s="1261"/>
      <c r="G1321" s="1287"/>
      <c r="H1321" s="1288"/>
      <c r="I1321" s="1328">
        <f>SUM(I1319:I1320)</f>
        <v>0</v>
      </c>
      <c r="J1321" s="1287">
        <f>SUM(J1319:J1320)</f>
        <v>0</v>
      </c>
      <c r="K1321" s="1287">
        <f>SUM(K1319:K1320)</f>
        <v>0</v>
      </c>
      <c r="L1321" s="1320">
        <f t="shared" si="14"/>
        <v>0</v>
      </c>
      <c r="M1321" s="1345">
        <f>SUM(M1318:M1320)</f>
        <v>0</v>
      </c>
    </row>
    <row r="1322" spans="1:13" s="615" customFormat="1" ht="18" customHeight="1">
      <c r="A1322" s="1206">
        <v>1315</v>
      </c>
      <c r="B1322" s="1294"/>
      <c r="C1322" s="1264">
        <v>20</v>
      </c>
      <c r="D1322" s="1261" t="s">
        <v>479</v>
      </c>
      <c r="E1322" s="156" t="s">
        <v>752</v>
      </c>
      <c r="F1322" s="381">
        <f>SUM(H1322,L1326)</f>
        <v>131</v>
      </c>
      <c r="G1322" s="1261">
        <v>0</v>
      </c>
      <c r="H1322" s="1262">
        <v>0</v>
      </c>
      <c r="I1322" s="1318"/>
      <c r="J1322" s="1319"/>
      <c r="K1322" s="1319"/>
      <c r="L1322" s="1321"/>
      <c r="M1322" s="1338"/>
    </row>
    <row r="1323" spans="1:13" ht="15">
      <c r="A1323" s="1446">
        <v>1316</v>
      </c>
      <c r="B1323" s="1263"/>
      <c r="C1323" s="1264"/>
      <c r="D1323" s="1265" t="s">
        <v>394</v>
      </c>
      <c r="E1323" s="156"/>
      <c r="F1323" s="1290"/>
      <c r="G1323" s="1286"/>
      <c r="H1323" s="1387"/>
      <c r="I1323" s="1318"/>
      <c r="J1323" s="1319">
        <v>150</v>
      </c>
      <c r="K1323" s="1319"/>
      <c r="L1323" s="1321">
        <f t="shared" si="14"/>
        <v>150</v>
      </c>
      <c r="M1323" s="1343"/>
    </row>
    <row r="1324" spans="1:13" ht="15">
      <c r="A1324" s="1446">
        <v>1317</v>
      </c>
      <c r="B1324" s="1263"/>
      <c r="C1324" s="1264"/>
      <c r="D1324" s="1265" t="s">
        <v>1000</v>
      </c>
      <c r="E1324" s="156"/>
      <c r="F1324" s="1290"/>
      <c r="G1324" s="1286"/>
      <c r="H1324" s="1387"/>
      <c r="I1324" s="1318"/>
      <c r="J1324" s="1319">
        <v>131</v>
      </c>
      <c r="K1324" s="1319"/>
      <c r="L1324" s="1321">
        <f t="shared" si="14"/>
        <v>131</v>
      </c>
      <c r="M1324" s="1343"/>
    </row>
    <row r="1325" spans="1:13" s="616" customFormat="1" ht="15">
      <c r="A1325" s="1446">
        <v>1318</v>
      </c>
      <c r="B1325" s="1266"/>
      <c r="C1325" s="1267"/>
      <c r="D1325" s="1268" t="s">
        <v>396</v>
      </c>
      <c r="E1325" s="1289"/>
      <c r="F1325" s="1287"/>
      <c r="G1325" s="1290"/>
      <c r="H1325" s="1388"/>
      <c r="I1325" s="1322"/>
      <c r="J1325" s="1323"/>
      <c r="K1325" s="1323"/>
      <c r="L1325" s="1324">
        <f t="shared" si="14"/>
        <v>0</v>
      </c>
      <c r="M1325" s="1346"/>
    </row>
    <row r="1326" spans="1:13" s="617" customFormat="1" ht="15">
      <c r="A1326" s="1446">
        <v>1319</v>
      </c>
      <c r="B1326" s="1270"/>
      <c r="C1326" s="1271"/>
      <c r="D1326" s="1272" t="s">
        <v>1034</v>
      </c>
      <c r="E1326" s="1275"/>
      <c r="F1326" s="1261"/>
      <c r="G1326" s="1287"/>
      <c r="H1326" s="1288"/>
      <c r="I1326" s="1328">
        <f>SUM(I1324:I1325)</f>
        <v>0</v>
      </c>
      <c r="J1326" s="1287">
        <f>SUM(J1324:J1325)</f>
        <v>131</v>
      </c>
      <c r="K1326" s="1287">
        <f>SUM(K1324:K1325)</f>
        <v>0</v>
      </c>
      <c r="L1326" s="1320">
        <f t="shared" si="14"/>
        <v>131</v>
      </c>
      <c r="M1326" s="1345">
        <f>SUM(M1323:M1325)</f>
        <v>0</v>
      </c>
    </row>
    <row r="1327" spans="1:13" s="615" customFormat="1" ht="18" customHeight="1">
      <c r="A1327" s="1206">
        <v>1320</v>
      </c>
      <c r="B1327" s="1294"/>
      <c r="C1327" s="1264">
        <v>21</v>
      </c>
      <c r="D1327" s="1261" t="s">
        <v>984</v>
      </c>
      <c r="E1327" s="156" t="s">
        <v>752</v>
      </c>
      <c r="F1327" s="381">
        <f>SUM(H1327,L1331)</f>
        <v>196</v>
      </c>
      <c r="G1327" s="1261">
        <v>0</v>
      </c>
      <c r="H1327" s="1262">
        <v>0</v>
      </c>
      <c r="I1327" s="1318"/>
      <c r="J1327" s="1319"/>
      <c r="K1327" s="1319"/>
      <c r="L1327" s="1321"/>
      <c r="M1327" s="1338"/>
    </row>
    <row r="1328" spans="1:13" ht="15">
      <c r="A1328" s="1446">
        <v>1321</v>
      </c>
      <c r="B1328" s="1263"/>
      <c r="C1328" s="1264"/>
      <c r="D1328" s="1265" t="s">
        <v>394</v>
      </c>
      <c r="E1328" s="1295"/>
      <c r="F1328" s="1280"/>
      <c r="G1328" s="1286"/>
      <c r="H1328" s="1387"/>
      <c r="I1328" s="1318"/>
      <c r="J1328" s="1319">
        <v>150</v>
      </c>
      <c r="K1328" s="1319"/>
      <c r="L1328" s="1321">
        <f t="shared" si="14"/>
        <v>150</v>
      </c>
      <c r="M1328" s="1343"/>
    </row>
    <row r="1329" spans="1:13" ht="15">
      <c r="A1329" s="1446">
        <v>1322</v>
      </c>
      <c r="B1329" s="1263"/>
      <c r="C1329" s="1264"/>
      <c r="D1329" s="1265" t="s">
        <v>1000</v>
      </c>
      <c r="E1329" s="1295"/>
      <c r="F1329" s="1280"/>
      <c r="G1329" s="1286"/>
      <c r="H1329" s="1387"/>
      <c r="I1329" s="1318"/>
      <c r="J1329" s="1319">
        <v>196</v>
      </c>
      <c r="K1329" s="1319"/>
      <c r="L1329" s="1321">
        <f t="shared" si="14"/>
        <v>196</v>
      </c>
      <c r="M1329" s="1343"/>
    </row>
    <row r="1330" spans="1:13" s="616" customFormat="1" ht="15">
      <c r="A1330" s="1446">
        <v>1323</v>
      </c>
      <c r="B1330" s="1266"/>
      <c r="C1330" s="1267"/>
      <c r="D1330" s="1268" t="s">
        <v>396</v>
      </c>
      <c r="E1330" s="156"/>
      <c r="F1330" s="1290"/>
      <c r="G1330" s="1290"/>
      <c r="H1330" s="1388"/>
      <c r="I1330" s="1322"/>
      <c r="J1330" s="1323"/>
      <c r="K1330" s="1323"/>
      <c r="L1330" s="1324">
        <f t="shared" si="14"/>
        <v>0</v>
      </c>
      <c r="M1330" s="1346"/>
    </row>
    <row r="1331" spans="1:13" s="617" customFormat="1" ht="15">
      <c r="A1331" s="1446">
        <v>1324</v>
      </c>
      <c r="B1331" s="1270"/>
      <c r="C1331" s="1271"/>
      <c r="D1331" s="1272" t="s">
        <v>1034</v>
      </c>
      <c r="E1331" s="1289"/>
      <c r="F1331" s="1287"/>
      <c r="G1331" s="1287"/>
      <c r="H1331" s="1288"/>
      <c r="I1331" s="1328">
        <f>SUM(I1329:I1330)</f>
        <v>0</v>
      </c>
      <c r="J1331" s="1287">
        <f>SUM(J1329:J1330)</f>
        <v>196</v>
      </c>
      <c r="K1331" s="1287">
        <f>SUM(K1329:K1330)</f>
        <v>0</v>
      </c>
      <c r="L1331" s="1320">
        <f t="shared" si="14"/>
        <v>196</v>
      </c>
      <c r="M1331" s="1345">
        <f>SUM(M1328:M1330)</f>
        <v>0</v>
      </c>
    </row>
    <row r="1332" spans="1:13" s="615" customFormat="1" ht="18" customHeight="1">
      <c r="A1332" s="1206">
        <v>1325</v>
      </c>
      <c r="B1332" s="1294"/>
      <c r="C1332" s="1264">
        <v>22</v>
      </c>
      <c r="D1332" s="1261" t="s">
        <v>480</v>
      </c>
      <c r="E1332" s="156" t="s">
        <v>752</v>
      </c>
      <c r="F1332" s="381">
        <f>SUM(H1332,L1336)</f>
        <v>74</v>
      </c>
      <c r="G1332" s="1261">
        <v>0</v>
      </c>
      <c r="H1332" s="1262">
        <v>0</v>
      </c>
      <c r="I1332" s="1318"/>
      <c r="J1332" s="1319"/>
      <c r="K1332" s="1319"/>
      <c r="L1332" s="1321"/>
      <c r="M1332" s="1338"/>
    </row>
    <row r="1333" spans="1:13" ht="15">
      <c r="A1333" s="1446">
        <v>1326</v>
      </c>
      <c r="B1333" s="1263"/>
      <c r="C1333" s="1264"/>
      <c r="D1333" s="1265" t="s">
        <v>394</v>
      </c>
      <c r="E1333" s="156"/>
      <c r="F1333" s="1290"/>
      <c r="G1333" s="1286"/>
      <c r="H1333" s="1387"/>
      <c r="I1333" s="1318"/>
      <c r="J1333" s="1319">
        <v>100</v>
      </c>
      <c r="K1333" s="1319"/>
      <c r="L1333" s="1321">
        <f t="shared" si="14"/>
        <v>100</v>
      </c>
      <c r="M1333" s="1343"/>
    </row>
    <row r="1334" spans="1:13" ht="15">
      <c r="A1334" s="1446">
        <v>1327</v>
      </c>
      <c r="B1334" s="1263"/>
      <c r="C1334" s="1264"/>
      <c r="D1334" s="1265" t="s">
        <v>1000</v>
      </c>
      <c r="E1334" s="156"/>
      <c r="F1334" s="1290"/>
      <c r="G1334" s="1286"/>
      <c r="H1334" s="1387"/>
      <c r="I1334" s="1318"/>
      <c r="J1334" s="1319">
        <v>74</v>
      </c>
      <c r="K1334" s="1319"/>
      <c r="L1334" s="1321">
        <f>SUM(I1334:K1334)</f>
        <v>74</v>
      </c>
      <c r="M1334" s="1343"/>
    </row>
    <row r="1335" spans="1:13" s="616" customFormat="1" ht="15">
      <c r="A1335" s="1446">
        <v>1328</v>
      </c>
      <c r="B1335" s="1266"/>
      <c r="C1335" s="1267"/>
      <c r="D1335" s="1268" t="s">
        <v>396</v>
      </c>
      <c r="E1335" s="1289"/>
      <c r="F1335" s="1287"/>
      <c r="G1335" s="1290"/>
      <c r="H1335" s="1388"/>
      <c r="I1335" s="1322"/>
      <c r="J1335" s="1323"/>
      <c r="K1335" s="1323"/>
      <c r="L1335" s="1324">
        <f>SUM(I1335:K1335)</f>
        <v>0</v>
      </c>
      <c r="M1335" s="1346"/>
    </row>
    <row r="1336" spans="1:13" s="617" customFormat="1" ht="15">
      <c r="A1336" s="1446">
        <v>1329</v>
      </c>
      <c r="B1336" s="1270"/>
      <c r="C1336" s="1271"/>
      <c r="D1336" s="1272" t="s">
        <v>1034</v>
      </c>
      <c r="E1336" s="156"/>
      <c r="F1336" s="1335"/>
      <c r="G1336" s="1287"/>
      <c r="H1336" s="1288"/>
      <c r="I1336" s="1328">
        <f>SUM(I1334:I1335)</f>
        <v>0</v>
      </c>
      <c r="J1336" s="1287">
        <f>SUM(J1334:J1335)</f>
        <v>74</v>
      </c>
      <c r="K1336" s="1287">
        <f>SUM(K1334:K1335)</f>
        <v>0</v>
      </c>
      <c r="L1336" s="1320">
        <f>SUM(I1336:K1336)</f>
        <v>74</v>
      </c>
      <c r="M1336" s="1345">
        <f>SUM(M1333:M1335)</f>
        <v>0</v>
      </c>
    </row>
    <row r="1337" spans="1:13" s="615" customFormat="1" ht="18" customHeight="1">
      <c r="A1337" s="1206">
        <v>1330</v>
      </c>
      <c r="B1337" s="1294"/>
      <c r="C1337" s="1264">
        <v>23</v>
      </c>
      <c r="D1337" s="1261" t="s">
        <v>665</v>
      </c>
      <c r="E1337" s="156" t="s">
        <v>752</v>
      </c>
      <c r="F1337" s="381">
        <f>SUM(H1337,L1340)</f>
        <v>80</v>
      </c>
      <c r="G1337" s="1261">
        <v>0</v>
      </c>
      <c r="H1337" s="1262">
        <v>0</v>
      </c>
      <c r="I1337" s="1318"/>
      <c r="J1337" s="1319"/>
      <c r="K1337" s="1319"/>
      <c r="L1337" s="1321"/>
      <c r="M1337" s="1338"/>
    </row>
    <row r="1338" spans="1:13" s="615" customFormat="1" ht="15">
      <c r="A1338" s="1446">
        <v>1331</v>
      </c>
      <c r="B1338" s="1263"/>
      <c r="C1338" s="1264"/>
      <c r="D1338" s="1265" t="s">
        <v>1000</v>
      </c>
      <c r="E1338" s="156"/>
      <c r="F1338" s="1286"/>
      <c r="G1338" s="1261"/>
      <c r="H1338" s="1262"/>
      <c r="I1338" s="1318"/>
      <c r="J1338" s="1319">
        <v>80</v>
      </c>
      <c r="K1338" s="1319"/>
      <c r="L1338" s="1321">
        <f aca="true" t="shared" si="15" ref="L1338:L1352">SUM(I1338:K1338)</f>
        <v>80</v>
      </c>
      <c r="M1338" s="1338"/>
    </row>
    <row r="1339" spans="1:13" s="616" customFormat="1" ht="15">
      <c r="A1339" s="1446">
        <v>1332</v>
      </c>
      <c r="B1339" s="1266"/>
      <c r="C1339" s="1267"/>
      <c r="D1339" s="1268" t="s">
        <v>396</v>
      </c>
      <c r="E1339" s="1301"/>
      <c r="F1339" s="1302"/>
      <c r="G1339" s="1290"/>
      <c r="H1339" s="1291"/>
      <c r="I1339" s="1322"/>
      <c r="J1339" s="1323"/>
      <c r="K1339" s="1323"/>
      <c r="L1339" s="1324">
        <f t="shared" si="15"/>
        <v>0</v>
      </c>
      <c r="M1339" s="1346"/>
    </row>
    <row r="1340" spans="1:13" s="617" customFormat="1" ht="15">
      <c r="A1340" s="1446">
        <v>1333</v>
      </c>
      <c r="B1340" s="1270"/>
      <c r="C1340" s="1271"/>
      <c r="D1340" s="1272" t="s">
        <v>1034</v>
      </c>
      <c r="E1340" s="1289"/>
      <c r="F1340" s="1287"/>
      <c r="G1340" s="1287"/>
      <c r="H1340" s="1288"/>
      <c r="I1340" s="1328">
        <f>SUM(I1338:I1339)</f>
        <v>0</v>
      </c>
      <c r="J1340" s="1287">
        <f>SUM(J1338:J1339)</f>
        <v>80</v>
      </c>
      <c r="K1340" s="1287">
        <f>SUM(K1338:K1339)</f>
        <v>0</v>
      </c>
      <c r="L1340" s="1320">
        <f t="shared" si="15"/>
        <v>80</v>
      </c>
      <c r="M1340" s="1345">
        <v>0</v>
      </c>
    </row>
    <row r="1341" spans="1:13" s="615" customFormat="1" ht="18" customHeight="1">
      <c r="A1341" s="1206">
        <v>1334</v>
      </c>
      <c r="B1341" s="1294"/>
      <c r="C1341" s="1264">
        <v>24</v>
      </c>
      <c r="D1341" s="1261" t="s">
        <v>436</v>
      </c>
      <c r="E1341" s="156" t="s">
        <v>752</v>
      </c>
      <c r="F1341" s="381">
        <f>SUM(H1341,L1344)</f>
        <v>127</v>
      </c>
      <c r="G1341" s="1261">
        <v>0</v>
      </c>
      <c r="H1341" s="1262">
        <v>0</v>
      </c>
      <c r="I1341" s="1318"/>
      <c r="J1341" s="1319"/>
      <c r="K1341" s="1319"/>
      <c r="L1341" s="1321"/>
      <c r="M1341" s="1338"/>
    </row>
    <row r="1342" spans="1:13" s="615" customFormat="1" ht="15">
      <c r="A1342" s="1446">
        <v>1335</v>
      </c>
      <c r="B1342" s="1263"/>
      <c r="C1342" s="1264"/>
      <c r="D1342" s="1265" t="s">
        <v>1000</v>
      </c>
      <c r="E1342" s="156"/>
      <c r="F1342" s="1286"/>
      <c r="G1342" s="1261"/>
      <c r="H1342" s="1262"/>
      <c r="I1342" s="1318"/>
      <c r="J1342" s="1319">
        <v>127</v>
      </c>
      <c r="K1342" s="1319"/>
      <c r="L1342" s="1321">
        <f t="shared" si="15"/>
        <v>127</v>
      </c>
      <c r="M1342" s="1338"/>
    </row>
    <row r="1343" spans="1:13" s="616" customFormat="1" ht="15">
      <c r="A1343" s="1446">
        <v>1336</v>
      </c>
      <c r="B1343" s="1266"/>
      <c r="C1343" s="1267"/>
      <c r="D1343" s="1268" t="s">
        <v>396</v>
      </c>
      <c r="E1343" s="1301"/>
      <c r="F1343" s="1302"/>
      <c r="G1343" s="1290"/>
      <c r="H1343" s="1291"/>
      <c r="I1343" s="1322"/>
      <c r="J1343" s="1323"/>
      <c r="K1343" s="1323"/>
      <c r="L1343" s="1324">
        <f t="shared" si="15"/>
        <v>0</v>
      </c>
      <c r="M1343" s="1346"/>
    </row>
    <row r="1344" spans="1:13" s="617" customFormat="1" ht="15">
      <c r="A1344" s="1446">
        <v>1337</v>
      </c>
      <c r="B1344" s="1270"/>
      <c r="C1344" s="1271"/>
      <c r="D1344" s="1272" t="s">
        <v>1034</v>
      </c>
      <c r="E1344" s="1289"/>
      <c r="F1344" s="1287"/>
      <c r="G1344" s="1287"/>
      <c r="H1344" s="1288"/>
      <c r="I1344" s="1328">
        <f>SUM(I1342:I1343)</f>
        <v>0</v>
      </c>
      <c r="J1344" s="1287">
        <f>SUM(J1342:J1343)</f>
        <v>127</v>
      </c>
      <c r="K1344" s="1287">
        <f>SUM(K1342:K1343)</f>
        <v>0</v>
      </c>
      <c r="L1344" s="1320">
        <f t="shared" si="15"/>
        <v>127</v>
      </c>
      <c r="M1344" s="1345">
        <v>0</v>
      </c>
    </row>
    <row r="1345" spans="1:13" s="615" customFormat="1" ht="18" customHeight="1">
      <c r="A1345" s="1446">
        <v>1338</v>
      </c>
      <c r="B1345" s="1294"/>
      <c r="C1345" s="1264">
        <v>25</v>
      </c>
      <c r="D1345" s="1261" t="s">
        <v>916</v>
      </c>
      <c r="E1345" s="156" t="s">
        <v>752</v>
      </c>
      <c r="F1345" s="381">
        <f>SUM(H1345,L1348)</f>
        <v>20</v>
      </c>
      <c r="G1345" s="1261">
        <v>0</v>
      </c>
      <c r="H1345" s="1262">
        <v>0</v>
      </c>
      <c r="I1345" s="1318"/>
      <c r="J1345" s="1319"/>
      <c r="K1345" s="1319"/>
      <c r="L1345" s="1321"/>
      <c r="M1345" s="1338"/>
    </row>
    <row r="1346" spans="1:13" s="615" customFormat="1" ht="15">
      <c r="A1346" s="1446">
        <v>1339</v>
      </c>
      <c r="B1346" s="1263"/>
      <c r="C1346" s="1264"/>
      <c r="D1346" s="1265" t="s">
        <v>1000</v>
      </c>
      <c r="E1346" s="156"/>
      <c r="F1346" s="1286"/>
      <c r="G1346" s="1261"/>
      <c r="H1346" s="1262"/>
      <c r="I1346" s="1318"/>
      <c r="J1346" s="1319">
        <v>20</v>
      </c>
      <c r="K1346" s="1319"/>
      <c r="L1346" s="1321">
        <f t="shared" si="15"/>
        <v>20</v>
      </c>
      <c r="M1346" s="1338"/>
    </row>
    <row r="1347" spans="1:13" s="616" customFormat="1" ht="15">
      <c r="A1347" s="1446">
        <v>1340</v>
      </c>
      <c r="B1347" s="1266"/>
      <c r="C1347" s="1267"/>
      <c r="D1347" s="1268" t="s">
        <v>396</v>
      </c>
      <c r="E1347" s="1301"/>
      <c r="F1347" s="1302"/>
      <c r="G1347" s="1290"/>
      <c r="H1347" s="1291"/>
      <c r="I1347" s="1322"/>
      <c r="J1347" s="1323"/>
      <c r="K1347" s="1323"/>
      <c r="L1347" s="1324">
        <f t="shared" si="15"/>
        <v>0</v>
      </c>
      <c r="M1347" s="1346"/>
    </row>
    <row r="1348" spans="1:13" s="617" customFormat="1" ht="15">
      <c r="A1348" s="1446">
        <v>1341</v>
      </c>
      <c r="B1348" s="1270"/>
      <c r="C1348" s="1271"/>
      <c r="D1348" s="1272" t="s">
        <v>1034</v>
      </c>
      <c r="E1348" s="1289"/>
      <c r="F1348" s="1287"/>
      <c r="G1348" s="1287"/>
      <c r="H1348" s="1288"/>
      <c r="I1348" s="1328">
        <f>SUM(I1346:I1347)</f>
        <v>0</v>
      </c>
      <c r="J1348" s="1287">
        <f>SUM(J1346:J1347)</f>
        <v>20</v>
      </c>
      <c r="K1348" s="1287">
        <f>SUM(K1346:K1347)</f>
        <v>0</v>
      </c>
      <c r="L1348" s="1320">
        <f t="shared" si="15"/>
        <v>20</v>
      </c>
      <c r="M1348" s="1345">
        <v>0</v>
      </c>
    </row>
    <row r="1349" spans="1:13" s="615" customFormat="1" ht="18" customHeight="1">
      <c r="A1349" s="1446">
        <v>1342</v>
      </c>
      <c r="B1349" s="1294"/>
      <c r="C1349" s="1264">
        <v>26</v>
      </c>
      <c r="D1349" s="1261" t="s">
        <v>310</v>
      </c>
      <c r="E1349" s="156" t="s">
        <v>752</v>
      </c>
      <c r="F1349" s="381">
        <f>SUM(H1349,L1352)</f>
        <v>18</v>
      </c>
      <c r="G1349" s="1261">
        <v>0</v>
      </c>
      <c r="H1349" s="1262">
        <v>0</v>
      </c>
      <c r="I1349" s="1318"/>
      <c r="J1349" s="1319"/>
      <c r="K1349" s="1319"/>
      <c r="L1349" s="1321"/>
      <c r="M1349" s="1338"/>
    </row>
    <row r="1350" spans="1:13" s="615" customFormat="1" ht="15">
      <c r="A1350" s="1446">
        <v>1343</v>
      </c>
      <c r="B1350" s="1263"/>
      <c r="C1350" s="1264"/>
      <c r="D1350" s="1265" t="s">
        <v>1000</v>
      </c>
      <c r="E1350" s="156"/>
      <c r="F1350" s="1286"/>
      <c r="G1350" s="1261"/>
      <c r="H1350" s="1262"/>
      <c r="I1350" s="1318"/>
      <c r="J1350" s="1319">
        <v>18</v>
      </c>
      <c r="K1350" s="1319"/>
      <c r="L1350" s="1321">
        <f t="shared" si="15"/>
        <v>18</v>
      </c>
      <c r="M1350" s="1338"/>
    </row>
    <row r="1351" spans="1:13" s="616" customFormat="1" ht="15">
      <c r="A1351" s="1446">
        <v>1344</v>
      </c>
      <c r="B1351" s="1266"/>
      <c r="C1351" s="1267"/>
      <c r="D1351" s="1268" t="s">
        <v>396</v>
      </c>
      <c r="E1351" s="1301"/>
      <c r="F1351" s="1302"/>
      <c r="G1351" s="1290"/>
      <c r="H1351" s="1291"/>
      <c r="I1351" s="1322"/>
      <c r="J1351" s="1323"/>
      <c r="K1351" s="1323"/>
      <c r="L1351" s="1324">
        <f t="shared" si="15"/>
        <v>0</v>
      </c>
      <c r="M1351" s="1346"/>
    </row>
    <row r="1352" spans="1:13" s="617" customFormat="1" ht="15">
      <c r="A1352" s="1446">
        <v>1345</v>
      </c>
      <c r="B1352" s="1270"/>
      <c r="C1352" s="1271"/>
      <c r="D1352" s="1272" t="s">
        <v>1034</v>
      </c>
      <c r="E1352" s="1289"/>
      <c r="F1352" s="1287"/>
      <c r="G1352" s="1287"/>
      <c r="H1352" s="1288"/>
      <c r="I1352" s="1328">
        <f>SUM(I1350:I1351)</f>
        <v>0</v>
      </c>
      <c r="J1352" s="1287">
        <f>SUM(J1350:J1351)</f>
        <v>18</v>
      </c>
      <c r="K1352" s="1287">
        <f>SUM(K1350:K1351)</f>
        <v>0</v>
      </c>
      <c r="L1352" s="1320">
        <f t="shared" si="15"/>
        <v>18</v>
      </c>
      <c r="M1352" s="1345">
        <v>0</v>
      </c>
    </row>
    <row r="1353" spans="1:13" s="615" customFormat="1" ht="19.5" customHeight="1">
      <c r="A1353" s="1446">
        <v>1346</v>
      </c>
      <c r="B1353" s="1294"/>
      <c r="C1353" s="1264">
        <v>27</v>
      </c>
      <c r="D1353" s="1261" t="s">
        <v>1164</v>
      </c>
      <c r="E1353" s="156"/>
      <c r="F1353" s="381">
        <v>344</v>
      </c>
      <c r="G1353" s="1261">
        <v>0</v>
      </c>
      <c r="H1353" s="1262">
        <v>0</v>
      </c>
      <c r="I1353" s="1318"/>
      <c r="J1353" s="1319"/>
      <c r="K1353" s="1319"/>
      <c r="L1353" s="1321"/>
      <c r="M1353" s="1338"/>
    </row>
    <row r="1354" spans="1:13" s="616" customFormat="1" ht="15">
      <c r="A1354" s="1446">
        <v>1347</v>
      </c>
      <c r="B1354" s="1266"/>
      <c r="C1354" s="1267"/>
      <c r="D1354" s="1268" t="s">
        <v>230</v>
      </c>
      <c r="E1354" s="1301"/>
      <c r="F1354" s="1302"/>
      <c r="G1354" s="1290"/>
      <c r="H1354" s="1291"/>
      <c r="I1354" s="1322"/>
      <c r="J1354" s="1323">
        <v>344</v>
      </c>
      <c r="K1354" s="1323"/>
      <c r="L1354" s="1324">
        <f>SUM(I1354:K1354)</f>
        <v>344</v>
      </c>
      <c r="M1354" s="1346"/>
    </row>
    <row r="1355" spans="1:13" s="617" customFormat="1" ht="15">
      <c r="A1355" s="1446">
        <v>1348</v>
      </c>
      <c r="B1355" s="1270"/>
      <c r="C1355" s="1271"/>
      <c r="D1355" s="1272" t="s">
        <v>1034</v>
      </c>
      <c r="E1355" s="1289"/>
      <c r="F1355" s="1287"/>
      <c r="G1355" s="1287"/>
      <c r="H1355" s="1288"/>
      <c r="I1355" s="1328">
        <f>SUM(I1354)</f>
        <v>0</v>
      </c>
      <c r="J1355" s="1287">
        <f>SUM(J1354)</f>
        <v>344</v>
      </c>
      <c r="K1355" s="1287">
        <f>SUM(K1354)</f>
        <v>0</v>
      </c>
      <c r="L1355" s="1320">
        <f>SUM(L1354)</f>
        <v>344</v>
      </c>
      <c r="M1355" s="1345">
        <v>0</v>
      </c>
    </row>
    <row r="1356" spans="1:13" s="615" customFormat="1" ht="19.5" customHeight="1">
      <c r="A1356" s="1446">
        <v>1349</v>
      </c>
      <c r="B1356" s="1294"/>
      <c r="C1356" s="1264">
        <v>28</v>
      </c>
      <c r="D1356" s="1261" t="s">
        <v>1163</v>
      </c>
      <c r="E1356" s="156"/>
      <c r="F1356" s="381">
        <v>56</v>
      </c>
      <c r="G1356" s="1261">
        <v>0</v>
      </c>
      <c r="H1356" s="1262">
        <v>0</v>
      </c>
      <c r="I1356" s="1318"/>
      <c r="J1356" s="1319"/>
      <c r="K1356" s="1319"/>
      <c r="L1356" s="1321"/>
      <c r="M1356" s="1338"/>
    </row>
    <row r="1357" spans="1:13" s="616" customFormat="1" ht="15">
      <c r="A1357" s="1446">
        <v>1350</v>
      </c>
      <c r="B1357" s="1266"/>
      <c r="C1357" s="1267"/>
      <c r="D1357" s="1268" t="s">
        <v>230</v>
      </c>
      <c r="E1357" s="1301"/>
      <c r="F1357" s="1302"/>
      <c r="G1357" s="1290"/>
      <c r="H1357" s="1291"/>
      <c r="I1357" s="1322"/>
      <c r="J1357" s="1323">
        <v>56</v>
      </c>
      <c r="K1357" s="1323"/>
      <c r="L1357" s="1324">
        <f>SUM(J1357:K1357)</f>
        <v>56</v>
      </c>
      <c r="M1357" s="1346"/>
    </row>
    <row r="1358" spans="1:13" s="617" customFormat="1" ht="15">
      <c r="A1358" s="1446">
        <v>1351</v>
      </c>
      <c r="B1358" s="1270"/>
      <c r="C1358" s="1271"/>
      <c r="D1358" s="1272" t="s">
        <v>1034</v>
      </c>
      <c r="E1358" s="1289"/>
      <c r="F1358" s="1287"/>
      <c r="G1358" s="1287"/>
      <c r="H1358" s="1288"/>
      <c r="I1358" s="1328">
        <f>SUM(I1357)</f>
        <v>0</v>
      </c>
      <c r="J1358" s="1287">
        <f>SUM(J1357)</f>
        <v>56</v>
      </c>
      <c r="K1358" s="1287">
        <f>SUM(K1357)</f>
        <v>0</v>
      </c>
      <c r="L1358" s="1320">
        <f>SUM(L1357)</f>
        <v>56</v>
      </c>
      <c r="M1358" s="1345">
        <v>0</v>
      </c>
    </row>
    <row r="1359" spans="1:13" s="615" customFormat="1" ht="19.5" customHeight="1">
      <c r="A1359" s="1446">
        <v>1352</v>
      </c>
      <c r="B1359" s="1294"/>
      <c r="C1359" s="1264">
        <v>29</v>
      </c>
      <c r="D1359" s="1261" t="s">
        <v>1165</v>
      </c>
      <c r="E1359" s="156"/>
      <c r="F1359" s="381">
        <v>110</v>
      </c>
      <c r="G1359" s="1261">
        <v>0</v>
      </c>
      <c r="H1359" s="1262">
        <v>0</v>
      </c>
      <c r="I1359" s="1318"/>
      <c r="J1359" s="1319"/>
      <c r="K1359" s="1319"/>
      <c r="L1359" s="1321"/>
      <c r="M1359" s="1338"/>
    </row>
    <row r="1360" spans="1:13" s="616" customFormat="1" ht="15">
      <c r="A1360" s="1446">
        <v>1353</v>
      </c>
      <c r="B1360" s="1266"/>
      <c r="C1360" s="1267"/>
      <c r="D1360" s="1268" t="s">
        <v>230</v>
      </c>
      <c r="E1360" s="1301"/>
      <c r="F1360" s="1302"/>
      <c r="G1360" s="1290"/>
      <c r="H1360" s="1291"/>
      <c r="I1360" s="1322"/>
      <c r="J1360" s="1323">
        <v>110</v>
      </c>
      <c r="K1360" s="1323"/>
      <c r="L1360" s="1324">
        <f>SUM(I1360:K1360)</f>
        <v>110</v>
      </c>
      <c r="M1360" s="1346"/>
    </row>
    <row r="1361" spans="1:13" s="617" customFormat="1" ht="15">
      <c r="A1361" s="1446">
        <v>1354</v>
      </c>
      <c r="B1361" s="1270"/>
      <c r="C1361" s="1271"/>
      <c r="D1361" s="1272" t="s">
        <v>1034</v>
      </c>
      <c r="E1361" s="1289"/>
      <c r="F1361" s="1287"/>
      <c r="G1361" s="1287"/>
      <c r="H1361" s="1288"/>
      <c r="I1361" s="1328">
        <f>SUM(I1360)</f>
        <v>0</v>
      </c>
      <c r="J1361" s="1287">
        <f>SUM(J1360)</f>
        <v>110</v>
      </c>
      <c r="K1361" s="1287">
        <f>SUM(K1360)</f>
        <v>0</v>
      </c>
      <c r="L1361" s="1320">
        <f>SUM(L1360)</f>
        <v>110</v>
      </c>
      <c r="M1361" s="1345">
        <v>0</v>
      </c>
    </row>
    <row r="1362" spans="1:13" s="615" customFormat="1" ht="19.5" customHeight="1">
      <c r="A1362" s="1446">
        <v>1355</v>
      </c>
      <c r="B1362" s="1294"/>
      <c r="C1362" s="1264">
        <v>30</v>
      </c>
      <c r="D1362" s="1261" t="s">
        <v>1166</v>
      </c>
      <c r="E1362" s="156"/>
      <c r="F1362" s="381">
        <v>116</v>
      </c>
      <c r="G1362" s="1261">
        <v>0</v>
      </c>
      <c r="H1362" s="1262">
        <v>0</v>
      </c>
      <c r="I1362" s="1318"/>
      <c r="J1362" s="1319"/>
      <c r="K1362" s="1319"/>
      <c r="L1362" s="1321"/>
      <c r="M1362" s="1338"/>
    </row>
    <row r="1363" spans="1:13" s="616" customFormat="1" ht="15">
      <c r="A1363" s="1446">
        <v>1356</v>
      </c>
      <c r="B1363" s="1266"/>
      <c r="C1363" s="1267"/>
      <c r="D1363" s="1268" t="s">
        <v>230</v>
      </c>
      <c r="E1363" s="1301"/>
      <c r="F1363" s="1302"/>
      <c r="G1363" s="1290"/>
      <c r="H1363" s="1291"/>
      <c r="I1363" s="1322"/>
      <c r="J1363" s="1323">
        <v>116</v>
      </c>
      <c r="K1363" s="1323"/>
      <c r="L1363" s="1324">
        <f>SUM(I1363:K1363)</f>
        <v>116</v>
      </c>
      <c r="M1363" s="1346"/>
    </row>
    <row r="1364" spans="1:13" s="617" customFormat="1" ht="15">
      <c r="A1364" s="1446">
        <v>1357</v>
      </c>
      <c r="B1364" s="1270"/>
      <c r="C1364" s="1271"/>
      <c r="D1364" s="1272" t="s">
        <v>1034</v>
      </c>
      <c r="E1364" s="1289"/>
      <c r="F1364" s="1287"/>
      <c r="G1364" s="1287"/>
      <c r="H1364" s="1288"/>
      <c r="I1364" s="1328">
        <f>SUM(I1363)</f>
        <v>0</v>
      </c>
      <c r="J1364" s="1287">
        <f>SUM(J1363)</f>
        <v>116</v>
      </c>
      <c r="K1364" s="1287">
        <f>SUM(K1363)</f>
        <v>0</v>
      </c>
      <c r="L1364" s="1320">
        <f>SUM(L1363)</f>
        <v>116</v>
      </c>
      <c r="M1364" s="1345">
        <v>0</v>
      </c>
    </row>
    <row r="1365" spans="1:13" s="615" customFormat="1" ht="19.5" customHeight="1">
      <c r="A1365" s="1446">
        <v>1358</v>
      </c>
      <c r="B1365" s="1294"/>
      <c r="C1365" s="1264">
        <v>31</v>
      </c>
      <c r="D1365" s="1261" t="s">
        <v>1167</v>
      </c>
      <c r="E1365" s="156"/>
      <c r="F1365" s="381">
        <v>31</v>
      </c>
      <c r="G1365" s="1261">
        <v>0</v>
      </c>
      <c r="H1365" s="1262">
        <v>0</v>
      </c>
      <c r="I1365" s="1318"/>
      <c r="J1365" s="1319"/>
      <c r="K1365" s="1319"/>
      <c r="L1365" s="1321"/>
      <c r="M1365" s="1338"/>
    </row>
    <row r="1366" spans="1:13" s="616" customFormat="1" ht="15">
      <c r="A1366" s="1446">
        <v>1359</v>
      </c>
      <c r="B1366" s="1266"/>
      <c r="C1366" s="1267"/>
      <c r="D1366" s="1268" t="s">
        <v>230</v>
      </c>
      <c r="E1366" s="1301"/>
      <c r="F1366" s="1302"/>
      <c r="G1366" s="1290"/>
      <c r="H1366" s="1291"/>
      <c r="I1366" s="1322"/>
      <c r="J1366" s="1323">
        <v>31</v>
      </c>
      <c r="K1366" s="1323"/>
      <c r="L1366" s="1324">
        <f>SUM(I1366:K1366)</f>
        <v>31</v>
      </c>
      <c r="M1366" s="1346"/>
    </row>
    <row r="1367" spans="1:13" s="617" customFormat="1" ht="15">
      <c r="A1367" s="1446">
        <v>1360</v>
      </c>
      <c r="B1367" s="1270"/>
      <c r="C1367" s="1271"/>
      <c r="D1367" s="1272" t="s">
        <v>395</v>
      </c>
      <c r="E1367" s="1289"/>
      <c r="F1367" s="1287"/>
      <c r="G1367" s="1287"/>
      <c r="H1367" s="1288"/>
      <c r="I1367" s="1328">
        <f>SUM(I1366)</f>
        <v>0</v>
      </c>
      <c r="J1367" s="1287">
        <f>SUM(J1366)</f>
        <v>31</v>
      </c>
      <c r="K1367" s="1287">
        <f>SUM(K1366)</f>
        <v>0</v>
      </c>
      <c r="L1367" s="1320">
        <f>SUM(L1366)</f>
        <v>31</v>
      </c>
      <c r="M1367" s="1345">
        <v>0</v>
      </c>
    </row>
    <row r="1368" spans="1:13" s="615" customFormat="1" ht="19.5" customHeight="1">
      <c r="A1368" s="1446">
        <v>1361</v>
      </c>
      <c r="B1368" s="1294"/>
      <c r="C1368" s="1264"/>
      <c r="D1368" s="1307" t="s">
        <v>328</v>
      </c>
      <c r="E1368" s="156"/>
      <c r="F1368" s="381"/>
      <c r="G1368" s="381"/>
      <c r="H1368" s="1081"/>
      <c r="I1368" s="1318"/>
      <c r="J1368" s="1319"/>
      <c r="K1368" s="1319"/>
      <c r="L1368" s="1320"/>
      <c r="M1368" s="1343"/>
    </row>
    <row r="1369" spans="1:13" s="615" customFormat="1" ht="18" customHeight="1">
      <c r="A1369" s="1446">
        <v>1362</v>
      </c>
      <c r="B1369" s="1294"/>
      <c r="C1369" s="1264">
        <v>32</v>
      </c>
      <c r="D1369" s="1261" t="s">
        <v>329</v>
      </c>
      <c r="E1369" s="156" t="s">
        <v>752</v>
      </c>
      <c r="F1369" s="381">
        <f>SUM(H1369,L1373)</f>
        <v>195</v>
      </c>
      <c r="G1369" s="1261">
        <v>0</v>
      </c>
      <c r="H1369" s="1262">
        <v>0</v>
      </c>
      <c r="I1369" s="1318"/>
      <c r="J1369" s="1319"/>
      <c r="K1369" s="1319"/>
      <c r="L1369" s="1321"/>
      <c r="M1369" s="1338"/>
    </row>
    <row r="1370" spans="1:13" ht="15">
      <c r="A1370" s="1446">
        <v>1363</v>
      </c>
      <c r="B1370" s="1263"/>
      <c r="C1370" s="1264"/>
      <c r="D1370" s="1265" t="s">
        <v>394</v>
      </c>
      <c r="E1370" s="156"/>
      <c r="F1370" s="1290"/>
      <c r="G1370" s="1286"/>
      <c r="H1370" s="1387"/>
      <c r="I1370" s="1318"/>
      <c r="J1370" s="1319">
        <v>250</v>
      </c>
      <c r="K1370" s="1319"/>
      <c r="L1370" s="1321">
        <f>SUM(I1370:K1370)</f>
        <v>250</v>
      </c>
      <c r="M1370" s="1343"/>
    </row>
    <row r="1371" spans="1:13" ht="15">
      <c r="A1371" s="1446">
        <v>1364</v>
      </c>
      <c r="B1371" s="1263"/>
      <c r="C1371" s="1264"/>
      <c r="D1371" s="1265" t="s">
        <v>1000</v>
      </c>
      <c r="E1371" s="156"/>
      <c r="F1371" s="1290"/>
      <c r="G1371" s="1286"/>
      <c r="H1371" s="1387"/>
      <c r="I1371" s="1318"/>
      <c r="J1371" s="1319">
        <v>195</v>
      </c>
      <c r="K1371" s="1319"/>
      <c r="L1371" s="1321">
        <f>SUM(I1371:K1371)</f>
        <v>195</v>
      </c>
      <c r="M1371" s="1343"/>
    </row>
    <row r="1372" spans="1:13" s="616" customFormat="1" ht="15">
      <c r="A1372" s="1446">
        <v>1365</v>
      </c>
      <c r="B1372" s="1266"/>
      <c r="C1372" s="1267"/>
      <c r="D1372" s="1268" t="s">
        <v>396</v>
      </c>
      <c r="E1372" s="1289"/>
      <c r="F1372" s="1287"/>
      <c r="G1372" s="1290"/>
      <c r="H1372" s="1388"/>
      <c r="I1372" s="1322"/>
      <c r="J1372" s="1323"/>
      <c r="K1372" s="1323"/>
      <c r="L1372" s="1324">
        <f>SUM(I1372:K1372)</f>
        <v>0</v>
      </c>
      <c r="M1372" s="1346"/>
    </row>
    <row r="1373" spans="1:13" s="617" customFormat="1" ht="15">
      <c r="A1373" s="1446">
        <v>1366</v>
      </c>
      <c r="B1373" s="1270"/>
      <c r="C1373" s="1271"/>
      <c r="D1373" s="1272" t="s">
        <v>1034</v>
      </c>
      <c r="E1373" s="1275"/>
      <c r="F1373" s="1261"/>
      <c r="G1373" s="1287"/>
      <c r="H1373" s="1288"/>
      <c r="I1373" s="1328">
        <f>SUM(I1371:I1372)</f>
        <v>0</v>
      </c>
      <c r="J1373" s="1287">
        <f>SUM(J1371:J1372)</f>
        <v>195</v>
      </c>
      <c r="K1373" s="1287">
        <f>SUM(K1371:K1372)</f>
        <v>0</v>
      </c>
      <c r="L1373" s="1320">
        <f>SUM(I1373:K1373)</f>
        <v>195</v>
      </c>
      <c r="M1373" s="1345">
        <f>SUM(M1370:M1372)</f>
        <v>0</v>
      </c>
    </row>
    <row r="1374" spans="1:13" s="615" customFormat="1" ht="18" customHeight="1">
      <c r="A1374" s="1446">
        <v>1367</v>
      </c>
      <c r="B1374" s="1294"/>
      <c r="C1374" s="1264">
        <v>33</v>
      </c>
      <c r="D1374" s="1261" t="s">
        <v>478</v>
      </c>
      <c r="E1374" s="156" t="s">
        <v>752</v>
      </c>
      <c r="F1374" s="381">
        <f>SUM(H1374,L1378)</f>
        <v>103</v>
      </c>
      <c r="G1374" s="1261">
        <v>0</v>
      </c>
      <c r="H1374" s="1262">
        <v>0</v>
      </c>
      <c r="I1374" s="1318"/>
      <c r="J1374" s="1319"/>
      <c r="K1374" s="1319"/>
      <c r="L1374" s="1321"/>
      <c r="M1374" s="1338"/>
    </row>
    <row r="1375" spans="1:13" ht="15">
      <c r="A1375" s="1446">
        <v>1368</v>
      </c>
      <c r="B1375" s="1263"/>
      <c r="C1375" s="1264"/>
      <c r="D1375" s="1265" t="s">
        <v>394</v>
      </c>
      <c r="E1375" s="156"/>
      <c r="F1375" s="1290"/>
      <c r="G1375" s="1286"/>
      <c r="H1375" s="1387"/>
      <c r="I1375" s="1318"/>
      <c r="J1375" s="1319">
        <v>150</v>
      </c>
      <c r="K1375" s="1319"/>
      <c r="L1375" s="1321">
        <f>SUM(I1375:K1375)</f>
        <v>150</v>
      </c>
      <c r="M1375" s="1343"/>
    </row>
    <row r="1376" spans="1:13" ht="15">
      <c r="A1376" s="1446">
        <v>1369</v>
      </c>
      <c r="B1376" s="1263"/>
      <c r="C1376" s="1264"/>
      <c r="D1376" s="1265" t="s">
        <v>1000</v>
      </c>
      <c r="E1376" s="156"/>
      <c r="F1376" s="1290"/>
      <c r="G1376" s="1286"/>
      <c r="H1376" s="1387"/>
      <c r="I1376" s="1318"/>
      <c r="J1376" s="1319">
        <v>103</v>
      </c>
      <c r="K1376" s="1319"/>
      <c r="L1376" s="1321">
        <f>SUM(I1376:K1376)</f>
        <v>103</v>
      </c>
      <c r="M1376" s="1343"/>
    </row>
    <row r="1377" spans="1:13" s="616" customFormat="1" ht="15">
      <c r="A1377" s="1446">
        <v>1370</v>
      </c>
      <c r="B1377" s="1266"/>
      <c r="C1377" s="1267"/>
      <c r="D1377" s="1268" t="s">
        <v>396</v>
      </c>
      <c r="E1377" s="1289"/>
      <c r="F1377" s="1287"/>
      <c r="G1377" s="1290"/>
      <c r="H1377" s="1388"/>
      <c r="I1377" s="1322"/>
      <c r="J1377" s="1323"/>
      <c r="K1377" s="1323"/>
      <c r="L1377" s="1324">
        <f>SUM(I1377:K1377)</f>
        <v>0</v>
      </c>
      <c r="M1377" s="1346"/>
    </row>
    <row r="1378" spans="1:13" s="617" customFormat="1" ht="15">
      <c r="A1378" s="1446">
        <v>1371</v>
      </c>
      <c r="B1378" s="1270"/>
      <c r="C1378" s="1271"/>
      <c r="D1378" s="1272" t="s">
        <v>1034</v>
      </c>
      <c r="E1378" s="1275"/>
      <c r="F1378" s="1261"/>
      <c r="G1378" s="1287"/>
      <c r="H1378" s="1288"/>
      <c r="I1378" s="1328">
        <f>SUM(I1376:I1377)</f>
        <v>0</v>
      </c>
      <c r="J1378" s="1287">
        <f>SUM(J1376:J1377)</f>
        <v>103</v>
      </c>
      <c r="K1378" s="1287">
        <f>SUM(K1376:K1377)</f>
        <v>0</v>
      </c>
      <c r="L1378" s="1320">
        <f>SUM(I1378:K1378)</f>
        <v>103</v>
      </c>
      <c r="M1378" s="1345">
        <f>SUM(M1375:M1377)</f>
        <v>0</v>
      </c>
    </row>
    <row r="1379" spans="1:13" s="615" customFormat="1" ht="18" customHeight="1">
      <c r="A1379" s="1446">
        <v>1372</v>
      </c>
      <c r="B1379" s="1294"/>
      <c r="C1379" s="1264">
        <v>34</v>
      </c>
      <c r="D1379" s="1261" t="s">
        <v>481</v>
      </c>
      <c r="E1379" s="156" t="s">
        <v>752</v>
      </c>
      <c r="F1379" s="381">
        <f>SUM(H1379,L1383)</f>
        <v>97</v>
      </c>
      <c r="G1379" s="1261">
        <v>0</v>
      </c>
      <c r="H1379" s="1262">
        <v>0</v>
      </c>
      <c r="I1379" s="1318"/>
      <c r="J1379" s="1319"/>
      <c r="K1379" s="1319"/>
      <c r="L1379" s="1321"/>
      <c r="M1379" s="1338"/>
    </row>
    <row r="1380" spans="1:13" ht="15">
      <c r="A1380" s="1446">
        <v>1373</v>
      </c>
      <c r="B1380" s="1263"/>
      <c r="C1380" s="1264"/>
      <c r="D1380" s="1265" t="s">
        <v>394</v>
      </c>
      <c r="E1380" s="1295"/>
      <c r="F1380" s="1280"/>
      <c r="G1380" s="1286"/>
      <c r="H1380" s="1387"/>
      <c r="I1380" s="1318"/>
      <c r="J1380" s="1319">
        <v>100</v>
      </c>
      <c r="K1380" s="1319"/>
      <c r="L1380" s="1321">
        <f>SUM(I1380:K1380)</f>
        <v>100</v>
      </c>
      <c r="M1380" s="1343"/>
    </row>
    <row r="1381" spans="1:13" ht="15">
      <c r="A1381" s="1446">
        <v>1374</v>
      </c>
      <c r="B1381" s="1263"/>
      <c r="C1381" s="1264"/>
      <c r="D1381" s="1265" t="s">
        <v>1000</v>
      </c>
      <c r="E1381" s="1295"/>
      <c r="F1381" s="1280"/>
      <c r="G1381" s="1286"/>
      <c r="H1381" s="1387"/>
      <c r="I1381" s="1318"/>
      <c r="J1381" s="1319">
        <v>97</v>
      </c>
      <c r="K1381" s="1319"/>
      <c r="L1381" s="1321">
        <f>SUM(I1381:K1381)</f>
        <v>97</v>
      </c>
      <c r="M1381" s="1343"/>
    </row>
    <row r="1382" spans="1:13" s="616" customFormat="1" ht="15">
      <c r="A1382" s="1446">
        <v>1375</v>
      </c>
      <c r="B1382" s="1266"/>
      <c r="C1382" s="1267"/>
      <c r="D1382" s="1268" t="s">
        <v>396</v>
      </c>
      <c r="E1382" s="156"/>
      <c r="F1382" s="1290"/>
      <c r="G1382" s="1290"/>
      <c r="H1382" s="1388"/>
      <c r="I1382" s="1322"/>
      <c r="J1382" s="1323"/>
      <c r="K1382" s="1323"/>
      <c r="L1382" s="1324">
        <f>SUM(I1382:K1382)</f>
        <v>0</v>
      </c>
      <c r="M1382" s="1346"/>
    </row>
    <row r="1383" spans="1:13" s="617" customFormat="1" ht="15">
      <c r="A1383" s="1446">
        <v>1376</v>
      </c>
      <c r="B1383" s="1270"/>
      <c r="C1383" s="1271"/>
      <c r="D1383" s="1272" t="s">
        <v>1034</v>
      </c>
      <c r="E1383" s="1289"/>
      <c r="F1383" s="1287"/>
      <c r="G1383" s="1287"/>
      <c r="H1383" s="1288"/>
      <c r="I1383" s="1328">
        <f>SUM(I1381:I1382)</f>
        <v>0</v>
      </c>
      <c r="J1383" s="1287">
        <f>SUM(J1381:J1382)</f>
        <v>97</v>
      </c>
      <c r="K1383" s="1287">
        <f>SUM(K1381:K1382)</f>
        <v>0</v>
      </c>
      <c r="L1383" s="1320">
        <f>SUM(I1383:K1383)</f>
        <v>97</v>
      </c>
      <c r="M1383" s="1345">
        <f>SUM(M1380:M1382)</f>
        <v>0</v>
      </c>
    </row>
    <row r="1384" spans="1:13" s="615" customFormat="1" ht="18" customHeight="1">
      <c r="A1384" s="1446">
        <v>1377</v>
      </c>
      <c r="B1384" s="1294"/>
      <c r="C1384" s="1264">
        <v>35</v>
      </c>
      <c r="D1384" s="1261" t="s">
        <v>325</v>
      </c>
      <c r="E1384" s="156" t="s">
        <v>752</v>
      </c>
      <c r="F1384" s="381">
        <f>SUM(H1384,L1387)</f>
        <v>112</v>
      </c>
      <c r="G1384" s="1261">
        <v>0</v>
      </c>
      <c r="H1384" s="1262">
        <v>0</v>
      </c>
      <c r="I1384" s="1318"/>
      <c r="J1384" s="1319"/>
      <c r="K1384" s="1319"/>
      <c r="L1384" s="1321"/>
      <c r="M1384" s="1338"/>
    </row>
    <row r="1385" spans="1:13" s="615" customFormat="1" ht="15">
      <c r="A1385" s="1446">
        <v>1378</v>
      </c>
      <c r="B1385" s="1263"/>
      <c r="C1385" s="1264"/>
      <c r="D1385" s="1265" t="s">
        <v>1000</v>
      </c>
      <c r="E1385" s="156"/>
      <c r="F1385" s="1286"/>
      <c r="G1385" s="1261"/>
      <c r="H1385" s="1262"/>
      <c r="I1385" s="1318"/>
      <c r="J1385" s="1319">
        <v>112</v>
      </c>
      <c r="K1385" s="1319"/>
      <c r="L1385" s="1321">
        <f aca="true" t="shared" si="16" ref="L1385:L1391">SUM(I1385:K1385)</f>
        <v>112</v>
      </c>
      <c r="M1385" s="1338"/>
    </row>
    <row r="1386" spans="1:13" s="616" customFormat="1" ht="15">
      <c r="A1386" s="1446">
        <v>1379</v>
      </c>
      <c r="B1386" s="1266"/>
      <c r="C1386" s="1267"/>
      <c r="D1386" s="1268" t="s">
        <v>396</v>
      </c>
      <c r="E1386" s="1301"/>
      <c r="F1386" s="1302"/>
      <c r="G1386" s="1290"/>
      <c r="H1386" s="1291"/>
      <c r="I1386" s="1322"/>
      <c r="J1386" s="1323"/>
      <c r="K1386" s="1323"/>
      <c r="L1386" s="1324">
        <f t="shared" si="16"/>
        <v>0</v>
      </c>
      <c r="M1386" s="1346"/>
    </row>
    <row r="1387" spans="1:13" s="617" customFormat="1" ht="15">
      <c r="A1387" s="1446">
        <v>1380</v>
      </c>
      <c r="B1387" s="1270"/>
      <c r="C1387" s="1271"/>
      <c r="D1387" s="1272" t="s">
        <v>1034</v>
      </c>
      <c r="E1387" s="1289"/>
      <c r="F1387" s="1287"/>
      <c r="G1387" s="1287"/>
      <c r="H1387" s="1288"/>
      <c r="I1387" s="1328">
        <f>SUM(I1385:I1386)</f>
        <v>0</v>
      </c>
      <c r="J1387" s="1287">
        <f>SUM(J1385:J1386)</f>
        <v>112</v>
      </c>
      <c r="K1387" s="1287">
        <f>SUM(K1385:K1386)</f>
        <v>0</v>
      </c>
      <c r="L1387" s="1320">
        <f t="shared" si="16"/>
        <v>112</v>
      </c>
      <c r="M1387" s="1345">
        <v>0</v>
      </c>
    </row>
    <row r="1388" spans="1:13" s="615" customFormat="1" ht="18" customHeight="1">
      <c r="A1388" s="1446">
        <v>1381</v>
      </c>
      <c r="B1388" s="1294"/>
      <c r="C1388" s="1264">
        <v>36</v>
      </c>
      <c r="D1388" s="1261" t="s">
        <v>439</v>
      </c>
      <c r="E1388" s="156" t="s">
        <v>752</v>
      </c>
      <c r="F1388" s="381">
        <f>SUM(H1388,L1391)</f>
        <v>53</v>
      </c>
      <c r="G1388" s="1261">
        <v>0</v>
      </c>
      <c r="H1388" s="1262">
        <v>0</v>
      </c>
      <c r="I1388" s="1318"/>
      <c r="J1388" s="1319"/>
      <c r="K1388" s="1319"/>
      <c r="L1388" s="1321"/>
      <c r="M1388" s="1338"/>
    </row>
    <row r="1389" spans="1:13" s="615" customFormat="1" ht="15">
      <c r="A1389" s="1446">
        <v>1382</v>
      </c>
      <c r="B1389" s="1263"/>
      <c r="C1389" s="1264"/>
      <c r="D1389" s="1265" t="s">
        <v>1000</v>
      </c>
      <c r="E1389" s="156"/>
      <c r="F1389" s="1286"/>
      <c r="G1389" s="1261"/>
      <c r="H1389" s="1262"/>
      <c r="I1389" s="1318"/>
      <c r="J1389" s="1319">
        <v>53</v>
      </c>
      <c r="K1389" s="1319"/>
      <c r="L1389" s="1321">
        <f t="shared" si="16"/>
        <v>53</v>
      </c>
      <c r="M1389" s="1338"/>
    </row>
    <row r="1390" spans="1:13" s="616" customFormat="1" ht="15">
      <c r="A1390" s="1446">
        <v>1383</v>
      </c>
      <c r="B1390" s="1266"/>
      <c r="C1390" s="1267"/>
      <c r="D1390" s="1268" t="s">
        <v>230</v>
      </c>
      <c r="E1390" s="1301"/>
      <c r="F1390" s="1302"/>
      <c r="G1390" s="1290"/>
      <c r="H1390" s="1291"/>
      <c r="I1390" s="1322"/>
      <c r="J1390" s="1323"/>
      <c r="K1390" s="1323"/>
      <c r="L1390" s="1324">
        <f t="shared" si="16"/>
        <v>0</v>
      </c>
      <c r="M1390" s="1346"/>
    </row>
    <row r="1391" spans="1:13" s="617" customFormat="1" ht="15">
      <c r="A1391" s="1446">
        <v>1384</v>
      </c>
      <c r="B1391" s="1270"/>
      <c r="C1391" s="1271"/>
      <c r="D1391" s="1272" t="s">
        <v>1034</v>
      </c>
      <c r="E1391" s="1289"/>
      <c r="F1391" s="1287"/>
      <c r="G1391" s="1287"/>
      <c r="H1391" s="1288"/>
      <c r="I1391" s="1328">
        <f>SUM(I1389:I1390)</f>
        <v>0</v>
      </c>
      <c r="J1391" s="1287">
        <f>SUM(J1389:J1390)</f>
        <v>53</v>
      </c>
      <c r="K1391" s="1287">
        <f>SUM(K1389:K1390)</f>
        <v>0</v>
      </c>
      <c r="L1391" s="1320">
        <f t="shared" si="16"/>
        <v>53</v>
      </c>
      <c r="M1391" s="1345">
        <v>0</v>
      </c>
    </row>
    <row r="1392" spans="1:13" s="615" customFormat="1" ht="18" customHeight="1">
      <c r="A1392" s="1446">
        <v>1385</v>
      </c>
      <c r="B1392" s="1294"/>
      <c r="C1392" s="1264">
        <v>37</v>
      </c>
      <c r="D1392" s="1261" t="s">
        <v>1168</v>
      </c>
      <c r="E1392" s="156" t="s">
        <v>752</v>
      </c>
      <c r="F1392" s="381">
        <v>235</v>
      </c>
      <c r="G1392" s="1261">
        <v>0</v>
      </c>
      <c r="H1392" s="1262">
        <v>0</v>
      </c>
      <c r="I1392" s="1318"/>
      <c r="J1392" s="1319"/>
      <c r="K1392" s="1319"/>
      <c r="L1392" s="1321"/>
      <c r="M1392" s="1338"/>
    </row>
    <row r="1393" spans="1:13" s="616" customFormat="1" ht="15">
      <c r="A1393" s="1446">
        <v>1386</v>
      </c>
      <c r="B1393" s="1266"/>
      <c r="C1393" s="1267"/>
      <c r="D1393" s="1268" t="s">
        <v>230</v>
      </c>
      <c r="E1393" s="1301"/>
      <c r="F1393" s="1302"/>
      <c r="G1393" s="1290"/>
      <c r="H1393" s="1291"/>
      <c r="I1393" s="1322"/>
      <c r="J1393" s="1323">
        <v>235</v>
      </c>
      <c r="K1393" s="1323"/>
      <c r="L1393" s="1324">
        <f>SUM(I1393:K1393)</f>
        <v>235</v>
      </c>
      <c r="M1393" s="1346"/>
    </row>
    <row r="1394" spans="1:13" s="617" customFormat="1" ht="15">
      <c r="A1394" s="1446">
        <v>1387</v>
      </c>
      <c r="B1394" s="1270"/>
      <c r="C1394" s="1271"/>
      <c r="D1394" s="1272" t="s">
        <v>1034</v>
      </c>
      <c r="E1394" s="1289"/>
      <c r="F1394" s="1287"/>
      <c r="G1394" s="1287"/>
      <c r="H1394" s="1288"/>
      <c r="I1394" s="1328">
        <f>SUM(I1393)</f>
        <v>0</v>
      </c>
      <c r="J1394" s="1287">
        <f>SUM(J1393)</f>
        <v>235</v>
      </c>
      <c r="K1394" s="1287">
        <f>SUM(K1393)</f>
        <v>0</v>
      </c>
      <c r="L1394" s="1320">
        <f>SUM(L1393)</f>
        <v>235</v>
      </c>
      <c r="M1394" s="1345">
        <v>0</v>
      </c>
    </row>
    <row r="1395" spans="1:13" ht="19.5" customHeight="1">
      <c r="A1395" s="1446">
        <v>1388</v>
      </c>
      <c r="B1395" s="1263"/>
      <c r="C1395" s="1264"/>
      <c r="D1395" s="1307" t="s">
        <v>330</v>
      </c>
      <c r="E1395" s="156"/>
      <c r="F1395" s="1335"/>
      <c r="G1395" s="382"/>
      <c r="H1395" s="1080"/>
      <c r="I1395" s="1334"/>
      <c r="J1395" s="1335"/>
      <c r="K1395" s="1335"/>
      <c r="L1395" s="1321"/>
      <c r="M1395" s="1352"/>
    </row>
    <row r="1396" spans="1:13" s="615" customFormat="1" ht="15">
      <c r="A1396" s="1446">
        <v>1389</v>
      </c>
      <c r="B1396" s="1294"/>
      <c r="C1396" s="1264">
        <v>38</v>
      </c>
      <c r="D1396" s="1261" t="s">
        <v>478</v>
      </c>
      <c r="E1396" s="156" t="s">
        <v>752</v>
      </c>
      <c r="F1396" s="381">
        <f>SUM(H1396,L1400)</f>
        <v>103</v>
      </c>
      <c r="G1396" s="1261">
        <v>0</v>
      </c>
      <c r="H1396" s="1262">
        <v>0</v>
      </c>
      <c r="I1396" s="1318"/>
      <c r="J1396" s="1319"/>
      <c r="K1396" s="1319"/>
      <c r="L1396" s="1321"/>
      <c r="M1396" s="1338"/>
    </row>
    <row r="1397" spans="1:13" ht="15">
      <c r="A1397" s="1446">
        <v>1390</v>
      </c>
      <c r="B1397" s="1263"/>
      <c r="C1397" s="1264"/>
      <c r="D1397" s="1265" t="s">
        <v>394</v>
      </c>
      <c r="E1397" s="156"/>
      <c r="F1397" s="1290"/>
      <c r="G1397" s="1286"/>
      <c r="H1397" s="1387"/>
      <c r="I1397" s="1318"/>
      <c r="J1397" s="1319">
        <v>150</v>
      </c>
      <c r="K1397" s="1319"/>
      <c r="L1397" s="1321">
        <f>SUM(I1397:K1397)</f>
        <v>150</v>
      </c>
      <c r="M1397" s="1343"/>
    </row>
    <row r="1398" spans="1:13" ht="15">
      <c r="A1398" s="1446">
        <v>1391</v>
      </c>
      <c r="B1398" s="1263"/>
      <c r="C1398" s="1264"/>
      <c r="D1398" s="1265" t="s">
        <v>1000</v>
      </c>
      <c r="E1398" s="156"/>
      <c r="F1398" s="1290"/>
      <c r="G1398" s="1286"/>
      <c r="H1398" s="1387"/>
      <c r="I1398" s="1318"/>
      <c r="J1398" s="1319">
        <v>103</v>
      </c>
      <c r="K1398" s="1319"/>
      <c r="L1398" s="1321">
        <f>SUM(I1398:K1398)</f>
        <v>103</v>
      </c>
      <c r="M1398" s="1343"/>
    </row>
    <row r="1399" spans="1:13" s="616" customFormat="1" ht="15">
      <c r="A1399" s="1446">
        <v>1392</v>
      </c>
      <c r="B1399" s="1266"/>
      <c r="C1399" s="1267"/>
      <c r="D1399" s="1268" t="s">
        <v>396</v>
      </c>
      <c r="E1399" s="1289"/>
      <c r="F1399" s="1287"/>
      <c r="G1399" s="1290"/>
      <c r="H1399" s="1388"/>
      <c r="I1399" s="1322"/>
      <c r="J1399" s="1323"/>
      <c r="K1399" s="1323"/>
      <c r="L1399" s="1324">
        <f>SUM(I1399:K1399)</f>
        <v>0</v>
      </c>
      <c r="M1399" s="1346"/>
    </row>
    <row r="1400" spans="1:13" s="617" customFormat="1" ht="15">
      <c r="A1400" s="1446">
        <v>1393</v>
      </c>
      <c r="B1400" s="1270"/>
      <c r="C1400" s="1271"/>
      <c r="D1400" s="1272" t="s">
        <v>1034</v>
      </c>
      <c r="E1400" s="156"/>
      <c r="F1400" s="1335"/>
      <c r="G1400" s="1287"/>
      <c r="H1400" s="1288"/>
      <c r="I1400" s="1328">
        <f>SUM(I1398:I1399)</f>
        <v>0</v>
      </c>
      <c r="J1400" s="1287">
        <f>SUM(J1398:J1399)</f>
        <v>103</v>
      </c>
      <c r="K1400" s="1287">
        <f>SUM(K1398:K1399)</f>
        <v>0</v>
      </c>
      <c r="L1400" s="1320">
        <f>SUM(I1400:K1400)</f>
        <v>103</v>
      </c>
      <c r="M1400" s="1345">
        <f>SUM(M1397:M1399)</f>
        <v>0</v>
      </c>
    </row>
    <row r="1401" spans="1:13" ht="15">
      <c r="A1401" s="1446">
        <v>1394</v>
      </c>
      <c r="B1401" s="1263"/>
      <c r="C1401" s="1264">
        <v>39</v>
      </c>
      <c r="D1401" s="1265" t="s">
        <v>325</v>
      </c>
      <c r="E1401" s="156" t="s">
        <v>752</v>
      </c>
      <c r="F1401" s="381">
        <f>SUM(H1401,L1404)</f>
        <v>81</v>
      </c>
      <c r="G1401" s="1286">
        <v>0</v>
      </c>
      <c r="H1401" s="1387">
        <v>0</v>
      </c>
      <c r="I1401" s="1318"/>
      <c r="J1401" s="1319"/>
      <c r="K1401" s="1319"/>
      <c r="L1401" s="1320"/>
      <c r="M1401" s="1343"/>
    </row>
    <row r="1402" spans="1:13" s="615" customFormat="1" ht="15">
      <c r="A1402" s="1446">
        <v>1395</v>
      </c>
      <c r="B1402" s="1263"/>
      <c r="C1402" s="1264"/>
      <c r="D1402" s="1265" t="s">
        <v>1000</v>
      </c>
      <c r="E1402" s="156"/>
      <c r="F1402" s="1286"/>
      <c r="G1402" s="1261"/>
      <c r="H1402" s="1262"/>
      <c r="I1402" s="1318"/>
      <c r="J1402" s="1319">
        <v>81</v>
      </c>
      <c r="K1402" s="1319"/>
      <c r="L1402" s="1321">
        <f aca="true" t="shared" si="17" ref="L1402:L1434">SUM(I1402:K1402)</f>
        <v>81</v>
      </c>
      <c r="M1402" s="1338"/>
    </row>
    <row r="1403" spans="1:13" s="616" customFormat="1" ht="15">
      <c r="A1403" s="1446">
        <v>1396</v>
      </c>
      <c r="B1403" s="1266"/>
      <c r="C1403" s="1267"/>
      <c r="D1403" s="1268" t="s">
        <v>230</v>
      </c>
      <c r="E1403" s="1301"/>
      <c r="F1403" s="1302"/>
      <c r="G1403" s="1290"/>
      <c r="H1403" s="1291"/>
      <c r="I1403" s="1322"/>
      <c r="J1403" s="1323"/>
      <c r="K1403" s="1323"/>
      <c r="L1403" s="1324">
        <f t="shared" si="17"/>
        <v>0</v>
      </c>
      <c r="M1403" s="1346"/>
    </row>
    <row r="1404" spans="1:13" s="617" customFormat="1" ht="15">
      <c r="A1404" s="1446">
        <v>1397</v>
      </c>
      <c r="B1404" s="1270"/>
      <c r="C1404" s="1271"/>
      <c r="D1404" s="1272" t="s">
        <v>1034</v>
      </c>
      <c r="E1404" s="1289"/>
      <c r="F1404" s="1287"/>
      <c r="G1404" s="1287"/>
      <c r="H1404" s="1288"/>
      <c r="I1404" s="1328">
        <f>SUM(I1402:I1403)</f>
        <v>0</v>
      </c>
      <c r="J1404" s="1287">
        <f>SUM(J1402:J1403)</f>
        <v>81</v>
      </c>
      <c r="K1404" s="1287">
        <f>SUM(K1402:K1403)</f>
        <v>0</v>
      </c>
      <c r="L1404" s="1320">
        <f t="shared" si="17"/>
        <v>81</v>
      </c>
      <c r="M1404" s="1345">
        <v>0</v>
      </c>
    </row>
    <row r="1405" spans="1:13" ht="15">
      <c r="A1405" s="1446">
        <v>1398</v>
      </c>
      <c r="B1405" s="1263"/>
      <c r="C1405" s="1264">
        <v>40</v>
      </c>
      <c r="D1405" s="1265" t="s">
        <v>326</v>
      </c>
      <c r="E1405" s="156" t="s">
        <v>752</v>
      </c>
      <c r="F1405" s="381">
        <f>SUM(H1405,L1408)</f>
        <v>103</v>
      </c>
      <c r="G1405" s="1286">
        <v>0</v>
      </c>
      <c r="H1405" s="1387">
        <v>0</v>
      </c>
      <c r="I1405" s="1318"/>
      <c r="J1405" s="1319"/>
      <c r="K1405" s="1319"/>
      <c r="L1405" s="1320"/>
      <c r="M1405" s="1343"/>
    </row>
    <row r="1406" spans="1:13" s="615" customFormat="1" ht="15">
      <c r="A1406" s="1446">
        <v>1399</v>
      </c>
      <c r="B1406" s="1263"/>
      <c r="C1406" s="1264"/>
      <c r="D1406" s="1265" t="s">
        <v>1000</v>
      </c>
      <c r="E1406" s="156"/>
      <c r="F1406" s="1286"/>
      <c r="G1406" s="1261"/>
      <c r="H1406" s="1262"/>
      <c r="I1406" s="1318"/>
      <c r="J1406" s="1319">
        <v>103</v>
      </c>
      <c r="K1406" s="1319"/>
      <c r="L1406" s="1321">
        <f t="shared" si="17"/>
        <v>103</v>
      </c>
      <c r="M1406" s="1338"/>
    </row>
    <row r="1407" spans="1:13" s="616" customFormat="1" ht="15">
      <c r="A1407" s="1446">
        <v>1400</v>
      </c>
      <c r="B1407" s="1266"/>
      <c r="C1407" s="1267"/>
      <c r="D1407" s="1268" t="s">
        <v>230</v>
      </c>
      <c r="E1407" s="1301"/>
      <c r="F1407" s="1302"/>
      <c r="G1407" s="1290"/>
      <c r="H1407" s="1291"/>
      <c r="I1407" s="1322"/>
      <c r="J1407" s="1323"/>
      <c r="K1407" s="1323"/>
      <c r="L1407" s="1324">
        <f t="shared" si="17"/>
        <v>0</v>
      </c>
      <c r="M1407" s="1346"/>
    </row>
    <row r="1408" spans="1:13" s="617" customFormat="1" ht="15">
      <c r="A1408" s="1446">
        <v>1401</v>
      </c>
      <c r="B1408" s="1270"/>
      <c r="C1408" s="1271"/>
      <c r="D1408" s="1272" t="s">
        <v>1034</v>
      </c>
      <c r="E1408" s="1289"/>
      <c r="F1408" s="1287"/>
      <c r="G1408" s="1287"/>
      <c r="H1408" s="1288"/>
      <c r="I1408" s="1328">
        <f>SUM(I1406:I1407)</f>
        <v>0</v>
      </c>
      <c r="J1408" s="1287">
        <f>SUM(J1406:J1407)</f>
        <v>103</v>
      </c>
      <c r="K1408" s="1287">
        <f>SUM(K1406:K1407)</f>
        <v>0</v>
      </c>
      <c r="L1408" s="1320">
        <f t="shared" si="17"/>
        <v>103</v>
      </c>
      <c r="M1408" s="1345">
        <v>0</v>
      </c>
    </row>
    <row r="1409" spans="1:13" ht="15">
      <c r="A1409" s="1446">
        <v>1402</v>
      </c>
      <c r="B1409" s="1263"/>
      <c r="C1409" s="1264">
        <v>41</v>
      </c>
      <c r="D1409" s="1265" t="s">
        <v>296</v>
      </c>
      <c r="E1409" s="156" t="s">
        <v>752</v>
      </c>
      <c r="F1409" s="381">
        <f>SUM(H1409,L1412)</f>
        <v>40</v>
      </c>
      <c r="G1409" s="1286">
        <v>0</v>
      </c>
      <c r="H1409" s="1387">
        <v>0</v>
      </c>
      <c r="I1409" s="1318"/>
      <c r="J1409" s="1319"/>
      <c r="K1409" s="1319"/>
      <c r="L1409" s="1320"/>
      <c r="M1409" s="1343"/>
    </row>
    <row r="1410" spans="1:13" s="615" customFormat="1" ht="15">
      <c r="A1410" s="1446">
        <v>1403</v>
      </c>
      <c r="B1410" s="1263"/>
      <c r="C1410" s="1264"/>
      <c r="D1410" s="1265" t="s">
        <v>1000</v>
      </c>
      <c r="E1410" s="156"/>
      <c r="F1410" s="1286"/>
      <c r="G1410" s="1261"/>
      <c r="H1410" s="1262"/>
      <c r="I1410" s="1318"/>
      <c r="J1410" s="1319">
        <v>40</v>
      </c>
      <c r="K1410" s="1319"/>
      <c r="L1410" s="1321">
        <f t="shared" si="17"/>
        <v>40</v>
      </c>
      <c r="M1410" s="1338"/>
    </row>
    <row r="1411" spans="1:13" s="616" customFormat="1" ht="15">
      <c r="A1411" s="1446">
        <v>1404</v>
      </c>
      <c r="B1411" s="1266"/>
      <c r="C1411" s="1267"/>
      <c r="D1411" s="1268" t="s">
        <v>230</v>
      </c>
      <c r="E1411" s="1301"/>
      <c r="F1411" s="1302"/>
      <c r="G1411" s="1290"/>
      <c r="H1411" s="1291"/>
      <c r="I1411" s="1322"/>
      <c r="J1411" s="1323"/>
      <c r="K1411" s="1323"/>
      <c r="L1411" s="1324">
        <f t="shared" si="17"/>
        <v>0</v>
      </c>
      <c r="M1411" s="1346"/>
    </row>
    <row r="1412" spans="1:13" s="617" customFormat="1" ht="15">
      <c r="A1412" s="1446">
        <v>1405</v>
      </c>
      <c r="B1412" s="1270"/>
      <c r="C1412" s="1271"/>
      <c r="D1412" s="1272" t="s">
        <v>1034</v>
      </c>
      <c r="E1412" s="1289"/>
      <c r="F1412" s="1287"/>
      <c r="G1412" s="1287"/>
      <c r="H1412" s="1288"/>
      <c r="I1412" s="1328">
        <f>SUM(I1410:I1411)</f>
        <v>0</v>
      </c>
      <c r="J1412" s="1287">
        <f>SUM(J1410:J1411)</f>
        <v>40</v>
      </c>
      <c r="K1412" s="1287">
        <f>SUM(K1410:K1411)</f>
        <v>0</v>
      </c>
      <c r="L1412" s="1320">
        <f t="shared" si="17"/>
        <v>40</v>
      </c>
      <c r="M1412" s="1345">
        <v>0</v>
      </c>
    </row>
    <row r="1413" spans="1:13" ht="15">
      <c r="A1413" s="1446">
        <v>1406</v>
      </c>
      <c r="B1413" s="1263"/>
      <c r="C1413" s="1264">
        <v>42</v>
      </c>
      <c r="D1413" s="1265" t="s">
        <v>440</v>
      </c>
      <c r="E1413" s="156" t="s">
        <v>752</v>
      </c>
      <c r="F1413" s="381">
        <f>SUM(H1413,L1416)</f>
        <v>59</v>
      </c>
      <c r="G1413" s="1286">
        <v>0</v>
      </c>
      <c r="H1413" s="1387">
        <v>0</v>
      </c>
      <c r="I1413" s="1318"/>
      <c r="J1413" s="1319"/>
      <c r="K1413" s="1319"/>
      <c r="L1413" s="1320"/>
      <c r="M1413" s="1343"/>
    </row>
    <row r="1414" spans="1:13" s="615" customFormat="1" ht="15">
      <c r="A1414" s="1446">
        <v>1407</v>
      </c>
      <c r="B1414" s="1263"/>
      <c r="C1414" s="1264"/>
      <c r="D1414" s="1265" t="s">
        <v>1000</v>
      </c>
      <c r="E1414" s="156"/>
      <c r="F1414" s="1286"/>
      <c r="G1414" s="1261"/>
      <c r="H1414" s="1262"/>
      <c r="I1414" s="1318"/>
      <c r="J1414" s="1319">
        <v>23</v>
      </c>
      <c r="K1414" s="1319"/>
      <c r="L1414" s="1321">
        <f t="shared" si="17"/>
        <v>23</v>
      </c>
      <c r="M1414" s="1338"/>
    </row>
    <row r="1415" spans="1:13" s="616" customFormat="1" ht="15">
      <c r="A1415" s="1446">
        <v>1408</v>
      </c>
      <c r="B1415" s="1266"/>
      <c r="C1415" s="1267"/>
      <c r="D1415" s="1268" t="s">
        <v>230</v>
      </c>
      <c r="E1415" s="1301"/>
      <c r="F1415" s="1302"/>
      <c r="G1415" s="1290"/>
      <c r="H1415" s="1291"/>
      <c r="I1415" s="1322"/>
      <c r="J1415" s="1323">
        <v>36</v>
      </c>
      <c r="K1415" s="1323"/>
      <c r="L1415" s="1324">
        <f t="shared" si="17"/>
        <v>36</v>
      </c>
      <c r="M1415" s="1346"/>
    </row>
    <row r="1416" spans="1:14" s="617" customFormat="1" ht="15">
      <c r="A1416" s="1446">
        <v>1409</v>
      </c>
      <c r="B1416" s="1270"/>
      <c r="C1416" s="1271"/>
      <c r="D1416" s="1272" t="s">
        <v>1034</v>
      </c>
      <c r="E1416" s="1289"/>
      <c r="F1416" s="1287"/>
      <c r="G1416" s="1287"/>
      <c r="H1416" s="1288"/>
      <c r="I1416" s="1328">
        <f>SUM(I1414:I1415)</f>
        <v>0</v>
      </c>
      <c r="J1416" s="1287">
        <f>SUM(J1414:J1415)</f>
        <v>59</v>
      </c>
      <c r="K1416" s="1287">
        <f>SUM(K1414:K1415)</f>
        <v>0</v>
      </c>
      <c r="L1416" s="1320">
        <f t="shared" si="17"/>
        <v>59</v>
      </c>
      <c r="M1416" s="1345">
        <v>0</v>
      </c>
      <c r="N1416" s="617">
        <f>J1415+J1411+J1407+J1403+J1399+J1390+J1386+J1382+J1377+J1372+J1343+J1339+J1330+J1325+J1320+J1294+J1289+J1285+J1281+J1277+J1273+J1269+J1256+J1252+J1248+J1298</f>
        <v>36</v>
      </c>
    </row>
    <row r="1417" spans="1:13" ht="15">
      <c r="A1417" s="1446">
        <v>1410</v>
      </c>
      <c r="B1417" s="1263"/>
      <c r="C1417" s="1264">
        <v>43</v>
      </c>
      <c r="D1417" s="1265" t="s">
        <v>1169</v>
      </c>
      <c r="E1417" s="156" t="s">
        <v>752</v>
      </c>
      <c r="F1417" s="381">
        <v>95</v>
      </c>
      <c r="G1417" s="1286">
        <v>0</v>
      </c>
      <c r="H1417" s="1387">
        <v>0</v>
      </c>
      <c r="I1417" s="1318"/>
      <c r="J1417" s="1319"/>
      <c r="K1417" s="1319"/>
      <c r="L1417" s="1320"/>
      <c r="M1417" s="1343"/>
    </row>
    <row r="1418" spans="1:13" s="616" customFormat="1" ht="15">
      <c r="A1418" s="1446">
        <v>1411</v>
      </c>
      <c r="B1418" s="1266"/>
      <c r="C1418" s="1267"/>
      <c r="D1418" s="1268" t="s">
        <v>230</v>
      </c>
      <c r="E1418" s="1301"/>
      <c r="F1418" s="1302"/>
      <c r="G1418" s="1290"/>
      <c r="H1418" s="1291"/>
      <c r="I1418" s="1322"/>
      <c r="J1418" s="1323">
        <v>95</v>
      </c>
      <c r="K1418" s="1323"/>
      <c r="L1418" s="1324">
        <f>SUM(I1418:K1418)</f>
        <v>95</v>
      </c>
      <c r="M1418" s="1346"/>
    </row>
    <row r="1419" spans="1:13" s="617" customFormat="1" ht="15">
      <c r="A1419" s="1446">
        <v>1412</v>
      </c>
      <c r="B1419" s="1270"/>
      <c r="C1419" s="1271"/>
      <c r="D1419" s="1272" t="s">
        <v>1034</v>
      </c>
      <c r="E1419" s="1289"/>
      <c r="F1419" s="1287"/>
      <c r="G1419" s="1287"/>
      <c r="H1419" s="1288"/>
      <c r="I1419" s="1328">
        <f>SUM(I1418)</f>
        <v>0</v>
      </c>
      <c r="J1419" s="1287">
        <f>SUM(J1418)</f>
        <v>95</v>
      </c>
      <c r="K1419" s="1287">
        <f>SUM(K1418)</f>
        <v>0</v>
      </c>
      <c r="L1419" s="1320">
        <f>SUM(L1418)</f>
        <v>95</v>
      </c>
      <c r="M1419" s="1345">
        <v>0</v>
      </c>
    </row>
    <row r="1420" spans="1:13" ht="15">
      <c r="A1420" s="1446">
        <v>1413</v>
      </c>
      <c r="B1420" s="1263"/>
      <c r="C1420" s="1264">
        <v>44</v>
      </c>
      <c r="D1420" s="1265" t="s">
        <v>1170</v>
      </c>
      <c r="E1420" s="156" t="s">
        <v>752</v>
      </c>
      <c r="F1420" s="381">
        <v>111</v>
      </c>
      <c r="G1420" s="1286">
        <v>0</v>
      </c>
      <c r="H1420" s="1387">
        <v>0</v>
      </c>
      <c r="I1420" s="1318"/>
      <c r="J1420" s="1319"/>
      <c r="K1420" s="1319"/>
      <c r="L1420" s="1320"/>
      <c r="M1420" s="1343"/>
    </row>
    <row r="1421" spans="1:13" s="616" customFormat="1" ht="15">
      <c r="A1421" s="1446">
        <v>1414</v>
      </c>
      <c r="B1421" s="1266"/>
      <c r="C1421" s="1267"/>
      <c r="D1421" s="1268" t="s">
        <v>230</v>
      </c>
      <c r="E1421" s="1301"/>
      <c r="F1421" s="1302"/>
      <c r="G1421" s="1290"/>
      <c r="H1421" s="1291"/>
      <c r="I1421" s="1322"/>
      <c r="J1421" s="1323">
        <v>111</v>
      </c>
      <c r="K1421" s="1323"/>
      <c r="L1421" s="1324">
        <f>SUM(I1421:K1421)</f>
        <v>111</v>
      </c>
      <c r="M1421" s="1346"/>
    </row>
    <row r="1422" spans="1:13" s="617" customFormat="1" ht="15">
      <c r="A1422" s="1446">
        <v>1415</v>
      </c>
      <c r="B1422" s="1270"/>
      <c r="C1422" s="1271"/>
      <c r="D1422" s="1272" t="s">
        <v>1034</v>
      </c>
      <c r="E1422" s="1289"/>
      <c r="F1422" s="1287"/>
      <c r="G1422" s="1287"/>
      <c r="H1422" s="1288"/>
      <c r="I1422" s="1328">
        <f>SUM(I1421)</f>
        <v>0</v>
      </c>
      <c r="J1422" s="1287">
        <f>SUM(J1421)</f>
        <v>111</v>
      </c>
      <c r="K1422" s="1287">
        <f>SUM(K1421)</f>
        <v>0</v>
      </c>
      <c r="L1422" s="1320">
        <f>SUM(L1421)</f>
        <v>111</v>
      </c>
      <c r="M1422" s="1345">
        <v>0</v>
      </c>
    </row>
    <row r="1423" spans="1:13" ht="15">
      <c r="A1423" s="1446">
        <v>1416</v>
      </c>
      <c r="B1423" s="1263"/>
      <c r="C1423" s="1264">
        <v>45</v>
      </c>
      <c r="D1423" s="1265" t="s">
        <v>1171</v>
      </c>
      <c r="E1423" s="156" t="s">
        <v>752</v>
      </c>
      <c r="F1423" s="381"/>
      <c r="G1423" s="1286"/>
      <c r="H1423" s="1387"/>
      <c r="I1423" s="1318"/>
      <c r="J1423" s="1319"/>
      <c r="K1423" s="1319"/>
      <c r="L1423" s="1320"/>
      <c r="M1423" s="1343"/>
    </row>
    <row r="1424" spans="1:13" s="616" customFormat="1" ht="15">
      <c r="A1424" s="1446">
        <v>1417</v>
      </c>
      <c r="B1424" s="1266"/>
      <c r="C1424" s="1267"/>
      <c r="D1424" s="1268" t="s">
        <v>230</v>
      </c>
      <c r="E1424" s="1301"/>
      <c r="F1424" s="1302">
        <v>135</v>
      </c>
      <c r="G1424" s="1290">
        <v>0</v>
      </c>
      <c r="H1424" s="1291">
        <v>0</v>
      </c>
      <c r="I1424" s="1322"/>
      <c r="J1424" s="1323">
        <v>135</v>
      </c>
      <c r="K1424" s="1323"/>
      <c r="L1424" s="1324">
        <f>SUM(I1424:K1424)</f>
        <v>135</v>
      </c>
      <c r="M1424" s="1346"/>
    </row>
    <row r="1425" spans="1:13" s="617" customFormat="1" ht="15">
      <c r="A1425" s="1446">
        <v>1418</v>
      </c>
      <c r="B1425" s="1270"/>
      <c r="C1425" s="1271"/>
      <c r="D1425" s="1272" t="s">
        <v>1034</v>
      </c>
      <c r="E1425" s="1289"/>
      <c r="F1425" s="1287"/>
      <c r="G1425" s="1287"/>
      <c r="H1425" s="1288"/>
      <c r="I1425" s="1328">
        <f>SUM(I1424)</f>
        <v>0</v>
      </c>
      <c r="J1425" s="1287">
        <f>SUM(J1424)</f>
        <v>135</v>
      </c>
      <c r="K1425" s="1287">
        <f>SUM(K1424)</f>
        <v>0</v>
      </c>
      <c r="L1425" s="1320">
        <f>SUM(L1424)</f>
        <v>135</v>
      </c>
      <c r="M1425" s="1345">
        <v>0</v>
      </c>
    </row>
    <row r="1426" spans="1:15" s="615" customFormat="1" ht="21.75" customHeight="1">
      <c r="A1426" s="1446">
        <v>1419</v>
      </c>
      <c r="B1426" s="1294">
        <v>9</v>
      </c>
      <c r="C1426" s="1264"/>
      <c r="D1426" s="1548" t="s">
        <v>805</v>
      </c>
      <c r="E1426" s="1548"/>
      <c r="F1426" s="1548"/>
      <c r="G1426" s="145"/>
      <c r="H1426" s="1074"/>
      <c r="I1426" s="1318"/>
      <c r="J1426" s="1319"/>
      <c r="K1426" s="1319"/>
      <c r="L1426" s="1320"/>
      <c r="M1426" s="1341"/>
      <c r="O1426" s="611"/>
    </row>
    <row r="1427" spans="1:13" ht="15">
      <c r="A1427" s="1446">
        <v>1420</v>
      </c>
      <c r="B1427" s="1263"/>
      <c r="C1427" s="1264">
        <v>1</v>
      </c>
      <c r="D1427" s="1265" t="s">
        <v>909</v>
      </c>
      <c r="E1427" s="156" t="s">
        <v>752</v>
      </c>
      <c r="F1427" s="381">
        <f>SUM(H1427,L1430)</f>
        <v>400</v>
      </c>
      <c r="G1427" s="1286">
        <v>0</v>
      </c>
      <c r="H1427" s="1387">
        <v>0</v>
      </c>
      <c r="I1427" s="1318"/>
      <c r="J1427" s="1319"/>
      <c r="K1427" s="1319"/>
      <c r="L1427" s="1320"/>
      <c r="M1427" s="1343"/>
    </row>
    <row r="1428" spans="1:13" s="615" customFormat="1" ht="15">
      <c r="A1428" s="1446">
        <v>1421</v>
      </c>
      <c r="B1428" s="1263"/>
      <c r="C1428" s="1264"/>
      <c r="D1428" s="1265" t="s">
        <v>1000</v>
      </c>
      <c r="E1428" s="156"/>
      <c r="F1428" s="1286"/>
      <c r="G1428" s="1261"/>
      <c r="H1428" s="1262"/>
      <c r="I1428" s="1318"/>
      <c r="J1428" s="1319">
        <v>400</v>
      </c>
      <c r="K1428" s="1319"/>
      <c r="L1428" s="1321">
        <f t="shared" si="17"/>
        <v>400</v>
      </c>
      <c r="M1428" s="1338"/>
    </row>
    <row r="1429" spans="1:13" s="616" customFormat="1" ht="15">
      <c r="A1429" s="1446">
        <v>1422</v>
      </c>
      <c r="B1429" s="1266"/>
      <c r="C1429" s="1267"/>
      <c r="D1429" s="1268" t="s">
        <v>396</v>
      </c>
      <c r="E1429" s="1301"/>
      <c r="F1429" s="1302"/>
      <c r="G1429" s="1290"/>
      <c r="H1429" s="1291"/>
      <c r="I1429" s="1322"/>
      <c r="J1429" s="1323"/>
      <c r="K1429" s="1323"/>
      <c r="L1429" s="1324">
        <f t="shared" si="17"/>
        <v>0</v>
      </c>
      <c r="M1429" s="1346">
        <v>0</v>
      </c>
    </row>
    <row r="1430" spans="1:13" s="617" customFormat="1" ht="15">
      <c r="A1430" s="1446">
        <v>1423</v>
      </c>
      <c r="B1430" s="1270"/>
      <c r="C1430" s="1271"/>
      <c r="D1430" s="1272" t="s">
        <v>1034</v>
      </c>
      <c r="E1430" s="1289"/>
      <c r="F1430" s="1287"/>
      <c r="G1430" s="1287"/>
      <c r="H1430" s="1288"/>
      <c r="I1430" s="1328">
        <f>SUM(I1428:I1429)</f>
        <v>0</v>
      </c>
      <c r="J1430" s="1287">
        <f>SUM(J1428:J1429)</f>
        <v>400</v>
      </c>
      <c r="K1430" s="1287">
        <f>SUM(K1428:K1429)</f>
        <v>0</v>
      </c>
      <c r="L1430" s="1320">
        <f t="shared" si="17"/>
        <v>400</v>
      </c>
      <c r="M1430" s="1345"/>
    </row>
    <row r="1431" spans="1:13" ht="15">
      <c r="A1431" s="1446">
        <v>1424</v>
      </c>
      <c r="B1431" s="1263"/>
      <c r="C1431" s="1264">
        <v>2</v>
      </c>
      <c r="D1431" s="1265" t="s">
        <v>910</v>
      </c>
      <c r="E1431" s="156" t="s">
        <v>752</v>
      </c>
      <c r="F1431" s="381">
        <f>SUM(H1431,L1434)</f>
        <v>400</v>
      </c>
      <c r="G1431" s="1286">
        <v>0</v>
      </c>
      <c r="H1431" s="1387">
        <v>0</v>
      </c>
      <c r="I1431" s="1318"/>
      <c r="J1431" s="1319"/>
      <c r="K1431" s="1319"/>
      <c r="L1431" s="1320"/>
      <c r="M1431" s="1343"/>
    </row>
    <row r="1432" spans="1:13" s="615" customFormat="1" ht="15">
      <c r="A1432" s="1446">
        <v>1425</v>
      </c>
      <c r="B1432" s="1263"/>
      <c r="C1432" s="1264"/>
      <c r="D1432" s="1265" t="s">
        <v>1000</v>
      </c>
      <c r="E1432" s="156"/>
      <c r="F1432" s="1286"/>
      <c r="G1432" s="1261"/>
      <c r="H1432" s="1262"/>
      <c r="I1432" s="1318"/>
      <c r="J1432" s="1319">
        <v>400</v>
      </c>
      <c r="K1432" s="1319"/>
      <c r="L1432" s="1321">
        <f t="shared" si="17"/>
        <v>400</v>
      </c>
      <c r="M1432" s="1338"/>
    </row>
    <row r="1433" spans="1:13" s="616" customFormat="1" ht="15">
      <c r="A1433" s="1446">
        <v>1426</v>
      </c>
      <c r="B1433" s="1266"/>
      <c r="C1433" s="1267"/>
      <c r="D1433" s="1268" t="s">
        <v>396</v>
      </c>
      <c r="E1433" s="1301"/>
      <c r="F1433" s="1302"/>
      <c r="G1433" s="1290"/>
      <c r="H1433" s="1291"/>
      <c r="I1433" s="1322"/>
      <c r="J1433" s="1323"/>
      <c r="K1433" s="1323"/>
      <c r="L1433" s="1324">
        <f t="shared" si="17"/>
        <v>0</v>
      </c>
      <c r="M1433" s="1346">
        <v>0</v>
      </c>
    </row>
    <row r="1434" spans="1:13" s="617" customFormat="1" ht="15">
      <c r="A1434" s="1446">
        <v>1427</v>
      </c>
      <c r="B1434" s="1270"/>
      <c r="C1434" s="1271"/>
      <c r="D1434" s="1272" t="s">
        <v>1034</v>
      </c>
      <c r="E1434" s="1289"/>
      <c r="F1434" s="1287"/>
      <c r="G1434" s="1287"/>
      <c r="H1434" s="1288"/>
      <c r="I1434" s="1328">
        <f>SUM(I1432:I1433)</f>
        <v>0</v>
      </c>
      <c r="J1434" s="1287">
        <f>SUM(J1432:J1433)</f>
        <v>400</v>
      </c>
      <c r="K1434" s="1287">
        <f>SUM(K1432:K1433)</f>
        <v>0</v>
      </c>
      <c r="L1434" s="1320">
        <f t="shared" si="17"/>
        <v>400</v>
      </c>
      <c r="M1434" s="1345"/>
    </row>
    <row r="1435" spans="1:15" s="615" customFormat="1" ht="24.75" customHeight="1">
      <c r="A1435" s="1446">
        <v>1428</v>
      </c>
      <c r="B1435" s="1294">
        <v>10</v>
      </c>
      <c r="C1435" s="1264"/>
      <c r="D1435" s="1307" t="s">
        <v>331</v>
      </c>
      <c r="E1435" s="1275"/>
      <c r="F1435" s="1261"/>
      <c r="G1435" s="145"/>
      <c r="H1435" s="1074"/>
      <c r="I1435" s="1318"/>
      <c r="J1435" s="1319"/>
      <c r="K1435" s="1319"/>
      <c r="L1435" s="1321"/>
      <c r="M1435" s="1341"/>
      <c r="O1435" s="611">
        <f>L1386+L1351+L1347+L1343+L1339+L1335+L1302+L1289+L1252</f>
        <v>0</v>
      </c>
    </row>
    <row r="1436" spans="1:13" s="615" customFormat="1" ht="15">
      <c r="A1436" s="1446">
        <v>1429</v>
      </c>
      <c r="B1436" s="1263"/>
      <c r="C1436" s="1264">
        <v>1</v>
      </c>
      <c r="D1436" s="1261" t="s">
        <v>332</v>
      </c>
      <c r="E1436" s="156" t="s">
        <v>752</v>
      </c>
      <c r="F1436" s="381">
        <f>SUM(H1436,L1440)</f>
        <v>9000</v>
      </c>
      <c r="G1436" s="1261">
        <v>0</v>
      </c>
      <c r="H1436" s="1262">
        <v>0</v>
      </c>
      <c r="I1436" s="1318"/>
      <c r="J1436" s="1319"/>
      <c r="K1436" s="1319"/>
      <c r="L1436" s="1321"/>
      <c r="M1436" s="1338"/>
    </row>
    <row r="1437" spans="1:13" ht="15">
      <c r="A1437" s="1446">
        <v>1430</v>
      </c>
      <c r="B1437" s="1263"/>
      <c r="C1437" s="1264"/>
      <c r="D1437" s="1265" t="s">
        <v>394</v>
      </c>
      <c r="E1437" s="156"/>
      <c r="F1437" s="1290"/>
      <c r="G1437" s="1286"/>
      <c r="H1437" s="1387"/>
      <c r="I1437" s="1318">
        <v>9000</v>
      </c>
      <c r="J1437" s="1319"/>
      <c r="K1437" s="1319"/>
      <c r="L1437" s="1321">
        <f>SUM(I1437:K1437)</f>
        <v>9000</v>
      </c>
      <c r="M1437" s="1343"/>
    </row>
    <row r="1438" spans="1:13" ht="15">
      <c r="A1438" s="1446">
        <v>1431</v>
      </c>
      <c r="B1438" s="1263"/>
      <c r="C1438" s="1264"/>
      <c r="D1438" s="1265" t="s">
        <v>1000</v>
      </c>
      <c r="E1438" s="156"/>
      <c r="F1438" s="1290"/>
      <c r="G1438" s="1286"/>
      <c r="H1438" s="1387"/>
      <c r="I1438" s="1318">
        <v>9000</v>
      </c>
      <c r="J1438" s="1319"/>
      <c r="K1438" s="1319"/>
      <c r="L1438" s="1321">
        <f>SUM(I1438:K1438)</f>
        <v>9000</v>
      </c>
      <c r="M1438" s="1343"/>
    </row>
    <row r="1439" spans="1:13" s="616" customFormat="1" ht="15">
      <c r="A1439" s="1446">
        <v>1432</v>
      </c>
      <c r="B1439" s="1266"/>
      <c r="C1439" s="1267"/>
      <c r="D1439" s="1268" t="s">
        <v>396</v>
      </c>
      <c r="E1439" s="1289"/>
      <c r="F1439" s="1287"/>
      <c r="G1439" s="1290"/>
      <c r="H1439" s="1388"/>
      <c r="I1439" s="1322"/>
      <c r="J1439" s="1323"/>
      <c r="K1439" s="1323"/>
      <c r="L1439" s="1324">
        <f>SUM(I1439:K1439)</f>
        <v>0</v>
      </c>
      <c r="M1439" s="1346"/>
    </row>
    <row r="1440" spans="1:13" s="617" customFormat="1" ht="15">
      <c r="A1440" s="1446">
        <v>1433</v>
      </c>
      <c r="B1440" s="1270"/>
      <c r="C1440" s="1271"/>
      <c r="D1440" s="1272" t="s">
        <v>1034</v>
      </c>
      <c r="E1440" s="1275"/>
      <c r="F1440" s="1261"/>
      <c r="G1440" s="1287"/>
      <c r="H1440" s="1288"/>
      <c r="I1440" s="1328">
        <f>SUM(I1438:I1439)</f>
        <v>9000</v>
      </c>
      <c r="J1440" s="1287">
        <f>SUM(J1438:J1439)</f>
        <v>0</v>
      </c>
      <c r="K1440" s="1287">
        <f>SUM(K1438:K1439)</f>
        <v>0</v>
      </c>
      <c r="L1440" s="1320">
        <f>SUM(I1440:K1440)</f>
        <v>9000</v>
      </c>
      <c r="M1440" s="1345">
        <f>SUM(M1437:M1439)</f>
        <v>0</v>
      </c>
    </row>
    <row r="1441" spans="1:13" s="615" customFormat="1" ht="15">
      <c r="A1441" s="1446">
        <v>1434</v>
      </c>
      <c r="B1441" s="1294"/>
      <c r="C1441" s="1264">
        <v>2</v>
      </c>
      <c r="D1441" s="1261" t="s">
        <v>540</v>
      </c>
      <c r="E1441" s="156" t="s">
        <v>752</v>
      </c>
      <c r="F1441" s="381">
        <f>SUM(H1441,L1445)</f>
        <v>8100</v>
      </c>
      <c r="G1441" s="1261">
        <v>0</v>
      </c>
      <c r="H1441" s="1262">
        <v>0</v>
      </c>
      <c r="I1441" s="1318"/>
      <c r="J1441" s="1319"/>
      <c r="K1441" s="1319"/>
      <c r="L1441" s="1321"/>
      <c r="M1441" s="1338"/>
    </row>
    <row r="1442" spans="1:13" ht="15">
      <c r="A1442" s="1446">
        <v>1435</v>
      </c>
      <c r="B1442" s="1263"/>
      <c r="C1442" s="1264"/>
      <c r="D1442" s="1265" t="s">
        <v>394</v>
      </c>
      <c r="E1442" s="1295"/>
      <c r="F1442" s="1280"/>
      <c r="G1442" s="1286"/>
      <c r="H1442" s="1079"/>
      <c r="I1442" s="1318">
        <v>7620</v>
      </c>
      <c r="J1442" s="1319"/>
      <c r="K1442" s="1319"/>
      <c r="L1442" s="1321">
        <f>SUM(I1442:K1442)</f>
        <v>7620</v>
      </c>
      <c r="M1442" s="1343"/>
    </row>
    <row r="1443" spans="1:13" ht="15">
      <c r="A1443" s="1446">
        <v>1436</v>
      </c>
      <c r="B1443" s="1263"/>
      <c r="C1443" s="1264"/>
      <c r="D1443" s="1265" t="s">
        <v>1000</v>
      </c>
      <c r="E1443" s="1295"/>
      <c r="F1443" s="1280"/>
      <c r="G1443" s="1286"/>
      <c r="H1443" s="1079"/>
      <c r="I1443" s="1318">
        <v>8100</v>
      </c>
      <c r="J1443" s="1319"/>
      <c r="K1443" s="1319"/>
      <c r="L1443" s="1321">
        <f>SUM(I1443:K1443)</f>
        <v>8100</v>
      </c>
      <c r="M1443" s="1343"/>
    </row>
    <row r="1444" spans="1:13" s="616" customFormat="1" ht="15">
      <c r="A1444" s="1446">
        <v>1437</v>
      </c>
      <c r="B1444" s="1266"/>
      <c r="C1444" s="1267"/>
      <c r="D1444" s="1268" t="s">
        <v>396</v>
      </c>
      <c r="E1444" s="156"/>
      <c r="F1444" s="1290"/>
      <c r="G1444" s="1290"/>
      <c r="H1444" s="1291"/>
      <c r="I1444" s="1322"/>
      <c r="J1444" s="1323"/>
      <c r="K1444" s="1323"/>
      <c r="L1444" s="1324">
        <f>SUM(I1444:K1444)</f>
        <v>0</v>
      </c>
      <c r="M1444" s="1346"/>
    </row>
    <row r="1445" spans="1:13" s="617" customFormat="1" ht="15">
      <c r="A1445" s="1446">
        <v>1438</v>
      </c>
      <c r="B1445" s="1270"/>
      <c r="C1445" s="1271"/>
      <c r="D1445" s="1272" t="s">
        <v>1034</v>
      </c>
      <c r="E1445" s="1289"/>
      <c r="F1445" s="1287"/>
      <c r="G1445" s="1287"/>
      <c r="H1445" s="1288"/>
      <c r="I1445" s="1328">
        <f>SUM(I1443:I1444)</f>
        <v>8100</v>
      </c>
      <c r="J1445" s="1287">
        <f>SUM(J1443:J1444)</f>
        <v>0</v>
      </c>
      <c r="K1445" s="1287">
        <f>SUM(K1443:K1444)</f>
        <v>0</v>
      </c>
      <c r="L1445" s="1320">
        <f>SUM(I1445:K1445)</f>
        <v>8100</v>
      </c>
      <c r="M1445" s="1345">
        <f>SUM(M1442:M1444)</f>
        <v>0</v>
      </c>
    </row>
    <row r="1446" spans="1:13" ht="15">
      <c r="A1446" s="1446">
        <v>1439</v>
      </c>
      <c r="B1446" s="1263"/>
      <c r="C1446" s="1264">
        <v>3</v>
      </c>
      <c r="D1446" s="1265" t="s">
        <v>447</v>
      </c>
      <c r="E1446" s="156" t="s">
        <v>752</v>
      </c>
      <c r="F1446" s="381">
        <f>SUM(H1446,L1449)</f>
        <v>670</v>
      </c>
      <c r="G1446" s="1286">
        <v>0</v>
      </c>
      <c r="H1446" s="1387">
        <v>0</v>
      </c>
      <c r="I1446" s="1318"/>
      <c r="J1446" s="1319"/>
      <c r="K1446" s="1319"/>
      <c r="L1446" s="1320"/>
      <c r="M1446" s="1343"/>
    </row>
    <row r="1447" spans="1:13" s="615" customFormat="1" ht="15">
      <c r="A1447" s="1446">
        <v>1440</v>
      </c>
      <c r="B1447" s="1263"/>
      <c r="C1447" s="1264"/>
      <c r="D1447" s="1265" t="s">
        <v>1000</v>
      </c>
      <c r="E1447" s="156"/>
      <c r="F1447" s="1286"/>
      <c r="G1447" s="1261"/>
      <c r="H1447" s="1262"/>
      <c r="I1447" s="1318">
        <v>541</v>
      </c>
      <c r="J1447" s="1319"/>
      <c r="K1447" s="1319"/>
      <c r="L1447" s="1321">
        <f aca="true" t="shared" si="18" ref="L1447:L1467">SUM(I1447:K1447)</f>
        <v>541</v>
      </c>
      <c r="M1447" s="1338"/>
    </row>
    <row r="1448" spans="1:13" s="616" customFormat="1" ht="15">
      <c r="A1448" s="1446">
        <v>1441</v>
      </c>
      <c r="B1448" s="1266"/>
      <c r="C1448" s="1267"/>
      <c r="D1448" s="1268" t="s">
        <v>230</v>
      </c>
      <c r="E1448" s="1301"/>
      <c r="F1448" s="1302"/>
      <c r="G1448" s="1290"/>
      <c r="H1448" s="1291"/>
      <c r="I1448" s="1322">
        <v>129</v>
      </c>
      <c r="J1448" s="1323"/>
      <c r="K1448" s="1323"/>
      <c r="L1448" s="1324">
        <f t="shared" si="18"/>
        <v>129</v>
      </c>
      <c r="M1448" s="1346"/>
    </row>
    <row r="1449" spans="1:13" s="617" customFormat="1" ht="15">
      <c r="A1449" s="1446">
        <v>1442</v>
      </c>
      <c r="B1449" s="1270"/>
      <c r="C1449" s="1271"/>
      <c r="D1449" s="1272" t="s">
        <v>1034</v>
      </c>
      <c r="E1449" s="1289"/>
      <c r="F1449" s="1287"/>
      <c r="G1449" s="1287"/>
      <c r="H1449" s="1288"/>
      <c r="I1449" s="1328">
        <f>SUM(I1447:I1448)</f>
        <v>670</v>
      </c>
      <c r="J1449" s="1287">
        <f>SUM(J1447:J1448)</f>
        <v>0</v>
      </c>
      <c r="K1449" s="1287">
        <f>SUM(K1447:K1448)</f>
        <v>0</v>
      </c>
      <c r="L1449" s="1320">
        <f t="shared" si="18"/>
        <v>670</v>
      </c>
      <c r="M1449" s="1345">
        <v>0</v>
      </c>
    </row>
    <row r="1450" spans="1:13" ht="15">
      <c r="A1450" s="1446">
        <v>1443</v>
      </c>
      <c r="B1450" s="1263"/>
      <c r="C1450" s="1264">
        <v>4</v>
      </c>
      <c r="D1450" s="1265" t="s">
        <v>911</v>
      </c>
      <c r="E1450" s="156" t="s">
        <v>752</v>
      </c>
      <c r="F1450" s="381">
        <f>SUM(H1450,L1453)</f>
        <v>0</v>
      </c>
      <c r="G1450" s="1286">
        <v>0</v>
      </c>
      <c r="H1450" s="1387">
        <v>0</v>
      </c>
      <c r="I1450" s="1318"/>
      <c r="J1450" s="1319"/>
      <c r="K1450" s="1319"/>
      <c r="L1450" s="1320"/>
      <c r="M1450" s="1343"/>
    </row>
    <row r="1451" spans="1:13" s="615" customFormat="1" ht="15">
      <c r="A1451" s="1446">
        <v>1444</v>
      </c>
      <c r="B1451" s="1263"/>
      <c r="C1451" s="1264"/>
      <c r="D1451" s="1265" t="s">
        <v>1000</v>
      </c>
      <c r="E1451" s="156"/>
      <c r="F1451" s="1286"/>
      <c r="G1451" s="1261"/>
      <c r="H1451" s="1262"/>
      <c r="I1451" s="1318"/>
      <c r="J1451" s="1319">
        <v>588</v>
      </c>
      <c r="K1451" s="1319"/>
      <c r="L1451" s="1321">
        <f t="shared" si="18"/>
        <v>588</v>
      </c>
      <c r="M1451" s="1338"/>
    </row>
    <row r="1452" spans="1:13" s="616" customFormat="1" ht="15">
      <c r="A1452" s="1446">
        <v>1445</v>
      </c>
      <c r="B1452" s="1266"/>
      <c r="C1452" s="1267"/>
      <c r="D1452" s="1268" t="s">
        <v>396</v>
      </c>
      <c r="E1452" s="1301"/>
      <c r="F1452" s="1302"/>
      <c r="G1452" s="1290"/>
      <c r="H1452" s="1291"/>
      <c r="I1452" s="1322"/>
      <c r="J1452" s="1323">
        <v>-588</v>
      </c>
      <c r="K1452" s="1323"/>
      <c r="L1452" s="1324">
        <f t="shared" si="18"/>
        <v>-588</v>
      </c>
      <c r="M1452" s="1346"/>
    </row>
    <row r="1453" spans="1:13" s="617" customFormat="1" ht="15">
      <c r="A1453" s="1446">
        <v>1446</v>
      </c>
      <c r="B1453" s="1270"/>
      <c r="C1453" s="1271"/>
      <c r="D1453" s="1272" t="s">
        <v>1034</v>
      </c>
      <c r="E1453" s="1289"/>
      <c r="F1453" s="1287"/>
      <c r="G1453" s="1287"/>
      <c r="H1453" s="1288"/>
      <c r="I1453" s="1328">
        <f>SUM(I1451:I1452)</f>
        <v>0</v>
      </c>
      <c r="J1453" s="1287">
        <f>SUM(J1451:J1452)</f>
        <v>0</v>
      </c>
      <c r="K1453" s="1287">
        <f>SUM(K1451:K1452)</f>
        <v>0</v>
      </c>
      <c r="L1453" s="1320">
        <f t="shared" si="18"/>
        <v>0</v>
      </c>
      <c r="M1453" s="1345">
        <v>0</v>
      </c>
    </row>
    <row r="1454" spans="1:13" ht="15">
      <c r="A1454" s="1446">
        <v>1447</v>
      </c>
      <c r="B1454" s="1263"/>
      <c r="C1454" s="1264">
        <v>5</v>
      </c>
      <c r="D1454" s="1265" t="s">
        <v>1129</v>
      </c>
      <c r="E1454" s="156" t="s">
        <v>752</v>
      </c>
      <c r="F1454" s="381">
        <v>1037</v>
      </c>
      <c r="G1454" s="1286">
        <v>0</v>
      </c>
      <c r="H1454" s="1387">
        <v>0</v>
      </c>
      <c r="I1454" s="1318"/>
      <c r="J1454" s="1319"/>
      <c r="K1454" s="1319"/>
      <c r="L1454" s="1320"/>
      <c r="M1454" s="1343"/>
    </row>
    <row r="1455" spans="1:13" s="616" customFormat="1" ht="15">
      <c r="A1455" s="1446">
        <v>1448</v>
      </c>
      <c r="B1455" s="1266"/>
      <c r="C1455" s="1267"/>
      <c r="D1455" s="1268" t="s">
        <v>396</v>
      </c>
      <c r="E1455" s="1301"/>
      <c r="F1455" s="1302"/>
      <c r="G1455" s="1290"/>
      <c r="H1455" s="1291"/>
      <c r="I1455" s="1322"/>
      <c r="J1455" s="1323">
        <v>1037</v>
      </c>
      <c r="K1455" s="1323"/>
      <c r="L1455" s="1324">
        <v>1037</v>
      </c>
      <c r="M1455" s="1346"/>
    </row>
    <row r="1456" spans="1:13" s="617" customFormat="1" ht="15">
      <c r="A1456" s="1446">
        <v>1449</v>
      </c>
      <c r="B1456" s="1270"/>
      <c r="C1456" s="1271"/>
      <c r="D1456" s="1272" t="s">
        <v>1034</v>
      </c>
      <c r="E1456" s="1289"/>
      <c r="F1456" s="1287"/>
      <c r="G1456" s="1287"/>
      <c r="H1456" s="1288"/>
      <c r="I1456" s="1328">
        <f>SUM(I1455)</f>
        <v>0</v>
      </c>
      <c r="J1456" s="1287">
        <f>SUM(J1455)</f>
        <v>1037</v>
      </c>
      <c r="K1456" s="1287">
        <f>SUM(K1455)</f>
        <v>0</v>
      </c>
      <c r="L1456" s="1320">
        <f>SUM(L1455)</f>
        <v>1037</v>
      </c>
      <c r="M1456" s="1345">
        <v>0</v>
      </c>
    </row>
    <row r="1457" spans="1:13" ht="15">
      <c r="A1457" s="1446">
        <v>1450</v>
      </c>
      <c r="B1457" s="1263"/>
      <c r="C1457" s="1264">
        <v>6</v>
      </c>
      <c r="D1457" s="1265" t="s">
        <v>448</v>
      </c>
      <c r="E1457" s="156" t="s">
        <v>752</v>
      </c>
      <c r="F1457" s="381">
        <f>SUM(H1457,L1460)</f>
        <v>0</v>
      </c>
      <c r="G1457" s="1286">
        <v>0</v>
      </c>
      <c r="H1457" s="1387">
        <v>0</v>
      </c>
      <c r="I1457" s="1318"/>
      <c r="J1457" s="1319"/>
      <c r="K1457" s="1319"/>
      <c r="L1457" s="1320"/>
      <c r="M1457" s="1343"/>
    </row>
    <row r="1458" spans="1:13" s="615" customFormat="1" ht="15">
      <c r="A1458" s="1446">
        <v>1451</v>
      </c>
      <c r="B1458" s="1263"/>
      <c r="C1458" s="1264"/>
      <c r="D1458" s="1265" t="s">
        <v>1000</v>
      </c>
      <c r="E1458" s="156"/>
      <c r="F1458" s="1286"/>
      <c r="G1458" s="1261"/>
      <c r="H1458" s="1262"/>
      <c r="I1458" s="1318"/>
      <c r="J1458" s="1319">
        <v>32</v>
      </c>
      <c r="K1458" s="1319"/>
      <c r="L1458" s="1321">
        <f t="shared" si="18"/>
        <v>32</v>
      </c>
      <c r="M1458" s="1338"/>
    </row>
    <row r="1459" spans="1:13" s="616" customFormat="1" ht="15">
      <c r="A1459" s="1446">
        <v>1452</v>
      </c>
      <c r="B1459" s="1266"/>
      <c r="C1459" s="1267"/>
      <c r="D1459" s="1268" t="s">
        <v>230</v>
      </c>
      <c r="E1459" s="1301"/>
      <c r="F1459" s="1302"/>
      <c r="G1459" s="1290"/>
      <c r="H1459" s="1291"/>
      <c r="I1459" s="1322"/>
      <c r="J1459" s="1323">
        <v>-32</v>
      </c>
      <c r="K1459" s="1323"/>
      <c r="L1459" s="1324">
        <f t="shared" si="18"/>
        <v>-32</v>
      </c>
      <c r="M1459" s="1346"/>
    </row>
    <row r="1460" spans="1:13" s="617" customFormat="1" ht="15">
      <c r="A1460" s="1446">
        <v>1453</v>
      </c>
      <c r="B1460" s="1270"/>
      <c r="C1460" s="1271"/>
      <c r="D1460" s="1272" t="s">
        <v>1034</v>
      </c>
      <c r="E1460" s="1289"/>
      <c r="F1460" s="1287"/>
      <c r="G1460" s="1287"/>
      <c r="H1460" s="1288"/>
      <c r="I1460" s="1328">
        <f>SUM(I1458:I1459)</f>
        <v>0</v>
      </c>
      <c r="J1460" s="1287">
        <f>SUM(J1458:J1459)</f>
        <v>0</v>
      </c>
      <c r="K1460" s="1287">
        <f>SUM(K1458:K1459)</f>
        <v>0</v>
      </c>
      <c r="L1460" s="1320">
        <f t="shared" si="18"/>
        <v>0</v>
      </c>
      <c r="M1460" s="1345">
        <v>0</v>
      </c>
    </row>
    <row r="1461" spans="1:13" ht="15">
      <c r="A1461" s="1446">
        <v>1454</v>
      </c>
      <c r="B1461" s="1263"/>
      <c r="C1461" s="1264">
        <v>7</v>
      </c>
      <c r="D1461" s="1265" t="s">
        <v>1130</v>
      </c>
      <c r="E1461" s="156" t="s">
        <v>752</v>
      </c>
      <c r="F1461" s="381">
        <v>7086</v>
      </c>
      <c r="G1461" s="1286">
        <v>0</v>
      </c>
      <c r="H1461" s="1387">
        <v>0</v>
      </c>
      <c r="I1461" s="1318"/>
      <c r="J1461" s="1319"/>
      <c r="K1461" s="1319"/>
      <c r="L1461" s="1320"/>
      <c r="M1461" s="1343"/>
    </row>
    <row r="1462" spans="1:13" s="616" customFormat="1" ht="15">
      <c r="A1462" s="1446">
        <v>1455</v>
      </c>
      <c r="B1462" s="1266"/>
      <c r="C1462" s="1267"/>
      <c r="D1462" s="1268" t="s">
        <v>396</v>
      </c>
      <c r="E1462" s="1301"/>
      <c r="F1462" s="1302"/>
      <c r="G1462" s="1290"/>
      <c r="H1462" s="1291"/>
      <c r="I1462" s="1322"/>
      <c r="J1462" s="1323">
        <v>7086</v>
      </c>
      <c r="K1462" s="1323"/>
      <c r="L1462" s="1324">
        <v>7086</v>
      </c>
      <c r="M1462" s="1346"/>
    </row>
    <row r="1463" spans="1:13" s="617" customFormat="1" ht="15">
      <c r="A1463" s="1446">
        <v>1456</v>
      </c>
      <c r="B1463" s="1270"/>
      <c r="C1463" s="1271"/>
      <c r="D1463" s="1272" t="s">
        <v>1034</v>
      </c>
      <c r="E1463" s="1289"/>
      <c r="F1463" s="1287"/>
      <c r="G1463" s="1287"/>
      <c r="H1463" s="1288"/>
      <c r="I1463" s="1328">
        <f>SUM(I1462)</f>
        <v>0</v>
      </c>
      <c r="J1463" s="1287">
        <f>SUM(J1462)</f>
        <v>7086</v>
      </c>
      <c r="K1463" s="1287">
        <f>SUM(K1462)</f>
        <v>0</v>
      </c>
      <c r="L1463" s="1320">
        <f>SUM(L1462)</f>
        <v>7086</v>
      </c>
      <c r="M1463" s="1345">
        <v>0</v>
      </c>
    </row>
    <row r="1464" spans="1:13" ht="50.25" customHeight="1">
      <c r="A1464" s="1446">
        <v>1457</v>
      </c>
      <c r="B1464" s="1258"/>
      <c r="C1464" s="1259">
        <v>8</v>
      </c>
      <c r="D1464" s="1265" t="s">
        <v>1131</v>
      </c>
      <c r="E1464" s="156" t="s">
        <v>752</v>
      </c>
      <c r="F1464" s="381">
        <f>SUM(H1464,L1467)</f>
        <v>1351</v>
      </c>
      <c r="G1464" s="1286">
        <v>0</v>
      </c>
      <c r="H1464" s="1387">
        <v>0</v>
      </c>
      <c r="I1464" s="1318"/>
      <c r="J1464" s="1319"/>
      <c r="K1464" s="1319"/>
      <c r="L1464" s="1320"/>
      <c r="M1464" s="1343"/>
    </row>
    <row r="1465" spans="1:13" s="615" customFormat="1" ht="15">
      <c r="A1465" s="1446">
        <v>1458</v>
      </c>
      <c r="B1465" s="1263"/>
      <c r="C1465" s="1264"/>
      <c r="D1465" s="1265" t="s">
        <v>1000</v>
      </c>
      <c r="E1465" s="156"/>
      <c r="F1465" s="1286"/>
      <c r="G1465" s="1261"/>
      <c r="H1465" s="1262"/>
      <c r="I1465" s="1318"/>
      <c r="J1465" s="1319">
        <v>246</v>
      </c>
      <c r="K1465" s="1319"/>
      <c r="L1465" s="1321">
        <f t="shared" si="18"/>
        <v>246</v>
      </c>
      <c r="M1465" s="1338"/>
    </row>
    <row r="1466" spans="1:13" s="616" customFormat="1" ht="15">
      <c r="A1466" s="1446">
        <v>1459</v>
      </c>
      <c r="B1466" s="1266"/>
      <c r="C1466" s="1267"/>
      <c r="D1466" s="1268" t="s">
        <v>230</v>
      </c>
      <c r="E1466" s="1301"/>
      <c r="F1466" s="1302"/>
      <c r="G1466" s="1290"/>
      <c r="H1466" s="1291"/>
      <c r="I1466" s="1322"/>
      <c r="J1466" s="1323">
        <v>1105</v>
      </c>
      <c r="K1466" s="1323"/>
      <c r="L1466" s="1324">
        <f t="shared" si="18"/>
        <v>1105</v>
      </c>
      <c r="M1466" s="1346"/>
    </row>
    <row r="1467" spans="1:14" s="617" customFormat="1" ht="15">
      <c r="A1467" s="1446">
        <v>1460</v>
      </c>
      <c r="B1467" s="1270"/>
      <c r="C1467" s="1271"/>
      <c r="D1467" s="1272" t="s">
        <v>1034</v>
      </c>
      <c r="E1467" s="1289"/>
      <c r="F1467" s="1287"/>
      <c r="G1467" s="1287"/>
      <c r="H1467" s="1288"/>
      <c r="I1467" s="1328">
        <f>SUM(I1465:I1466)</f>
        <v>0</v>
      </c>
      <c r="J1467" s="1287">
        <f>SUM(J1465:J1466)</f>
        <v>1351</v>
      </c>
      <c r="K1467" s="1287">
        <f>SUM(K1465:K1466)</f>
        <v>0</v>
      </c>
      <c r="L1467" s="1320">
        <f t="shared" si="18"/>
        <v>1351</v>
      </c>
      <c r="M1467" s="1345">
        <v>0</v>
      </c>
      <c r="N1467" s="617">
        <f>J1466+J1459+J1452+I1448+I1444</f>
        <v>614</v>
      </c>
    </row>
    <row r="1468" spans="1:13" s="615" customFormat="1" ht="24.75" customHeight="1">
      <c r="A1468" s="1446">
        <v>1461</v>
      </c>
      <c r="B1468" s="1294">
        <v>12</v>
      </c>
      <c r="C1468" s="1264"/>
      <c r="D1468" s="1307" t="s">
        <v>803</v>
      </c>
      <c r="E1468" s="1295"/>
      <c r="F1468" s="1390"/>
      <c r="G1468" s="1390"/>
      <c r="H1468" s="1391"/>
      <c r="I1468" s="1318"/>
      <c r="J1468" s="1319"/>
      <c r="K1468" s="1319"/>
      <c r="L1468" s="1321"/>
      <c r="M1468" s="1341"/>
    </row>
    <row r="1469" spans="1:13" s="615" customFormat="1" ht="29.25" customHeight="1">
      <c r="A1469" s="1446">
        <v>1462</v>
      </c>
      <c r="B1469" s="1258"/>
      <c r="C1469" s="1259">
        <v>1</v>
      </c>
      <c r="D1469" s="1261" t="s">
        <v>333</v>
      </c>
      <c r="E1469" s="156" t="s">
        <v>752</v>
      </c>
      <c r="F1469" s="381">
        <f>SUM(H1469,L1473)</f>
        <v>11859</v>
      </c>
      <c r="G1469" s="1286">
        <v>0</v>
      </c>
      <c r="H1469" s="1079">
        <v>0</v>
      </c>
      <c r="I1469" s="1318"/>
      <c r="J1469" s="1319"/>
      <c r="K1469" s="1319"/>
      <c r="L1469" s="1321"/>
      <c r="M1469" s="1338"/>
    </row>
    <row r="1470" spans="1:13" ht="15">
      <c r="A1470" s="1446">
        <v>1463</v>
      </c>
      <c r="B1470" s="1263"/>
      <c r="C1470" s="1264"/>
      <c r="D1470" s="1265" t="s">
        <v>394</v>
      </c>
      <c r="E1470" s="1295"/>
      <c r="F1470" s="1280"/>
      <c r="G1470" s="1280"/>
      <c r="H1470" s="1281"/>
      <c r="I1470" s="1318"/>
      <c r="J1470" s="1319">
        <v>25400</v>
      </c>
      <c r="K1470" s="1319"/>
      <c r="L1470" s="1321">
        <f>SUM(I1470:K1470)</f>
        <v>25400</v>
      </c>
      <c r="M1470" s="1343"/>
    </row>
    <row r="1471" spans="1:13" ht="15">
      <c r="A1471" s="1446">
        <v>1464</v>
      </c>
      <c r="B1471" s="1263"/>
      <c r="C1471" s="1264"/>
      <c r="D1471" s="1265" t="s">
        <v>1000</v>
      </c>
      <c r="E1471" s="1295"/>
      <c r="F1471" s="1280"/>
      <c r="G1471" s="1280"/>
      <c r="H1471" s="1281"/>
      <c r="I1471" s="1318"/>
      <c r="J1471" s="1319">
        <v>16510</v>
      </c>
      <c r="K1471" s="1319"/>
      <c r="L1471" s="1321">
        <f>SUM(I1471:K1471)</f>
        <v>16510</v>
      </c>
      <c r="M1471" s="1343"/>
    </row>
    <row r="1472" spans="1:13" s="616" customFormat="1" ht="15">
      <c r="A1472" s="1446">
        <v>1465</v>
      </c>
      <c r="B1472" s="1266"/>
      <c r="C1472" s="1267"/>
      <c r="D1472" s="1268" t="s">
        <v>1148</v>
      </c>
      <c r="E1472" s="156"/>
      <c r="F1472" s="1290"/>
      <c r="G1472" s="1290"/>
      <c r="H1472" s="1291"/>
      <c r="I1472" s="1322"/>
      <c r="J1472" s="1323">
        <v>-4651</v>
      </c>
      <c r="K1472" s="1323"/>
      <c r="L1472" s="1324">
        <f>SUM(I1472:K1472)</f>
        <v>-4651</v>
      </c>
      <c r="M1472" s="1346"/>
    </row>
    <row r="1473" spans="1:13" s="617" customFormat="1" ht="15">
      <c r="A1473" s="1446">
        <v>1466</v>
      </c>
      <c r="B1473" s="1270"/>
      <c r="C1473" s="1271"/>
      <c r="D1473" s="1272" t="s">
        <v>1034</v>
      </c>
      <c r="E1473" s="1289"/>
      <c r="F1473" s="1287"/>
      <c r="G1473" s="1287"/>
      <c r="H1473" s="1288"/>
      <c r="I1473" s="1328">
        <f>SUM(I1471:I1472)</f>
        <v>0</v>
      </c>
      <c r="J1473" s="1287">
        <f>SUM(J1471:J1472)</f>
        <v>11859</v>
      </c>
      <c r="K1473" s="1287">
        <f>SUM(K1471:K1472)</f>
        <v>0</v>
      </c>
      <c r="L1473" s="1320">
        <f>SUM(I1473:K1473)</f>
        <v>11859</v>
      </c>
      <c r="M1473" s="1345">
        <f>SUM(M1470:M1472)</f>
        <v>0</v>
      </c>
    </row>
    <row r="1474" spans="1:13" s="615" customFormat="1" ht="18" customHeight="1">
      <c r="A1474" s="1446">
        <v>1467</v>
      </c>
      <c r="B1474" s="1294"/>
      <c r="C1474" s="1264">
        <v>2</v>
      </c>
      <c r="D1474" s="1261" t="s">
        <v>884</v>
      </c>
      <c r="E1474" s="156" t="s">
        <v>752</v>
      </c>
      <c r="F1474" s="381">
        <f>SUM(H1474,L1477)</f>
        <v>192</v>
      </c>
      <c r="G1474" s="1261">
        <v>0</v>
      </c>
      <c r="H1474" s="1262">
        <v>0</v>
      </c>
      <c r="I1474" s="1318"/>
      <c r="J1474" s="1319"/>
      <c r="K1474" s="1319"/>
      <c r="L1474" s="1321"/>
      <c r="M1474" s="1338"/>
    </row>
    <row r="1475" spans="1:13" s="615" customFormat="1" ht="15">
      <c r="A1475" s="1446">
        <v>1468</v>
      </c>
      <c r="B1475" s="1294"/>
      <c r="C1475" s="1264"/>
      <c r="D1475" s="1261" t="s">
        <v>1000</v>
      </c>
      <c r="E1475" s="156"/>
      <c r="F1475" s="381"/>
      <c r="G1475" s="1261"/>
      <c r="H1475" s="1262"/>
      <c r="I1475" s="1318"/>
      <c r="J1475" s="1319">
        <v>192</v>
      </c>
      <c r="K1475" s="1319"/>
      <c r="L1475" s="1321">
        <f>SUM(I1475:K1475)</f>
        <v>192</v>
      </c>
      <c r="M1475" s="1338"/>
    </row>
    <row r="1476" spans="1:13" s="616" customFormat="1" ht="15">
      <c r="A1476" s="1446">
        <v>1469</v>
      </c>
      <c r="B1476" s="1266"/>
      <c r="C1476" s="1267"/>
      <c r="D1476" s="1268" t="s">
        <v>396</v>
      </c>
      <c r="E1476" s="156"/>
      <c r="F1476" s="1290"/>
      <c r="G1476" s="1290"/>
      <c r="H1476" s="1291"/>
      <c r="I1476" s="1322"/>
      <c r="J1476" s="1323"/>
      <c r="K1476" s="1323"/>
      <c r="L1476" s="1324">
        <f>SUM(I1476:K1476)</f>
        <v>0</v>
      </c>
      <c r="M1476" s="1346"/>
    </row>
    <row r="1477" spans="1:13" s="617" customFormat="1" ht="15">
      <c r="A1477" s="1446">
        <v>1470</v>
      </c>
      <c r="B1477" s="1270"/>
      <c r="C1477" s="1271"/>
      <c r="D1477" s="1272" t="s">
        <v>1034</v>
      </c>
      <c r="E1477" s="1289"/>
      <c r="F1477" s="1287"/>
      <c r="G1477" s="1287"/>
      <c r="H1477" s="1288"/>
      <c r="I1477" s="1328">
        <f>SUM(I1475:I1476)</f>
        <v>0</v>
      </c>
      <c r="J1477" s="1287">
        <f>SUM(J1475:J1476)</f>
        <v>192</v>
      </c>
      <c r="K1477" s="1287">
        <f>SUM(K1475:K1476)</f>
        <v>0</v>
      </c>
      <c r="L1477" s="1320">
        <f>SUM(I1477:K1477)</f>
        <v>192</v>
      </c>
      <c r="M1477" s="1345">
        <v>0</v>
      </c>
    </row>
    <row r="1478" spans="1:13" s="615" customFormat="1" ht="18" customHeight="1">
      <c r="A1478" s="1446">
        <v>1471</v>
      </c>
      <c r="B1478" s="1294"/>
      <c r="C1478" s="1264">
        <v>3</v>
      </c>
      <c r="D1478" s="1261" t="s">
        <v>917</v>
      </c>
      <c r="E1478" s="156" t="s">
        <v>752</v>
      </c>
      <c r="F1478" s="381">
        <f>SUM(H1478,L1481)</f>
        <v>308</v>
      </c>
      <c r="G1478" s="1261">
        <v>0</v>
      </c>
      <c r="H1478" s="1262">
        <v>0</v>
      </c>
      <c r="I1478" s="1318"/>
      <c r="J1478" s="1319"/>
      <c r="K1478" s="1319"/>
      <c r="L1478" s="1321"/>
      <c r="M1478" s="1338"/>
    </row>
    <row r="1479" spans="1:13" s="615" customFormat="1" ht="15">
      <c r="A1479" s="1446">
        <v>1472</v>
      </c>
      <c r="B1479" s="1294"/>
      <c r="C1479" s="1264"/>
      <c r="D1479" s="1261" t="s">
        <v>1000</v>
      </c>
      <c r="E1479" s="156"/>
      <c r="F1479" s="381"/>
      <c r="G1479" s="1261"/>
      <c r="H1479" s="1262"/>
      <c r="I1479" s="1318"/>
      <c r="J1479" s="1319">
        <v>308</v>
      </c>
      <c r="K1479" s="1319"/>
      <c r="L1479" s="1321">
        <f aca="true" t="shared" si="19" ref="L1479:L1506">SUM(I1479:K1479)</f>
        <v>308</v>
      </c>
      <c r="M1479" s="1338"/>
    </row>
    <row r="1480" spans="1:13" s="616" customFormat="1" ht="15">
      <c r="A1480" s="1446">
        <v>1473</v>
      </c>
      <c r="B1480" s="1266"/>
      <c r="C1480" s="1267"/>
      <c r="D1480" s="1268" t="s">
        <v>396</v>
      </c>
      <c r="E1480" s="156"/>
      <c r="F1480" s="1290"/>
      <c r="G1480" s="1290"/>
      <c r="H1480" s="1291"/>
      <c r="I1480" s="1322"/>
      <c r="J1480" s="1323"/>
      <c r="K1480" s="1323"/>
      <c r="L1480" s="1324">
        <f t="shared" si="19"/>
        <v>0</v>
      </c>
      <c r="M1480" s="1346"/>
    </row>
    <row r="1481" spans="1:13" s="617" customFormat="1" ht="15">
      <c r="A1481" s="1446">
        <v>1474</v>
      </c>
      <c r="B1481" s="1270"/>
      <c r="C1481" s="1271"/>
      <c r="D1481" s="1272" t="s">
        <v>1034</v>
      </c>
      <c r="E1481" s="1289"/>
      <c r="F1481" s="1287"/>
      <c r="G1481" s="1287"/>
      <c r="H1481" s="1288"/>
      <c r="I1481" s="1328">
        <f>SUM(I1479:I1480)</f>
        <v>0</v>
      </c>
      <c r="J1481" s="1287">
        <f>SUM(J1479:J1480)</f>
        <v>308</v>
      </c>
      <c r="K1481" s="1287">
        <f>SUM(K1479:K1480)</f>
        <v>0</v>
      </c>
      <c r="L1481" s="1320">
        <f t="shared" si="19"/>
        <v>308</v>
      </c>
      <c r="M1481" s="1345">
        <v>0</v>
      </c>
    </row>
    <row r="1482" spans="1:13" s="615" customFormat="1" ht="18" customHeight="1">
      <c r="A1482" s="1446">
        <v>1475</v>
      </c>
      <c r="B1482" s="1294"/>
      <c r="C1482" s="1264">
        <v>4</v>
      </c>
      <c r="D1482" s="1261" t="s">
        <v>918</v>
      </c>
      <c r="E1482" s="156" t="s">
        <v>752</v>
      </c>
      <c r="F1482" s="381">
        <f>SUM(H1482,L1485)</f>
        <v>2005</v>
      </c>
      <c r="G1482" s="1261">
        <v>0</v>
      </c>
      <c r="H1482" s="1262">
        <v>0</v>
      </c>
      <c r="I1482" s="1318"/>
      <c r="J1482" s="1319"/>
      <c r="K1482" s="1319"/>
      <c r="L1482" s="1321"/>
      <c r="M1482" s="1338"/>
    </row>
    <row r="1483" spans="1:13" s="615" customFormat="1" ht="15">
      <c r="A1483" s="1446">
        <v>1476</v>
      </c>
      <c r="B1483" s="1294"/>
      <c r="C1483" s="1264"/>
      <c r="D1483" s="1261" t="s">
        <v>1000</v>
      </c>
      <c r="E1483" s="156"/>
      <c r="F1483" s="381"/>
      <c r="G1483" s="1261"/>
      <c r="H1483" s="1262"/>
      <c r="I1483" s="1318"/>
      <c r="J1483" s="1319">
        <v>2005</v>
      </c>
      <c r="K1483" s="1319"/>
      <c r="L1483" s="1321">
        <f t="shared" si="19"/>
        <v>2005</v>
      </c>
      <c r="M1483" s="1338"/>
    </row>
    <row r="1484" spans="1:13" s="616" customFormat="1" ht="15">
      <c r="A1484" s="1446">
        <v>1477</v>
      </c>
      <c r="B1484" s="1266"/>
      <c r="C1484" s="1267"/>
      <c r="D1484" s="1268" t="s">
        <v>396</v>
      </c>
      <c r="E1484" s="156"/>
      <c r="F1484" s="1290"/>
      <c r="G1484" s="1290"/>
      <c r="H1484" s="1291"/>
      <c r="I1484" s="1322"/>
      <c r="J1484" s="1323"/>
      <c r="K1484" s="1323"/>
      <c r="L1484" s="1324">
        <f t="shared" si="19"/>
        <v>0</v>
      </c>
      <c r="M1484" s="1346"/>
    </row>
    <row r="1485" spans="1:13" s="617" customFormat="1" ht="15">
      <c r="A1485" s="1446">
        <v>1478</v>
      </c>
      <c r="B1485" s="1270"/>
      <c r="C1485" s="1271"/>
      <c r="D1485" s="1272" t="s">
        <v>1034</v>
      </c>
      <c r="E1485" s="1289"/>
      <c r="F1485" s="1287"/>
      <c r="G1485" s="1287"/>
      <c r="H1485" s="1288"/>
      <c r="I1485" s="1328">
        <f>SUM(I1483:I1484)</f>
        <v>0</v>
      </c>
      <c r="J1485" s="1287">
        <f>SUM(J1483:J1484)</f>
        <v>2005</v>
      </c>
      <c r="K1485" s="1287">
        <f>SUM(K1483:K1484)</f>
        <v>0</v>
      </c>
      <c r="L1485" s="1320">
        <f t="shared" si="19"/>
        <v>2005</v>
      </c>
      <c r="M1485" s="1345">
        <v>0</v>
      </c>
    </row>
    <row r="1486" spans="1:13" s="615" customFormat="1" ht="15">
      <c r="A1486" s="1446">
        <v>1479</v>
      </c>
      <c r="B1486" s="1294"/>
      <c r="C1486" s="1264">
        <v>5</v>
      </c>
      <c r="D1486" s="1261" t="s">
        <v>919</v>
      </c>
      <c r="E1486" s="156" t="s">
        <v>752</v>
      </c>
      <c r="F1486" s="381">
        <f>SUM(H1486,L1489)</f>
        <v>3300</v>
      </c>
      <c r="G1486" s="1261">
        <v>0</v>
      </c>
      <c r="H1486" s="1262">
        <v>0</v>
      </c>
      <c r="I1486" s="1318"/>
      <c r="J1486" s="1319"/>
      <c r="K1486" s="1319"/>
      <c r="L1486" s="1321"/>
      <c r="M1486" s="1338"/>
    </row>
    <row r="1487" spans="1:13" s="615" customFormat="1" ht="15">
      <c r="A1487" s="1446">
        <v>1480</v>
      </c>
      <c r="B1487" s="1294"/>
      <c r="C1487" s="1264"/>
      <c r="D1487" s="1261" t="s">
        <v>1000</v>
      </c>
      <c r="E1487" s="156"/>
      <c r="F1487" s="381"/>
      <c r="G1487" s="1261"/>
      <c r="H1487" s="1262"/>
      <c r="I1487" s="1318"/>
      <c r="J1487" s="1319">
        <v>3300</v>
      </c>
      <c r="K1487" s="1319"/>
      <c r="L1487" s="1321">
        <f t="shared" si="19"/>
        <v>3300</v>
      </c>
      <c r="M1487" s="1338"/>
    </row>
    <row r="1488" spans="1:13" s="616" customFormat="1" ht="15">
      <c r="A1488" s="1446">
        <v>1481</v>
      </c>
      <c r="B1488" s="1266"/>
      <c r="C1488" s="1267"/>
      <c r="D1488" s="1268" t="s">
        <v>396</v>
      </c>
      <c r="E1488" s="156"/>
      <c r="F1488" s="1290"/>
      <c r="G1488" s="1290"/>
      <c r="H1488" s="1291"/>
      <c r="I1488" s="1322"/>
      <c r="J1488" s="1323"/>
      <c r="K1488" s="1323"/>
      <c r="L1488" s="1324">
        <f t="shared" si="19"/>
        <v>0</v>
      </c>
      <c r="M1488" s="1346"/>
    </row>
    <row r="1489" spans="1:13" s="617" customFormat="1" ht="15">
      <c r="A1489" s="1446">
        <v>1482</v>
      </c>
      <c r="B1489" s="1270"/>
      <c r="C1489" s="1271"/>
      <c r="D1489" s="1272" t="s">
        <v>1034</v>
      </c>
      <c r="E1489" s="1289"/>
      <c r="F1489" s="1287"/>
      <c r="G1489" s="1287"/>
      <c r="H1489" s="1288"/>
      <c r="I1489" s="1328">
        <f>SUM(I1487:I1488)</f>
        <v>0</v>
      </c>
      <c r="J1489" s="1287">
        <f>SUM(J1487:J1488)</f>
        <v>3300</v>
      </c>
      <c r="K1489" s="1287">
        <f>SUM(K1487:K1488)</f>
        <v>0</v>
      </c>
      <c r="L1489" s="1320">
        <f t="shared" si="19"/>
        <v>3300</v>
      </c>
      <c r="M1489" s="1345">
        <v>0</v>
      </c>
    </row>
    <row r="1490" spans="1:13" s="615" customFormat="1" ht="30" customHeight="1">
      <c r="A1490" s="1446">
        <v>1483</v>
      </c>
      <c r="B1490" s="1258"/>
      <c r="C1490" s="1259">
        <v>6</v>
      </c>
      <c r="D1490" s="1261" t="s">
        <v>981</v>
      </c>
      <c r="E1490" s="156" t="s">
        <v>752</v>
      </c>
      <c r="F1490" s="381">
        <f>SUM(H1490,L1493)</f>
        <v>316</v>
      </c>
      <c r="G1490" s="1261">
        <v>0</v>
      </c>
      <c r="H1490" s="1262">
        <v>0</v>
      </c>
      <c r="I1490" s="1318"/>
      <c r="J1490" s="1319"/>
      <c r="K1490" s="1319"/>
      <c r="L1490" s="1321"/>
      <c r="M1490" s="1338"/>
    </row>
    <row r="1491" spans="1:13" s="615" customFormat="1" ht="15">
      <c r="A1491" s="1446">
        <v>1484</v>
      </c>
      <c r="B1491" s="1294"/>
      <c r="C1491" s="1264"/>
      <c r="D1491" s="1261" t="s">
        <v>1000</v>
      </c>
      <c r="E1491" s="156"/>
      <c r="F1491" s="381"/>
      <c r="G1491" s="1261"/>
      <c r="H1491" s="1262"/>
      <c r="I1491" s="1318"/>
      <c r="J1491" s="1319">
        <v>316</v>
      </c>
      <c r="K1491" s="1319"/>
      <c r="L1491" s="1321">
        <f t="shared" si="19"/>
        <v>316</v>
      </c>
      <c r="M1491" s="1338"/>
    </row>
    <row r="1492" spans="1:13" s="616" customFormat="1" ht="15">
      <c r="A1492" s="1446">
        <v>1485</v>
      </c>
      <c r="B1492" s="1266"/>
      <c r="C1492" s="1267"/>
      <c r="D1492" s="1268" t="s">
        <v>396</v>
      </c>
      <c r="E1492" s="156"/>
      <c r="F1492" s="1290"/>
      <c r="G1492" s="1290"/>
      <c r="H1492" s="1291"/>
      <c r="I1492" s="1322"/>
      <c r="J1492" s="1323"/>
      <c r="K1492" s="1323"/>
      <c r="L1492" s="1324">
        <f t="shared" si="19"/>
        <v>0</v>
      </c>
      <c r="M1492" s="1346"/>
    </row>
    <row r="1493" spans="1:13" s="617" customFormat="1" ht="15">
      <c r="A1493" s="1446">
        <v>1486</v>
      </c>
      <c r="B1493" s="1270"/>
      <c r="C1493" s="1271"/>
      <c r="D1493" s="1272" t="s">
        <v>1034</v>
      </c>
      <c r="E1493" s="1289"/>
      <c r="F1493" s="1287"/>
      <c r="G1493" s="1287"/>
      <c r="H1493" s="1288"/>
      <c r="I1493" s="1328">
        <f>SUM(I1491:I1492)</f>
        <v>0</v>
      </c>
      <c r="J1493" s="1287">
        <f>SUM(J1491:J1492)</f>
        <v>316</v>
      </c>
      <c r="K1493" s="1287">
        <f>SUM(K1491:K1492)</f>
        <v>0</v>
      </c>
      <c r="L1493" s="1320">
        <f t="shared" si="19"/>
        <v>316</v>
      </c>
      <c r="M1493" s="1345">
        <v>0</v>
      </c>
    </row>
    <row r="1494" spans="1:13" s="615" customFormat="1" ht="15">
      <c r="A1494" s="1446">
        <v>1487</v>
      </c>
      <c r="B1494" s="1294"/>
      <c r="C1494" s="1264">
        <v>7</v>
      </c>
      <c r="D1494" s="1261" t="s">
        <v>1149</v>
      </c>
      <c r="E1494" s="156" t="s">
        <v>752</v>
      </c>
      <c r="F1494" s="381">
        <v>3429</v>
      </c>
      <c r="G1494" s="1261">
        <v>0</v>
      </c>
      <c r="H1494" s="1262">
        <v>0</v>
      </c>
      <c r="I1494" s="1318"/>
      <c r="J1494" s="1319"/>
      <c r="K1494" s="1319"/>
      <c r="L1494" s="1321"/>
      <c r="M1494" s="1338"/>
    </row>
    <row r="1495" spans="1:13" s="616" customFormat="1" ht="15">
      <c r="A1495" s="1446">
        <v>1488</v>
      </c>
      <c r="B1495" s="1266"/>
      <c r="C1495" s="1267"/>
      <c r="D1495" s="1268" t="s">
        <v>230</v>
      </c>
      <c r="E1495" s="156"/>
      <c r="F1495" s="1290"/>
      <c r="G1495" s="1290"/>
      <c r="H1495" s="1291"/>
      <c r="I1495" s="1322"/>
      <c r="J1495" s="1323">
        <v>3429</v>
      </c>
      <c r="K1495" s="1323"/>
      <c r="L1495" s="1324">
        <f>SUM(I1495:K1495)</f>
        <v>3429</v>
      </c>
      <c r="M1495" s="1346"/>
    </row>
    <row r="1496" spans="1:13" s="617" customFormat="1" ht="15">
      <c r="A1496" s="1446">
        <v>1489</v>
      </c>
      <c r="B1496" s="1270"/>
      <c r="C1496" s="1271"/>
      <c r="D1496" s="1272" t="s">
        <v>1034</v>
      </c>
      <c r="E1496" s="1289"/>
      <c r="F1496" s="1287"/>
      <c r="G1496" s="1287"/>
      <c r="H1496" s="1288"/>
      <c r="I1496" s="1328">
        <f>SUM(I1495)</f>
        <v>0</v>
      </c>
      <c r="J1496" s="1287">
        <f>SUM(J1495)</f>
        <v>3429</v>
      </c>
      <c r="K1496" s="1287">
        <f>SUM(K1495)</f>
        <v>0</v>
      </c>
      <c r="L1496" s="1320">
        <f>SUM(L1495)</f>
        <v>3429</v>
      </c>
      <c r="M1496" s="1345">
        <v>0</v>
      </c>
    </row>
    <row r="1497" spans="1:13" s="615" customFormat="1" ht="30">
      <c r="A1497" s="1446">
        <v>1490</v>
      </c>
      <c r="B1497" s="1294"/>
      <c r="C1497" s="1264">
        <v>8</v>
      </c>
      <c r="D1497" s="1261" t="s">
        <v>1150</v>
      </c>
      <c r="E1497" s="156" t="s">
        <v>752</v>
      </c>
      <c r="F1497" s="381">
        <v>190</v>
      </c>
      <c r="G1497" s="1261">
        <v>0</v>
      </c>
      <c r="H1497" s="1262">
        <v>0</v>
      </c>
      <c r="I1497" s="1318"/>
      <c r="J1497" s="1319"/>
      <c r="K1497" s="1319"/>
      <c r="L1497" s="1321"/>
      <c r="M1497" s="1338"/>
    </row>
    <row r="1498" spans="1:13" s="616" customFormat="1" ht="15">
      <c r="A1498" s="1446">
        <v>1491</v>
      </c>
      <c r="B1498" s="1266"/>
      <c r="C1498" s="1267"/>
      <c r="D1498" s="1268" t="s">
        <v>230</v>
      </c>
      <c r="E1498" s="156"/>
      <c r="F1498" s="1290"/>
      <c r="G1498" s="1290"/>
      <c r="H1498" s="1291"/>
      <c r="I1498" s="1322"/>
      <c r="J1498" s="1323">
        <v>190</v>
      </c>
      <c r="K1498" s="1323"/>
      <c r="L1498" s="1324">
        <f>SUM(I1498:K1498)</f>
        <v>190</v>
      </c>
      <c r="M1498" s="1346"/>
    </row>
    <row r="1499" spans="1:13" s="617" customFormat="1" ht="15">
      <c r="A1499" s="1446">
        <v>1492</v>
      </c>
      <c r="B1499" s="1270"/>
      <c r="C1499" s="1271"/>
      <c r="D1499" s="1272" t="s">
        <v>1034</v>
      </c>
      <c r="E1499" s="1289"/>
      <c r="F1499" s="1287"/>
      <c r="G1499" s="1287"/>
      <c r="H1499" s="1288"/>
      <c r="I1499" s="1328">
        <f>SUM(I1498)</f>
        <v>0</v>
      </c>
      <c r="J1499" s="1287">
        <f>SUM(J1498)</f>
        <v>190</v>
      </c>
      <c r="K1499" s="1287">
        <f>SUM(K1498)</f>
        <v>0</v>
      </c>
      <c r="L1499" s="1320">
        <f>SUM(L1498)</f>
        <v>190</v>
      </c>
      <c r="M1499" s="1345">
        <v>0</v>
      </c>
    </row>
    <row r="1500" spans="1:13" s="615" customFormat="1" ht="15">
      <c r="A1500" s="1446">
        <v>1493</v>
      </c>
      <c r="B1500" s="1294"/>
      <c r="C1500" s="1264">
        <v>9</v>
      </c>
      <c r="D1500" s="1261" t="s">
        <v>1179</v>
      </c>
      <c r="E1500" s="156" t="s">
        <v>752</v>
      </c>
      <c r="F1500" s="381">
        <v>1060</v>
      </c>
      <c r="G1500" s="1261">
        <v>0</v>
      </c>
      <c r="H1500" s="1262">
        <v>0</v>
      </c>
      <c r="I1500" s="1318"/>
      <c r="J1500" s="1319"/>
      <c r="K1500" s="1319"/>
      <c r="L1500" s="1321"/>
      <c r="M1500" s="1338"/>
    </row>
    <row r="1501" spans="1:13" s="616" customFormat="1" ht="15">
      <c r="A1501" s="1446">
        <v>1494</v>
      </c>
      <c r="B1501" s="1266"/>
      <c r="C1501" s="1267"/>
      <c r="D1501" s="1268" t="s">
        <v>230</v>
      </c>
      <c r="E1501" s="156"/>
      <c r="F1501" s="1290"/>
      <c r="G1501" s="1290"/>
      <c r="H1501" s="1291"/>
      <c r="I1501" s="1322"/>
      <c r="J1501" s="1323">
        <v>1060</v>
      </c>
      <c r="K1501" s="1323"/>
      <c r="L1501" s="1324">
        <f>SUM(I1501:K1501)</f>
        <v>1060</v>
      </c>
      <c r="M1501" s="1346"/>
    </row>
    <row r="1502" spans="1:13" s="617" customFormat="1" ht="15">
      <c r="A1502" s="1446">
        <v>1495</v>
      </c>
      <c r="B1502" s="1270"/>
      <c r="C1502" s="1271"/>
      <c r="D1502" s="1272" t="s">
        <v>1034</v>
      </c>
      <c r="E1502" s="1289"/>
      <c r="F1502" s="1287"/>
      <c r="G1502" s="1287"/>
      <c r="H1502" s="1288"/>
      <c r="I1502" s="1328">
        <f>SUM(I1501)</f>
        <v>0</v>
      </c>
      <c r="J1502" s="1287">
        <f>SUM(J1501)</f>
        <v>1060</v>
      </c>
      <c r="K1502" s="1287">
        <f>SUM(K1501)</f>
        <v>0</v>
      </c>
      <c r="L1502" s="1320">
        <f>SUM(L1501)</f>
        <v>1060</v>
      </c>
      <c r="M1502" s="1345">
        <v>0</v>
      </c>
    </row>
    <row r="1503" spans="1:13" s="615" customFormat="1" ht="15">
      <c r="A1503" s="1446">
        <v>1496</v>
      </c>
      <c r="B1503" s="1294"/>
      <c r="C1503" s="1264">
        <v>10</v>
      </c>
      <c r="D1503" s="1261" t="s">
        <v>1023</v>
      </c>
      <c r="E1503" s="156" t="s">
        <v>752</v>
      </c>
      <c r="F1503" s="381">
        <v>1200</v>
      </c>
      <c r="G1503" s="1261">
        <v>0</v>
      </c>
      <c r="H1503" s="1262">
        <v>0</v>
      </c>
      <c r="I1503" s="1318"/>
      <c r="J1503" s="1319"/>
      <c r="K1503" s="1319"/>
      <c r="L1503" s="1321"/>
      <c r="M1503" s="1338"/>
    </row>
    <row r="1504" spans="1:13" s="615" customFormat="1" ht="15">
      <c r="A1504" s="1446">
        <v>1497</v>
      </c>
      <c r="B1504" s="1294"/>
      <c r="C1504" s="1264"/>
      <c r="D1504" s="1261" t="s">
        <v>1000</v>
      </c>
      <c r="E1504" s="156"/>
      <c r="F1504" s="381"/>
      <c r="G1504" s="1261"/>
      <c r="H1504" s="1262"/>
      <c r="I1504" s="1318"/>
      <c r="J1504" s="1319">
        <v>1200</v>
      </c>
      <c r="K1504" s="1319"/>
      <c r="L1504" s="1321">
        <f t="shared" si="19"/>
        <v>1200</v>
      </c>
      <c r="M1504" s="1338"/>
    </row>
    <row r="1505" spans="1:13" s="616" customFormat="1" ht="15">
      <c r="A1505" s="1446">
        <v>1498</v>
      </c>
      <c r="B1505" s="1266"/>
      <c r="C1505" s="1267"/>
      <c r="D1505" s="1268" t="s">
        <v>230</v>
      </c>
      <c r="E1505" s="156"/>
      <c r="F1505" s="1290"/>
      <c r="G1505" s="1290"/>
      <c r="H1505" s="1291"/>
      <c r="I1505" s="1322"/>
      <c r="J1505" s="1323"/>
      <c r="K1505" s="1323"/>
      <c r="L1505" s="1324">
        <f t="shared" si="19"/>
        <v>0</v>
      </c>
      <c r="M1505" s="1346"/>
    </row>
    <row r="1506" spans="1:13" s="617" customFormat="1" ht="15">
      <c r="A1506" s="1446">
        <v>1499</v>
      </c>
      <c r="B1506" s="1270"/>
      <c r="C1506" s="1271"/>
      <c r="D1506" s="1272" t="s">
        <v>1034</v>
      </c>
      <c r="E1506" s="1289"/>
      <c r="F1506" s="1287"/>
      <c r="G1506" s="1287"/>
      <c r="H1506" s="1288"/>
      <c r="I1506" s="1328">
        <f>SUM(I1504:I1505)</f>
        <v>0</v>
      </c>
      <c r="J1506" s="1287">
        <f>SUM(J1504:J1505)</f>
        <v>1200</v>
      </c>
      <c r="K1506" s="1287">
        <f>SUM(K1504:K1505)</f>
        <v>0</v>
      </c>
      <c r="L1506" s="1320">
        <f t="shared" si="19"/>
        <v>1200</v>
      </c>
      <c r="M1506" s="1345">
        <v>0</v>
      </c>
    </row>
    <row r="1507" spans="1:13" s="615" customFormat="1" ht="24.75" customHeight="1">
      <c r="A1507" s="1446">
        <v>1500</v>
      </c>
      <c r="B1507" s="1294">
        <v>13</v>
      </c>
      <c r="C1507" s="1264"/>
      <c r="D1507" s="1307" t="s">
        <v>804</v>
      </c>
      <c r="E1507" s="1295"/>
      <c r="F1507" s="1390"/>
      <c r="G1507" s="1390"/>
      <c r="H1507" s="1391"/>
      <c r="I1507" s="1318"/>
      <c r="J1507" s="1319"/>
      <c r="K1507" s="1319"/>
      <c r="L1507" s="1321"/>
      <c r="M1507" s="1341"/>
    </row>
    <row r="1508" spans="1:13" s="621" customFormat="1" ht="45">
      <c r="A1508" s="1446">
        <v>1501</v>
      </c>
      <c r="B1508" s="1258"/>
      <c r="C1508" s="1259">
        <v>1</v>
      </c>
      <c r="D1508" s="1261" t="s">
        <v>334</v>
      </c>
      <c r="E1508" s="156" t="s">
        <v>752</v>
      </c>
      <c r="F1508" s="381">
        <f>SUM(H1508,L1512)</f>
        <v>4200</v>
      </c>
      <c r="G1508" s="1261">
        <v>0</v>
      </c>
      <c r="H1508" s="1262">
        <v>0</v>
      </c>
      <c r="I1508" s="1332"/>
      <c r="J1508" s="1333"/>
      <c r="K1508" s="1333"/>
      <c r="L1508" s="1321"/>
      <c r="M1508" s="1400"/>
    </row>
    <row r="1509" spans="1:13" ht="15">
      <c r="A1509" s="1446">
        <v>1502</v>
      </c>
      <c r="B1509" s="1263"/>
      <c r="C1509" s="1264"/>
      <c r="D1509" s="1265" t="s">
        <v>394</v>
      </c>
      <c r="E1509" s="156"/>
      <c r="F1509" s="1290"/>
      <c r="G1509" s="1286"/>
      <c r="H1509" s="1079"/>
      <c r="I1509" s="1318"/>
      <c r="J1509" s="1319">
        <v>4200</v>
      </c>
      <c r="K1509" s="1319"/>
      <c r="L1509" s="1321">
        <f>SUM(I1509:K1509)</f>
        <v>4200</v>
      </c>
      <c r="M1509" s="1343"/>
    </row>
    <row r="1510" spans="1:13" ht="15">
      <c r="A1510" s="1446">
        <v>1503</v>
      </c>
      <c r="B1510" s="1263"/>
      <c r="C1510" s="1264"/>
      <c r="D1510" s="1265" t="s">
        <v>1000</v>
      </c>
      <c r="E1510" s="156"/>
      <c r="F1510" s="1290"/>
      <c r="G1510" s="1286"/>
      <c r="H1510" s="1079"/>
      <c r="I1510" s="1318"/>
      <c r="J1510" s="1319">
        <v>4200</v>
      </c>
      <c r="K1510" s="1319"/>
      <c r="L1510" s="1321">
        <f>SUM(I1510:K1510)</f>
        <v>4200</v>
      </c>
      <c r="M1510" s="1343"/>
    </row>
    <row r="1511" spans="1:13" s="616" customFormat="1" ht="15">
      <c r="A1511" s="1446">
        <v>1504</v>
      </c>
      <c r="B1511" s="1266"/>
      <c r="C1511" s="1267"/>
      <c r="D1511" s="1268" t="s">
        <v>396</v>
      </c>
      <c r="E1511" s="1289"/>
      <c r="F1511" s="1287"/>
      <c r="G1511" s="1290"/>
      <c r="H1511" s="1291"/>
      <c r="I1511" s="1322"/>
      <c r="J1511" s="1323"/>
      <c r="K1511" s="1323"/>
      <c r="L1511" s="1324">
        <f>SUM(I1511:K1511)</f>
        <v>0</v>
      </c>
      <c r="M1511" s="1346"/>
    </row>
    <row r="1512" spans="1:13" s="617" customFormat="1" ht="15">
      <c r="A1512" s="1446">
        <v>1505</v>
      </c>
      <c r="B1512" s="1270"/>
      <c r="C1512" s="1271"/>
      <c r="D1512" s="1272" t="s">
        <v>1034</v>
      </c>
      <c r="E1512" s="1275"/>
      <c r="F1512" s="1261"/>
      <c r="G1512" s="1287"/>
      <c r="H1512" s="1288"/>
      <c r="I1512" s="1328">
        <f>SUM(I1510:I1511)</f>
        <v>0</v>
      </c>
      <c r="J1512" s="1287">
        <f>SUM(J1510:J1511)</f>
        <v>4200</v>
      </c>
      <c r="K1512" s="1287">
        <f>SUM(K1510:K1511)</f>
        <v>0</v>
      </c>
      <c r="L1512" s="1320">
        <f>SUM(I1512:K1512)</f>
        <v>4200</v>
      </c>
      <c r="M1512" s="1345">
        <f>SUM(M1509:M1511)</f>
        <v>0</v>
      </c>
    </row>
    <row r="1513" spans="1:13" s="615" customFormat="1" ht="15">
      <c r="A1513" s="1446">
        <v>1506</v>
      </c>
      <c r="B1513" s="1294"/>
      <c r="C1513" s="1264">
        <v>2</v>
      </c>
      <c r="D1513" s="1261" t="s">
        <v>487</v>
      </c>
      <c r="E1513" s="156" t="s">
        <v>752</v>
      </c>
      <c r="F1513" s="381">
        <f>SUM(H1513,L1517)</f>
        <v>300</v>
      </c>
      <c r="G1513" s="1261">
        <v>0</v>
      </c>
      <c r="H1513" s="1262">
        <v>0</v>
      </c>
      <c r="I1513" s="1318"/>
      <c r="J1513" s="1319"/>
      <c r="K1513" s="1319"/>
      <c r="L1513" s="1321"/>
      <c r="M1513" s="1338"/>
    </row>
    <row r="1514" spans="1:13" ht="15">
      <c r="A1514" s="1446">
        <v>1507</v>
      </c>
      <c r="B1514" s="1263"/>
      <c r="C1514" s="1264"/>
      <c r="D1514" s="1265" t="s">
        <v>394</v>
      </c>
      <c r="E1514" s="156"/>
      <c r="F1514" s="1290"/>
      <c r="G1514" s="1286"/>
      <c r="H1514" s="1079"/>
      <c r="I1514" s="1318"/>
      <c r="J1514" s="1319">
        <v>300</v>
      </c>
      <c r="K1514" s="1319"/>
      <c r="L1514" s="1321">
        <f>SUM(I1514:K1514)</f>
        <v>300</v>
      </c>
      <c r="M1514" s="1343"/>
    </row>
    <row r="1515" spans="1:13" ht="15">
      <c r="A1515" s="1446">
        <v>1508</v>
      </c>
      <c r="B1515" s="1263"/>
      <c r="C1515" s="1264"/>
      <c r="D1515" s="1265" t="s">
        <v>1000</v>
      </c>
      <c r="E1515" s="156"/>
      <c r="F1515" s="1290"/>
      <c r="G1515" s="1286"/>
      <c r="H1515" s="1079"/>
      <c r="I1515" s="1318"/>
      <c r="J1515" s="1319">
        <v>300</v>
      </c>
      <c r="K1515" s="1319"/>
      <c r="L1515" s="1321">
        <f>SUM(I1515:K1515)</f>
        <v>300</v>
      </c>
      <c r="M1515" s="1343"/>
    </row>
    <row r="1516" spans="1:13" s="616" customFormat="1" ht="15">
      <c r="A1516" s="1446">
        <v>1509</v>
      </c>
      <c r="B1516" s="1266"/>
      <c r="C1516" s="1267"/>
      <c r="D1516" s="1268" t="s">
        <v>396</v>
      </c>
      <c r="E1516" s="1289"/>
      <c r="F1516" s="1287"/>
      <c r="G1516" s="1290"/>
      <c r="H1516" s="1291"/>
      <c r="I1516" s="1322"/>
      <c r="J1516" s="1323"/>
      <c r="K1516" s="1323"/>
      <c r="L1516" s="1324">
        <f>SUM(I1516:K1516)</f>
        <v>0</v>
      </c>
      <c r="M1516" s="1346"/>
    </row>
    <row r="1517" spans="1:13" s="617" customFormat="1" ht="15">
      <c r="A1517" s="1446">
        <v>1510</v>
      </c>
      <c r="B1517" s="1270"/>
      <c r="C1517" s="1271"/>
      <c r="D1517" s="1272" t="s">
        <v>1034</v>
      </c>
      <c r="E1517" s="156"/>
      <c r="F1517" s="1092"/>
      <c r="G1517" s="1287"/>
      <c r="H1517" s="1288"/>
      <c r="I1517" s="1328">
        <f>SUM(I1515:I1516)</f>
        <v>0</v>
      </c>
      <c r="J1517" s="1287">
        <f>SUM(J1515:J1516)</f>
        <v>300</v>
      </c>
      <c r="K1517" s="1287">
        <f>SUM(K1515:K1516)</f>
        <v>0</v>
      </c>
      <c r="L1517" s="1320">
        <f>SUM(I1517:K1517)</f>
        <v>300</v>
      </c>
      <c r="M1517" s="1345">
        <f>SUM(M1514:M1516)</f>
        <v>0</v>
      </c>
    </row>
    <row r="1518" spans="1:13" s="615" customFormat="1" ht="15">
      <c r="A1518" s="1446">
        <v>1511</v>
      </c>
      <c r="B1518" s="1294"/>
      <c r="C1518" s="1264">
        <v>3</v>
      </c>
      <c r="D1518" s="1261" t="s">
        <v>486</v>
      </c>
      <c r="E1518" s="156" t="s">
        <v>752</v>
      </c>
      <c r="F1518" s="381">
        <f>SUM(H1518,L1522)</f>
        <v>170</v>
      </c>
      <c r="G1518" s="145">
        <v>0</v>
      </c>
      <c r="H1518" s="1074">
        <v>0</v>
      </c>
      <c r="I1518" s="1318"/>
      <c r="J1518" s="1319"/>
      <c r="K1518" s="1319"/>
      <c r="L1518" s="1321"/>
      <c r="M1518" s="1341"/>
    </row>
    <row r="1519" spans="1:13" ht="15">
      <c r="A1519" s="1446">
        <v>1512</v>
      </c>
      <c r="B1519" s="1263"/>
      <c r="C1519" s="1264"/>
      <c r="D1519" s="1265" t="s">
        <v>394</v>
      </c>
      <c r="E1519" s="1295"/>
      <c r="F1519" s="1280"/>
      <c r="G1519" s="1286"/>
      <c r="H1519" s="1079"/>
      <c r="I1519" s="1318"/>
      <c r="J1519" s="1319">
        <v>170</v>
      </c>
      <c r="K1519" s="1319"/>
      <c r="L1519" s="1321">
        <f>SUM(I1519:K1519)</f>
        <v>170</v>
      </c>
      <c r="M1519" s="1343"/>
    </row>
    <row r="1520" spans="1:13" ht="15">
      <c r="A1520" s="1446">
        <v>1513</v>
      </c>
      <c r="B1520" s="1263"/>
      <c r="C1520" s="1264"/>
      <c r="D1520" s="1265" t="s">
        <v>1000</v>
      </c>
      <c r="E1520" s="1295"/>
      <c r="F1520" s="1280"/>
      <c r="G1520" s="1286"/>
      <c r="H1520" s="1079"/>
      <c r="I1520" s="1318"/>
      <c r="J1520" s="1319">
        <v>170</v>
      </c>
      <c r="K1520" s="1319"/>
      <c r="L1520" s="1321">
        <f>SUM(I1520:K1520)</f>
        <v>170</v>
      </c>
      <c r="M1520" s="1343"/>
    </row>
    <row r="1521" spans="1:13" s="616" customFormat="1" ht="15">
      <c r="A1521" s="1446">
        <v>1514</v>
      </c>
      <c r="B1521" s="1266"/>
      <c r="C1521" s="1267"/>
      <c r="D1521" s="1268" t="s">
        <v>396</v>
      </c>
      <c r="E1521" s="156"/>
      <c r="F1521" s="1290"/>
      <c r="G1521" s="1290"/>
      <c r="H1521" s="1291"/>
      <c r="I1521" s="1322"/>
      <c r="J1521" s="1323"/>
      <c r="K1521" s="1323"/>
      <c r="L1521" s="1324">
        <f>SUM(I1521:K1521)</f>
        <v>0</v>
      </c>
      <c r="M1521" s="1346"/>
    </row>
    <row r="1522" spans="1:13" s="617" customFormat="1" ht="15">
      <c r="A1522" s="1446">
        <v>1515</v>
      </c>
      <c r="B1522" s="1270"/>
      <c r="C1522" s="1271"/>
      <c r="D1522" s="1272" t="s">
        <v>1034</v>
      </c>
      <c r="E1522" s="1289"/>
      <c r="F1522" s="1287"/>
      <c r="G1522" s="1287"/>
      <c r="H1522" s="1288"/>
      <c r="I1522" s="1328">
        <f>SUM(I1520:I1521)</f>
        <v>0</v>
      </c>
      <c r="J1522" s="1287">
        <f>SUM(J1520:J1521)</f>
        <v>170</v>
      </c>
      <c r="K1522" s="1287">
        <f>SUM(K1520:K1521)</f>
        <v>0</v>
      </c>
      <c r="L1522" s="1320">
        <f>SUM(I1522:K1522)</f>
        <v>170</v>
      </c>
      <c r="M1522" s="1345">
        <f>SUM(M1519:M1521)</f>
        <v>0</v>
      </c>
    </row>
    <row r="1523" spans="1:13" ht="30">
      <c r="A1523" s="1446">
        <v>1516</v>
      </c>
      <c r="B1523" s="1258"/>
      <c r="C1523" s="1259">
        <v>4</v>
      </c>
      <c r="D1523" s="1265" t="s">
        <v>430</v>
      </c>
      <c r="E1523" s="156" t="s">
        <v>752</v>
      </c>
      <c r="F1523" s="381">
        <f>SUM(H1523,L1526)</f>
        <v>762</v>
      </c>
      <c r="G1523" s="1286">
        <v>0</v>
      </c>
      <c r="H1523" s="1387">
        <v>0</v>
      </c>
      <c r="I1523" s="1318"/>
      <c r="J1523" s="1319"/>
      <c r="K1523" s="1319"/>
      <c r="L1523" s="1320"/>
      <c r="M1523" s="1343"/>
    </row>
    <row r="1524" spans="1:13" s="615" customFormat="1" ht="15">
      <c r="A1524" s="1446">
        <v>1517</v>
      </c>
      <c r="B1524" s="1263"/>
      <c r="C1524" s="1264"/>
      <c r="D1524" s="1265" t="s">
        <v>1000</v>
      </c>
      <c r="E1524" s="156"/>
      <c r="F1524" s="1286"/>
      <c r="G1524" s="1261"/>
      <c r="H1524" s="1262"/>
      <c r="I1524" s="1318"/>
      <c r="J1524" s="1319">
        <v>762</v>
      </c>
      <c r="K1524" s="1319"/>
      <c r="L1524" s="1321">
        <f aca="true" t="shared" si="20" ref="L1524:L1538">SUM(I1524:K1524)</f>
        <v>762</v>
      </c>
      <c r="M1524" s="1338"/>
    </row>
    <row r="1525" spans="1:13" s="616" customFormat="1" ht="15">
      <c r="A1525" s="1446">
        <v>1518</v>
      </c>
      <c r="B1525" s="1266"/>
      <c r="C1525" s="1267"/>
      <c r="D1525" s="1268" t="s">
        <v>230</v>
      </c>
      <c r="E1525" s="1301"/>
      <c r="F1525" s="1302"/>
      <c r="G1525" s="1290"/>
      <c r="H1525" s="1291"/>
      <c r="I1525" s="1322"/>
      <c r="J1525" s="1323"/>
      <c r="K1525" s="1323"/>
      <c r="L1525" s="1324">
        <f t="shared" si="20"/>
        <v>0</v>
      </c>
      <c r="M1525" s="1346"/>
    </row>
    <row r="1526" spans="1:13" s="617" customFormat="1" ht="15">
      <c r="A1526" s="1446">
        <v>1519</v>
      </c>
      <c r="B1526" s="1270"/>
      <c r="C1526" s="1271"/>
      <c r="D1526" s="1272" t="s">
        <v>1034</v>
      </c>
      <c r="E1526" s="1289"/>
      <c r="F1526" s="1287"/>
      <c r="G1526" s="1287"/>
      <c r="H1526" s="1288"/>
      <c r="I1526" s="1328">
        <f>SUM(I1524:I1525)</f>
        <v>0</v>
      </c>
      <c r="J1526" s="1287">
        <f>SUM(J1524:J1525)</f>
        <v>762</v>
      </c>
      <c r="K1526" s="1287">
        <f>SUM(K1524:K1525)</f>
        <v>0</v>
      </c>
      <c r="L1526" s="1320">
        <f t="shared" si="20"/>
        <v>762</v>
      </c>
      <c r="M1526" s="1345">
        <v>0</v>
      </c>
    </row>
    <row r="1527" spans="1:13" s="615" customFormat="1" ht="18" customHeight="1">
      <c r="A1527" s="1446">
        <v>1520</v>
      </c>
      <c r="B1527" s="1294"/>
      <c r="C1527" s="1264">
        <v>5</v>
      </c>
      <c r="D1527" s="146" t="s">
        <v>431</v>
      </c>
      <c r="E1527" s="156" t="s">
        <v>752</v>
      </c>
      <c r="F1527" s="381">
        <f>SUM(H1527,L1530)</f>
        <v>715</v>
      </c>
      <c r="G1527" s="381">
        <v>0</v>
      </c>
      <c r="H1527" s="1081">
        <v>0</v>
      </c>
      <c r="I1527" s="1318"/>
      <c r="J1527" s="1319"/>
      <c r="K1527" s="1319"/>
      <c r="L1527" s="1320"/>
      <c r="M1527" s="1343"/>
    </row>
    <row r="1528" spans="1:13" s="615" customFormat="1" ht="15">
      <c r="A1528" s="1446">
        <v>1521</v>
      </c>
      <c r="B1528" s="1263"/>
      <c r="C1528" s="1264"/>
      <c r="D1528" s="1265" t="s">
        <v>1000</v>
      </c>
      <c r="E1528" s="156"/>
      <c r="F1528" s="1286"/>
      <c r="G1528" s="1261"/>
      <c r="H1528" s="1262"/>
      <c r="I1528" s="1318"/>
      <c r="J1528" s="1319">
        <v>715</v>
      </c>
      <c r="K1528" s="1319"/>
      <c r="L1528" s="1321">
        <f t="shared" si="20"/>
        <v>715</v>
      </c>
      <c r="M1528" s="1338"/>
    </row>
    <row r="1529" spans="1:13" s="616" customFormat="1" ht="15">
      <c r="A1529" s="1446">
        <v>1522</v>
      </c>
      <c r="B1529" s="1266"/>
      <c r="C1529" s="1267"/>
      <c r="D1529" s="1268" t="s">
        <v>230</v>
      </c>
      <c r="E1529" s="1301"/>
      <c r="F1529" s="1302"/>
      <c r="G1529" s="1290"/>
      <c r="H1529" s="1291"/>
      <c r="I1529" s="1322"/>
      <c r="J1529" s="1323"/>
      <c r="K1529" s="1323"/>
      <c r="L1529" s="1324">
        <f t="shared" si="20"/>
        <v>0</v>
      </c>
      <c r="M1529" s="1346"/>
    </row>
    <row r="1530" spans="1:13" s="617" customFormat="1" ht="15">
      <c r="A1530" s="1446">
        <v>1523</v>
      </c>
      <c r="B1530" s="1270"/>
      <c r="C1530" s="1271"/>
      <c r="D1530" s="1272" t="s">
        <v>1034</v>
      </c>
      <c r="E1530" s="1289"/>
      <c r="F1530" s="1287"/>
      <c r="G1530" s="1287"/>
      <c r="H1530" s="1288"/>
      <c r="I1530" s="1328">
        <f>SUM(I1528:I1529)</f>
        <v>0</v>
      </c>
      <c r="J1530" s="1287">
        <f>SUM(J1528:J1529)</f>
        <v>715</v>
      </c>
      <c r="K1530" s="1287">
        <f>SUM(K1528:K1529)</f>
        <v>0</v>
      </c>
      <c r="L1530" s="1320">
        <f t="shared" si="20"/>
        <v>715</v>
      </c>
      <c r="M1530" s="1345">
        <v>0</v>
      </c>
    </row>
    <row r="1531" spans="1:13" s="615" customFormat="1" ht="18" customHeight="1">
      <c r="A1531" s="1446">
        <v>1524</v>
      </c>
      <c r="B1531" s="1294"/>
      <c r="C1531" s="1264">
        <v>6</v>
      </c>
      <c r="D1531" s="146" t="s">
        <v>429</v>
      </c>
      <c r="E1531" s="156" t="s">
        <v>752</v>
      </c>
      <c r="F1531" s="381">
        <f>SUM(H1531,L1534)</f>
        <v>7500</v>
      </c>
      <c r="G1531" s="381">
        <v>0</v>
      </c>
      <c r="H1531" s="1081">
        <v>0</v>
      </c>
      <c r="I1531" s="1318"/>
      <c r="J1531" s="1319"/>
      <c r="K1531" s="1319"/>
      <c r="L1531" s="1320"/>
      <c r="M1531" s="1343"/>
    </row>
    <row r="1532" spans="1:13" s="615" customFormat="1" ht="15">
      <c r="A1532" s="1446">
        <v>1525</v>
      </c>
      <c r="B1532" s="1263"/>
      <c r="C1532" s="1264"/>
      <c r="D1532" s="1265" t="s">
        <v>1000</v>
      </c>
      <c r="E1532" s="156"/>
      <c r="F1532" s="1286"/>
      <c r="G1532" s="1261"/>
      <c r="H1532" s="1262"/>
      <c r="I1532" s="1318">
        <v>7500</v>
      </c>
      <c r="J1532" s="1319"/>
      <c r="K1532" s="1319"/>
      <c r="L1532" s="1321">
        <f t="shared" si="20"/>
        <v>7500</v>
      </c>
      <c r="M1532" s="1338"/>
    </row>
    <row r="1533" spans="1:13" s="616" customFormat="1" ht="15">
      <c r="A1533" s="1446">
        <v>1526</v>
      </c>
      <c r="B1533" s="1266"/>
      <c r="C1533" s="1267"/>
      <c r="D1533" s="1268" t="s">
        <v>230</v>
      </c>
      <c r="E1533" s="1301"/>
      <c r="F1533" s="1302"/>
      <c r="G1533" s="1290"/>
      <c r="H1533" s="1291"/>
      <c r="I1533" s="1322"/>
      <c r="J1533" s="1323"/>
      <c r="K1533" s="1323"/>
      <c r="L1533" s="1324">
        <f t="shared" si="20"/>
        <v>0</v>
      </c>
      <c r="M1533" s="1346"/>
    </row>
    <row r="1534" spans="1:13" s="617" customFormat="1" ht="15">
      <c r="A1534" s="1446">
        <v>1527</v>
      </c>
      <c r="B1534" s="1270"/>
      <c r="C1534" s="1271"/>
      <c r="D1534" s="1272" t="s">
        <v>1034</v>
      </c>
      <c r="E1534" s="1289"/>
      <c r="F1534" s="1287"/>
      <c r="G1534" s="1287"/>
      <c r="H1534" s="1288"/>
      <c r="I1534" s="1328">
        <f>SUM(I1532:I1533)</f>
        <v>7500</v>
      </c>
      <c r="J1534" s="1287">
        <f>SUM(J1532:J1533)</f>
        <v>0</v>
      </c>
      <c r="K1534" s="1287">
        <f>SUM(K1532:K1533)</f>
        <v>0</v>
      </c>
      <c r="L1534" s="1320">
        <f t="shared" si="20"/>
        <v>7500</v>
      </c>
      <c r="M1534" s="1345">
        <v>0</v>
      </c>
    </row>
    <row r="1535" spans="1:13" s="615" customFormat="1" ht="18" customHeight="1">
      <c r="A1535" s="1446">
        <v>1528</v>
      </c>
      <c r="B1535" s="1294"/>
      <c r="C1535" s="1264">
        <v>7</v>
      </c>
      <c r="D1535" s="146" t="s">
        <v>432</v>
      </c>
      <c r="E1535" s="156" t="s">
        <v>752</v>
      </c>
      <c r="F1535" s="381">
        <f>SUM(H1535,L1538)</f>
        <v>2500</v>
      </c>
      <c r="G1535" s="381">
        <v>0</v>
      </c>
      <c r="H1535" s="1081">
        <v>0</v>
      </c>
      <c r="I1535" s="1318"/>
      <c r="J1535" s="1319"/>
      <c r="K1535" s="1319"/>
      <c r="L1535" s="1320"/>
      <c r="M1535" s="1343"/>
    </row>
    <row r="1536" spans="1:13" s="615" customFormat="1" ht="15">
      <c r="A1536" s="1446">
        <v>1529</v>
      </c>
      <c r="B1536" s="1263"/>
      <c r="C1536" s="1264"/>
      <c r="D1536" s="1265" t="s">
        <v>1000</v>
      </c>
      <c r="E1536" s="156"/>
      <c r="F1536" s="1286"/>
      <c r="G1536" s="1261"/>
      <c r="H1536" s="1262"/>
      <c r="I1536" s="1318"/>
      <c r="J1536" s="1319">
        <v>2500</v>
      </c>
      <c r="K1536" s="1319"/>
      <c r="L1536" s="1321">
        <f t="shared" si="20"/>
        <v>2500</v>
      </c>
      <c r="M1536" s="1338"/>
    </row>
    <row r="1537" spans="1:13" s="616" customFormat="1" ht="15">
      <c r="A1537" s="1446">
        <v>1530</v>
      </c>
      <c r="B1537" s="1266"/>
      <c r="C1537" s="1267"/>
      <c r="D1537" s="1268" t="s">
        <v>230</v>
      </c>
      <c r="E1537" s="1301"/>
      <c r="F1537" s="1302"/>
      <c r="G1537" s="1290"/>
      <c r="H1537" s="1291"/>
      <c r="I1537" s="1322"/>
      <c r="J1537" s="1323"/>
      <c r="K1537" s="1323"/>
      <c r="L1537" s="1324">
        <f t="shared" si="20"/>
        <v>0</v>
      </c>
      <c r="M1537" s="1346"/>
    </row>
    <row r="1538" spans="1:14" s="617" customFormat="1" ht="15">
      <c r="A1538" s="1446">
        <v>1531</v>
      </c>
      <c r="B1538" s="1270"/>
      <c r="C1538" s="1271"/>
      <c r="D1538" s="1272" t="s">
        <v>1034</v>
      </c>
      <c r="E1538" s="1289"/>
      <c r="F1538" s="1287"/>
      <c r="G1538" s="1287"/>
      <c r="H1538" s="1288"/>
      <c r="I1538" s="1328">
        <f>SUM(I1536:I1537)</f>
        <v>0</v>
      </c>
      <c r="J1538" s="1287">
        <f>SUM(J1536:J1537)</f>
        <v>2500</v>
      </c>
      <c r="K1538" s="1287">
        <f>SUM(K1536:K1537)</f>
        <v>0</v>
      </c>
      <c r="L1538" s="1320">
        <f t="shared" si="20"/>
        <v>2500</v>
      </c>
      <c r="M1538" s="1345">
        <v>0</v>
      </c>
      <c r="N1538" s="617">
        <f>J1525+J1529+I1533+J1537</f>
        <v>0</v>
      </c>
    </row>
    <row r="1539" spans="1:13" s="615" customFormat="1" ht="18" customHeight="1">
      <c r="A1539" s="1446">
        <v>1532</v>
      </c>
      <c r="B1539" s="1294"/>
      <c r="C1539" s="1264">
        <v>8</v>
      </c>
      <c r="D1539" s="146" t="s">
        <v>968</v>
      </c>
      <c r="E1539" s="156" t="s">
        <v>752</v>
      </c>
      <c r="F1539" s="381">
        <f>SUM(H1539,L1542)</f>
        <v>500</v>
      </c>
      <c r="G1539" s="381">
        <v>0</v>
      </c>
      <c r="H1539" s="1081">
        <v>0</v>
      </c>
      <c r="I1539" s="1318"/>
      <c r="J1539" s="1319"/>
      <c r="K1539" s="1319"/>
      <c r="L1539" s="1320"/>
      <c r="M1539" s="1343"/>
    </row>
    <row r="1540" spans="1:13" s="615" customFormat="1" ht="15">
      <c r="A1540" s="1446">
        <v>1533</v>
      </c>
      <c r="B1540" s="1263"/>
      <c r="C1540" s="1264"/>
      <c r="D1540" s="1265" t="s">
        <v>1000</v>
      </c>
      <c r="E1540" s="156"/>
      <c r="F1540" s="1286"/>
      <c r="G1540" s="1261"/>
      <c r="H1540" s="1262"/>
      <c r="I1540" s="1318"/>
      <c r="J1540" s="1319">
        <v>500</v>
      </c>
      <c r="K1540" s="1319"/>
      <c r="L1540" s="1321">
        <f aca="true" t="shared" si="21" ref="L1540:L1565">SUM(I1540:K1540)</f>
        <v>500</v>
      </c>
      <c r="M1540" s="1338"/>
    </row>
    <row r="1541" spans="1:13" s="616" customFormat="1" ht="15">
      <c r="A1541" s="1446">
        <v>1534</v>
      </c>
      <c r="B1541" s="1266"/>
      <c r="C1541" s="1267"/>
      <c r="D1541" s="1268" t="s">
        <v>396</v>
      </c>
      <c r="E1541" s="1301"/>
      <c r="F1541" s="1302"/>
      <c r="G1541" s="1290"/>
      <c r="H1541" s="1291"/>
      <c r="I1541" s="1322"/>
      <c r="J1541" s="1323"/>
      <c r="K1541" s="1323"/>
      <c r="L1541" s="1324">
        <f t="shared" si="21"/>
        <v>0</v>
      </c>
      <c r="M1541" s="1346"/>
    </row>
    <row r="1542" spans="1:13" s="617" customFormat="1" ht="15">
      <c r="A1542" s="1446">
        <v>1535</v>
      </c>
      <c r="B1542" s="1270"/>
      <c r="C1542" s="1271"/>
      <c r="D1542" s="1272" t="s">
        <v>1034</v>
      </c>
      <c r="E1542" s="1289"/>
      <c r="F1542" s="1287"/>
      <c r="G1542" s="1287"/>
      <c r="H1542" s="1288"/>
      <c r="I1542" s="1328">
        <f>SUM(I1540:I1541)</f>
        <v>0</v>
      </c>
      <c r="J1542" s="1287">
        <f>SUM(J1540:J1541)</f>
        <v>500</v>
      </c>
      <c r="K1542" s="1287">
        <f>SUM(K1540:K1541)</f>
        <v>0</v>
      </c>
      <c r="L1542" s="1320">
        <f t="shared" si="21"/>
        <v>500</v>
      </c>
      <c r="M1542" s="1345">
        <v>0</v>
      </c>
    </row>
    <row r="1543" spans="1:13" ht="15">
      <c r="A1543" s="1446">
        <v>1536</v>
      </c>
      <c r="B1543" s="1263"/>
      <c r="C1543" s="1264">
        <v>9</v>
      </c>
      <c r="D1543" s="1265" t="s">
        <v>969</v>
      </c>
      <c r="E1543" s="156" t="s">
        <v>752</v>
      </c>
      <c r="F1543" s="381">
        <f>SUM(H1543,L1546)</f>
        <v>2500</v>
      </c>
      <c r="G1543" s="1286">
        <v>0</v>
      </c>
      <c r="H1543" s="1387">
        <v>0</v>
      </c>
      <c r="I1543" s="1318"/>
      <c r="J1543" s="1319"/>
      <c r="K1543" s="1319"/>
      <c r="L1543" s="1320"/>
      <c r="M1543" s="1343"/>
    </row>
    <row r="1544" spans="1:13" s="615" customFormat="1" ht="15">
      <c r="A1544" s="1446">
        <v>1537</v>
      </c>
      <c r="B1544" s="1263"/>
      <c r="C1544" s="1264"/>
      <c r="D1544" s="1265" t="s">
        <v>1000</v>
      </c>
      <c r="E1544" s="156"/>
      <c r="F1544" s="1286"/>
      <c r="G1544" s="1261"/>
      <c r="H1544" s="1262"/>
      <c r="I1544" s="1318"/>
      <c r="J1544" s="1319">
        <v>2500</v>
      </c>
      <c r="K1544" s="1319"/>
      <c r="L1544" s="1321">
        <f t="shared" si="21"/>
        <v>2500</v>
      </c>
      <c r="M1544" s="1338"/>
    </row>
    <row r="1545" spans="1:13" s="616" customFormat="1" ht="15">
      <c r="A1545" s="1446">
        <v>1538</v>
      </c>
      <c r="B1545" s="1266"/>
      <c r="C1545" s="1267"/>
      <c r="D1545" s="1268" t="s">
        <v>396</v>
      </c>
      <c r="E1545" s="1301"/>
      <c r="F1545" s="1302"/>
      <c r="G1545" s="1290"/>
      <c r="H1545" s="1291"/>
      <c r="I1545" s="1322"/>
      <c r="J1545" s="1323"/>
      <c r="K1545" s="1323"/>
      <c r="L1545" s="1324">
        <f t="shared" si="21"/>
        <v>0</v>
      </c>
      <c r="M1545" s="1346"/>
    </row>
    <row r="1546" spans="1:13" s="617" customFormat="1" ht="15">
      <c r="A1546" s="1446">
        <v>1539</v>
      </c>
      <c r="B1546" s="1270"/>
      <c r="C1546" s="1271"/>
      <c r="D1546" s="1272" t="s">
        <v>1034</v>
      </c>
      <c r="E1546" s="1289"/>
      <c r="F1546" s="1287"/>
      <c r="G1546" s="1287"/>
      <c r="H1546" s="1288"/>
      <c r="I1546" s="1328">
        <f>SUM(I1544:I1545)</f>
        <v>0</v>
      </c>
      <c r="J1546" s="1287">
        <f>SUM(J1544:J1545)</f>
        <v>2500</v>
      </c>
      <c r="K1546" s="1287">
        <f>SUM(K1544:K1545)</f>
        <v>0</v>
      </c>
      <c r="L1546" s="1320">
        <f t="shared" si="21"/>
        <v>2500</v>
      </c>
      <c r="M1546" s="1345">
        <v>0</v>
      </c>
    </row>
    <row r="1547" spans="1:13" ht="15">
      <c r="A1547" s="1446">
        <v>1540</v>
      </c>
      <c r="B1547" s="1263"/>
      <c r="C1547" s="1264">
        <v>10</v>
      </c>
      <c r="D1547" s="1265" t="s">
        <v>970</v>
      </c>
      <c r="E1547" s="156" t="s">
        <v>752</v>
      </c>
      <c r="F1547" s="381">
        <f>SUM(H1547,L1550)</f>
        <v>1000</v>
      </c>
      <c r="G1547" s="1286">
        <v>0</v>
      </c>
      <c r="H1547" s="1387">
        <v>0</v>
      </c>
      <c r="I1547" s="1318"/>
      <c r="J1547" s="1319"/>
      <c r="K1547" s="1319"/>
      <c r="L1547" s="1320"/>
      <c r="M1547" s="1343"/>
    </row>
    <row r="1548" spans="1:13" s="615" customFormat="1" ht="15">
      <c r="A1548" s="1446">
        <v>1541</v>
      </c>
      <c r="B1548" s="1263"/>
      <c r="C1548" s="1264"/>
      <c r="D1548" s="1265" t="s">
        <v>1000</v>
      </c>
      <c r="E1548" s="156"/>
      <c r="F1548" s="1286"/>
      <c r="G1548" s="1261"/>
      <c r="H1548" s="1262"/>
      <c r="I1548" s="1318"/>
      <c r="J1548" s="1319">
        <v>1000</v>
      </c>
      <c r="K1548" s="1319"/>
      <c r="L1548" s="1321">
        <f t="shared" si="21"/>
        <v>1000</v>
      </c>
      <c r="M1548" s="1338"/>
    </row>
    <row r="1549" spans="1:13" s="616" customFormat="1" ht="15">
      <c r="A1549" s="1446">
        <v>1542</v>
      </c>
      <c r="B1549" s="1266"/>
      <c r="C1549" s="1267"/>
      <c r="D1549" s="1268" t="s">
        <v>396</v>
      </c>
      <c r="E1549" s="1301"/>
      <c r="F1549" s="1302"/>
      <c r="G1549" s="1290"/>
      <c r="H1549" s="1291"/>
      <c r="I1549" s="1322"/>
      <c r="J1549" s="1323"/>
      <c r="K1549" s="1323"/>
      <c r="L1549" s="1324">
        <f t="shared" si="21"/>
        <v>0</v>
      </c>
      <c r="M1549" s="1346"/>
    </row>
    <row r="1550" spans="1:13" s="617" customFormat="1" ht="15">
      <c r="A1550" s="1446">
        <v>1543</v>
      </c>
      <c r="B1550" s="1270"/>
      <c r="C1550" s="1271"/>
      <c r="D1550" s="1272" t="s">
        <v>971</v>
      </c>
      <c r="E1550" s="1289"/>
      <c r="F1550" s="1287"/>
      <c r="G1550" s="1287"/>
      <c r="H1550" s="1288"/>
      <c r="I1550" s="1328">
        <f>SUM(I1548:I1549)</f>
        <v>0</v>
      </c>
      <c r="J1550" s="1287">
        <f>SUM(J1548:J1549)</f>
        <v>1000</v>
      </c>
      <c r="K1550" s="1287">
        <f>SUM(K1548:K1549)</f>
        <v>0</v>
      </c>
      <c r="L1550" s="1320">
        <f t="shared" si="21"/>
        <v>1000</v>
      </c>
      <c r="M1550" s="1345">
        <v>0</v>
      </c>
    </row>
    <row r="1551" spans="1:13" ht="30">
      <c r="A1551" s="1446">
        <v>1544</v>
      </c>
      <c r="B1551" s="1258"/>
      <c r="C1551" s="1259">
        <v>11</v>
      </c>
      <c r="D1551" s="1265" t="s">
        <v>972</v>
      </c>
      <c r="E1551" s="156" t="s">
        <v>752</v>
      </c>
      <c r="F1551" s="381">
        <f>SUM(H1551,L1554)</f>
        <v>1000</v>
      </c>
      <c r="G1551" s="1286">
        <v>0</v>
      </c>
      <c r="H1551" s="1387">
        <v>0</v>
      </c>
      <c r="I1551" s="1318"/>
      <c r="J1551" s="1319"/>
      <c r="K1551" s="1319"/>
      <c r="L1551" s="1320"/>
      <c r="M1551" s="1343"/>
    </row>
    <row r="1552" spans="1:13" s="615" customFormat="1" ht="15">
      <c r="A1552" s="1446">
        <v>1545</v>
      </c>
      <c r="B1552" s="1263"/>
      <c r="C1552" s="1264"/>
      <c r="D1552" s="1265" t="s">
        <v>1000</v>
      </c>
      <c r="E1552" s="156"/>
      <c r="F1552" s="1286"/>
      <c r="G1552" s="1261"/>
      <c r="H1552" s="1262"/>
      <c r="I1552" s="1318"/>
      <c r="J1552" s="1319">
        <v>1000</v>
      </c>
      <c r="K1552" s="1319"/>
      <c r="L1552" s="1321">
        <f t="shared" si="21"/>
        <v>1000</v>
      </c>
      <c r="M1552" s="1338"/>
    </row>
    <row r="1553" spans="1:13" s="616" customFormat="1" ht="15">
      <c r="A1553" s="1446">
        <v>1546</v>
      </c>
      <c r="B1553" s="1266"/>
      <c r="C1553" s="1267"/>
      <c r="D1553" s="1268" t="s">
        <v>396</v>
      </c>
      <c r="E1553" s="1301"/>
      <c r="F1553" s="1302"/>
      <c r="G1553" s="1290"/>
      <c r="H1553" s="1291"/>
      <c r="I1553" s="1322"/>
      <c r="J1553" s="1323"/>
      <c r="K1553" s="1323"/>
      <c r="L1553" s="1324">
        <f t="shared" si="21"/>
        <v>0</v>
      </c>
      <c r="M1553" s="1346"/>
    </row>
    <row r="1554" spans="1:13" s="617" customFormat="1" ht="15">
      <c r="A1554" s="1446">
        <v>1547</v>
      </c>
      <c r="B1554" s="1270"/>
      <c r="C1554" s="1271"/>
      <c r="D1554" s="1272" t="s">
        <v>1034</v>
      </c>
      <c r="E1554" s="1289"/>
      <c r="F1554" s="1287"/>
      <c r="G1554" s="1287"/>
      <c r="H1554" s="1288"/>
      <c r="I1554" s="1328">
        <f>SUM(I1552:I1553)</f>
        <v>0</v>
      </c>
      <c r="J1554" s="1287">
        <f>SUM(J1552:J1553)</f>
        <v>1000</v>
      </c>
      <c r="K1554" s="1287">
        <f>SUM(K1552:K1553)</f>
        <v>0</v>
      </c>
      <c r="L1554" s="1320">
        <f t="shared" si="21"/>
        <v>1000</v>
      </c>
      <c r="M1554" s="1345">
        <v>0</v>
      </c>
    </row>
    <row r="1555" spans="1:13" ht="15">
      <c r="A1555" s="1446">
        <v>1548</v>
      </c>
      <c r="B1555" s="1263"/>
      <c r="C1555" s="1264">
        <v>12</v>
      </c>
      <c r="D1555" s="1265" t="s">
        <v>973</v>
      </c>
      <c r="E1555" s="156" t="s">
        <v>752</v>
      </c>
      <c r="F1555" s="381">
        <f>SUM(H1555,L1558)</f>
        <v>700</v>
      </c>
      <c r="G1555" s="1286">
        <v>0</v>
      </c>
      <c r="H1555" s="1387">
        <v>0</v>
      </c>
      <c r="I1555" s="1318"/>
      <c r="J1555" s="1319"/>
      <c r="K1555" s="1319"/>
      <c r="L1555" s="1320"/>
      <c r="M1555" s="1343"/>
    </row>
    <row r="1556" spans="1:13" s="615" customFormat="1" ht="15">
      <c r="A1556" s="1446">
        <v>1549</v>
      </c>
      <c r="B1556" s="1263"/>
      <c r="C1556" s="1264"/>
      <c r="D1556" s="1265" t="s">
        <v>1000</v>
      </c>
      <c r="E1556" s="156"/>
      <c r="F1556" s="1286"/>
      <c r="G1556" s="1261"/>
      <c r="H1556" s="1262"/>
      <c r="I1556" s="1318"/>
      <c r="J1556" s="1319">
        <v>700</v>
      </c>
      <c r="K1556" s="1319"/>
      <c r="L1556" s="1321">
        <f t="shared" si="21"/>
        <v>700</v>
      </c>
      <c r="M1556" s="1338"/>
    </row>
    <row r="1557" spans="1:13" s="616" customFormat="1" ht="15">
      <c r="A1557" s="1446">
        <v>1550</v>
      </c>
      <c r="B1557" s="1266"/>
      <c r="C1557" s="1267"/>
      <c r="D1557" s="1268" t="s">
        <v>396</v>
      </c>
      <c r="E1557" s="1301"/>
      <c r="F1557" s="1302"/>
      <c r="G1557" s="1290"/>
      <c r="H1557" s="1291"/>
      <c r="I1557" s="1322"/>
      <c r="J1557" s="1323"/>
      <c r="K1557" s="1323"/>
      <c r="L1557" s="1324">
        <f t="shared" si="21"/>
        <v>0</v>
      </c>
      <c r="M1557" s="1346"/>
    </row>
    <row r="1558" spans="1:13" s="617" customFormat="1" ht="15">
      <c r="A1558" s="1446">
        <v>1551</v>
      </c>
      <c r="B1558" s="1270"/>
      <c r="C1558" s="1271"/>
      <c r="D1558" s="1272" t="s">
        <v>1034</v>
      </c>
      <c r="E1558" s="1289"/>
      <c r="F1558" s="1287"/>
      <c r="G1558" s="1287"/>
      <c r="H1558" s="1288"/>
      <c r="I1558" s="1328">
        <f>SUM(I1556:I1557)</f>
        <v>0</v>
      </c>
      <c r="J1558" s="1287">
        <f>SUM(J1556:J1557)</f>
        <v>700</v>
      </c>
      <c r="K1558" s="1287">
        <f>SUM(K1556:K1557)</f>
        <v>0</v>
      </c>
      <c r="L1558" s="1320">
        <f t="shared" si="21"/>
        <v>700</v>
      </c>
      <c r="M1558" s="1345">
        <v>0</v>
      </c>
    </row>
    <row r="1559" spans="1:13" ht="30">
      <c r="A1559" s="1446">
        <v>1552</v>
      </c>
      <c r="B1559" s="1258"/>
      <c r="C1559" s="1259">
        <v>13</v>
      </c>
      <c r="D1559" s="1265" t="s">
        <v>965</v>
      </c>
      <c r="E1559" s="156" t="s">
        <v>752</v>
      </c>
      <c r="F1559" s="381">
        <f>SUM(H1559,L1562)</f>
        <v>2500</v>
      </c>
      <c r="G1559" s="1286">
        <v>0</v>
      </c>
      <c r="H1559" s="1387">
        <v>0</v>
      </c>
      <c r="I1559" s="1318"/>
      <c r="J1559" s="1319"/>
      <c r="K1559" s="1319"/>
      <c r="L1559" s="1320"/>
      <c r="M1559" s="1343"/>
    </row>
    <row r="1560" spans="1:13" s="615" customFormat="1" ht="15">
      <c r="A1560" s="1446">
        <v>1553</v>
      </c>
      <c r="B1560" s="1263"/>
      <c r="C1560" s="1264"/>
      <c r="D1560" s="1265" t="s">
        <v>1000</v>
      </c>
      <c r="E1560" s="156"/>
      <c r="F1560" s="1286"/>
      <c r="G1560" s="1261"/>
      <c r="H1560" s="1262"/>
      <c r="I1560" s="1318"/>
      <c r="J1560" s="1319">
        <v>2500</v>
      </c>
      <c r="K1560" s="1319"/>
      <c r="L1560" s="1321">
        <f t="shared" si="21"/>
        <v>2500</v>
      </c>
      <c r="M1560" s="1338"/>
    </row>
    <row r="1561" spans="1:13" s="616" customFormat="1" ht="15">
      <c r="A1561" s="1446">
        <v>1554</v>
      </c>
      <c r="B1561" s="1266"/>
      <c r="C1561" s="1267"/>
      <c r="D1561" s="1268" t="s">
        <v>396</v>
      </c>
      <c r="E1561" s="1301"/>
      <c r="F1561" s="1302"/>
      <c r="G1561" s="1290"/>
      <c r="H1561" s="1291"/>
      <c r="I1561" s="1322"/>
      <c r="J1561" s="1323"/>
      <c r="K1561" s="1323"/>
      <c r="L1561" s="1324">
        <f t="shared" si="21"/>
        <v>0</v>
      </c>
      <c r="M1561" s="1346"/>
    </row>
    <row r="1562" spans="1:13" s="617" customFormat="1" ht="15">
      <c r="A1562" s="1446">
        <v>1555</v>
      </c>
      <c r="B1562" s="1270"/>
      <c r="C1562" s="1271"/>
      <c r="D1562" s="1272" t="s">
        <v>1034</v>
      </c>
      <c r="E1562" s="1289"/>
      <c r="F1562" s="1287"/>
      <c r="G1562" s="1287"/>
      <c r="H1562" s="1288"/>
      <c r="I1562" s="1328">
        <f>SUM(I1560:I1561)</f>
        <v>0</v>
      </c>
      <c r="J1562" s="1287">
        <f>SUM(J1560:J1561)</f>
        <v>2500</v>
      </c>
      <c r="K1562" s="1287">
        <f>SUM(K1560:K1561)</f>
        <v>0</v>
      </c>
      <c r="L1562" s="1320">
        <f t="shared" si="21"/>
        <v>2500</v>
      </c>
      <c r="M1562" s="1345">
        <v>0</v>
      </c>
    </row>
    <row r="1563" spans="1:13" ht="30">
      <c r="A1563" s="1446">
        <v>1556</v>
      </c>
      <c r="B1563" s="1258"/>
      <c r="C1563" s="1259">
        <v>14</v>
      </c>
      <c r="D1563" s="1265" t="s">
        <v>1003</v>
      </c>
      <c r="E1563" s="156" t="s">
        <v>752</v>
      </c>
      <c r="F1563" s="381">
        <f>SUM(H1563,L1566)</f>
        <v>2000</v>
      </c>
      <c r="G1563" s="1286">
        <v>0</v>
      </c>
      <c r="H1563" s="1387">
        <v>0</v>
      </c>
      <c r="I1563" s="1318"/>
      <c r="J1563" s="1319"/>
      <c r="K1563" s="1319"/>
      <c r="L1563" s="1320"/>
      <c r="M1563" s="1343"/>
    </row>
    <row r="1564" spans="1:13" s="615" customFormat="1" ht="15">
      <c r="A1564" s="1446">
        <v>1557</v>
      </c>
      <c r="B1564" s="1263"/>
      <c r="C1564" s="1264"/>
      <c r="D1564" s="1265" t="s">
        <v>1000</v>
      </c>
      <c r="E1564" s="156"/>
      <c r="F1564" s="1286"/>
      <c r="G1564" s="1261"/>
      <c r="H1564" s="1262"/>
      <c r="I1564" s="1318"/>
      <c r="J1564" s="1319">
        <v>2000</v>
      </c>
      <c r="K1564" s="1319"/>
      <c r="L1564" s="1321">
        <f t="shared" si="21"/>
        <v>2000</v>
      </c>
      <c r="M1564" s="1338"/>
    </row>
    <row r="1565" spans="1:13" s="616" customFormat="1" ht="15">
      <c r="A1565" s="1446">
        <v>1558</v>
      </c>
      <c r="B1565" s="1266"/>
      <c r="C1565" s="1267"/>
      <c r="D1565" s="1268" t="s">
        <v>396</v>
      </c>
      <c r="E1565" s="1301"/>
      <c r="F1565" s="1302"/>
      <c r="G1565" s="1290"/>
      <c r="H1565" s="1291"/>
      <c r="I1565" s="1322"/>
      <c r="J1565" s="1323"/>
      <c r="K1565" s="1323"/>
      <c r="L1565" s="1324">
        <f t="shared" si="21"/>
        <v>0</v>
      </c>
      <c r="M1565" s="1346"/>
    </row>
    <row r="1566" spans="1:13" s="617" customFormat="1" ht="15">
      <c r="A1566" s="1446">
        <v>1559</v>
      </c>
      <c r="B1566" s="1270"/>
      <c r="C1566" s="1271"/>
      <c r="D1566" s="1272" t="s">
        <v>1034</v>
      </c>
      <c r="E1566" s="1289"/>
      <c r="F1566" s="1287"/>
      <c r="G1566" s="1287"/>
      <c r="H1566" s="1288"/>
      <c r="I1566" s="1328">
        <f>SUM(I1564:I1565)</f>
        <v>0</v>
      </c>
      <c r="J1566" s="1287">
        <f>SUM(J1564:J1565)</f>
        <v>2000</v>
      </c>
      <c r="K1566" s="1287">
        <f>SUM(K1564:K1565)</f>
        <v>0</v>
      </c>
      <c r="L1566" s="1320">
        <f>SUM(I1566:K1566)</f>
        <v>2000</v>
      </c>
      <c r="M1566" s="1345">
        <v>0</v>
      </c>
    </row>
    <row r="1567" spans="1:13" s="615" customFormat="1" ht="30" customHeight="1">
      <c r="A1567" s="1446">
        <v>1560</v>
      </c>
      <c r="B1567" s="1294">
        <v>14</v>
      </c>
      <c r="C1567" s="1264"/>
      <c r="D1567" s="1307" t="s">
        <v>335</v>
      </c>
      <c r="E1567" s="1295"/>
      <c r="F1567" s="1390"/>
      <c r="G1567" s="1390"/>
      <c r="H1567" s="1391"/>
      <c r="I1567" s="1318"/>
      <c r="J1567" s="1319"/>
      <c r="K1567" s="1319"/>
      <c r="L1567" s="1321"/>
      <c r="M1567" s="1341"/>
    </row>
    <row r="1568" spans="1:13" s="615" customFormat="1" ht="15">
      <c r="A1568" s="1446">
        <v>1561</v>
      </c>
      <c r="B1568" s="1263"/>
      <c r="C1568" s="1264">
        <v>1</v>
      </c>
      <c r="D1568" s="1261" t="s">
        <v>336</v>
      </c>
      <c r="E1568" s="156" t="s">
        <v>752</v>
      </c>
      <c r="F1568" s="381">
        <f>SUM(H1568,L1572)</f>
        <v>700</v>
      </c>
      <c r="G1568" s="1261">
        <v>0</v>
      </c>
      <c r="H1568" s="1262">
        <v>0</v>
      </c>
      <c r="I1568" s="1318"/>
      <c r="J1568" s="1319"/>
      <c r="K1568" s="1319"/>
      <c r="L1568" s="1321"/>
      <c r="M1568" s="1338"/>
    </row>
    <row r="1569" spans="1:13" ht="15">
      <c r="A1569" s="1446">
        <v>1562</v>
      </c>
      <c r="B1569" s="1263"/>
      <c r="C1569" s="1264"/>
      <c r="D1569" s="1265" t="s">
        <v>394</v>
      </c>
      <c r="E1569" s="156"/>
      <c r="F1569" s="1290"/>
      <c r="G1569" s="1286"/>
      <c r="H1569" s="1079"/>
      <c r="I1569" s="1318"/>
      <c r="J1569" s="1319">
        <v>300</v>
      </c>
      <c r="K1569" s="1319"/>
      <c r="L1569" s="1321">
        <f>SUM(I1569:K1569)</f>
        <v>300</v>
      </c>
      <c r="M1569" s="1343"/>
    </row>
    <row r="1570" spans="1:13" ht="15">
      <c r="A1570" s="1446">
        <v>1563</v>
      </c>
      <c r="B1570" s="1263"/>
      <c r="C1570" s="1264"/>
      <c r="D1570" s="1265" t="s">
        <v>1000</v>
      </c>
      <c r="E1570" s="156"/>
      <c r="F1570" s="1290"/>
      <c r="G1570" s="1286"/>
      <c r="H1570" s="1079"/>
      <c r="I1570" s="1318"/>
      <c r="J1570" s="1319">
        <v>700</v>
      </c>
      <c r="K1570" s="1319"/>
      <c r="L1570" s="1321">
        <f>SUM(I1570:K1570)</f>
        <v>700</v>
      </c>
      <c r="M1570" s="1343"/>
    </row>
    <row r="1571" spans="1:13" s="616" customFormat="1" ht="15">
      <c r="A1571" s="1446">
        <v>1564</v>
      </c>
      <c r="B1571" s="1266"/>
      <c r="C1571" s="1267"/>
      <c r="D1571" s="1268" t="s">
        <v>396</v>
      </c>
      <c r="E1571" s="1289"/>
      <c r="F1571" s="1287"/>
      <c r="G1571" s="1290"/>
      <c r="H1571" s="1291"/>
      <c r="I1571" s="1322"/>
      <c r="J1571" s="1323"/>
      <c r="K1571" s="1323"/>
      <c r="L1571" s="1324">
        <f>SUM(I1571:K1571)</f>
        <v>0</v>
      </c>
      <c r="M1571" s="1346"/>
    </row>
    <row r="1572" spans="1:13" s="617" customFormat="1" ht="15">
      <c r="A1572" s="1446">
        <v>1565</v>
      </c>
      <c r="B1572" s="1270"/>
      <c r="C1572" s="1271"/>
      <c r="D1572" s="1272" t="s">
        <v>1034</v>
      </c>
      <c r="E1572" s="156"/>
      <c r="F1572" s="382"/>
      <c r="G1572" s="1287"/>
      <c r="H1572" s="1288"/>
      <c r="I1572" s="1328">
        <f>SUM(I1570:I1571)</f>
        <v>0</v>
      </c>
      <c r="J1572" s="1287">
        <f>SUM(J1570:J1571)</f>
        <v>700</v>
      </c>
      <c r="K1572" s="1287">
        <f>SUM(K1570:K1571)</f>
        <v>0</v>
      </c>
      <c r="L1572" s="1320">
        <f>SUM(I1572:K1572)</f>
        <v>700</v>
      </c>
      <c r="M1572" s="1345">
        <f>SUM(M1569:M1571)</f>
        <v>0</v>
      </c>
    </row>
    <row r="1573" spans="1:13" s="615" customFormat="1" ht="16.5" customHeight="1">
      <c r="A1573" s="1446">
        <v>1566</v>
      </c>
      <c r="B1573" s="1294"/>
      <c r="C1573" s="1264">
        <v>2</v>
      </c>
      <c r="D1573" s="1261" t="s">
        <v>883</v>
      </c>
      <c r="E1573" s="156" t="s">
        <v>752</v>
      </c>
      <c r="F1573" s="381">
        <f>SUM(H1573,L1576)</f>
        <v>644</v>
      </c>
      <c r="G1573" s="1261">
        <v>0</v>
      </c>
      <c r="H1573" s="1262">
        <v>0</v>
      </c>
      <c r="I1573" s="1318"/>
      <c r="J1573" s="1319"/>
      <c r="K1573" s="1319"/>
      <c r="L1573" s="1321"/>
      <c r="M1573" s="1338"/>
    </row>
    <row r="1574" spans="1:13" ht="15">
      <c r="A1574" s="1446">
        <v>1567</v>
      </c>
      <c r="B1574" s="1263"/>
      <c r="C1574" s="1264"/>
      <c r="D1574" s="1265" t="s">
        <v>1000</v>
      </c>
      <c r="E1574" s="156"/>
      <c r="F1574" s="1290"/>
      <c r="G1574" s="1286"/>
      <c r="H1574" s="1079"/>
      <c r="I1574" s="1318"/>
      <c r="J1574" s="1319">
        <v>644</v>
      </c>
      <c r="K1574" s="1319"/>
      <c r="L1574" s="1321">
        <f>SUM(I1574:K1574)</f>
        <v>644</v>
      </c>
      <c r="M1574" s="1343"/>
    </row>
    <row r="1575" spans="1:13" s="616" customFormat="1" ht="15">
      <c r="A1575" s="1446">
        <v>1568</v>
      </c>
      <c r="B1575" s="1266"/>
      <c r="C1575" s="1267"/>
      <c r="D1575" s="1268" t="s">
        <v>396</v>
      </c>
      <c r="E1575" s="1289"/>
      <c r="F1575" s="1287"/>
      <c r="G1575" s="1290"/>
      <c r="H1575" s="1291"/>
      <c r="I1575" s="1322"/>
      <c r="J1575" s="1323"/>
      <c r="K1575" s="1323"/>
      <c r="L1575" s="1324">
        <f>SUM(I1575:K1575)</f>
        <v>0</v>
      </c>
      <c r="M1575" s="1346"/>
    </row>
    <row r="1576" spans="1:13" s="617" customFormat="1" ht="15">
      <c r="A1576" s="1446">
        <v>1569</v>
      </c>
      <c r="B1576" s="1270"/>
      <c r="C1576" s="1271"/>
      <c r="D1576" s="1272" t="s">
        <v>395</v>
      </c>
      <c r="E1576" s="156"/>
      <c r="F1576" s="382"/>
      <c r="G1576" s="1287"/>
      <c r="H1576" s="1288"/>
      <c r="I1576" s="1328">
        <f>SUM(I1574:I1575)</f>
        <v>0</v>
      </c>
      <c r="J1576" s="1287">
        <f>SUM(J1574:J1575)</f>
        <v>644</v>
      </c>
      <c r="K1576" s="1287">
        <f>SUM(K1574:K1575)</f>
        <v>0</v>
      </c>
      <c r="L1576" s="1320">
        <f>SUM(I1576:K1576)</f>
        <v>644</v>
      </c>
      <c r="M1576" s="1345">
        <v>0</v>
      </c>
    </row>
    <row r="1577" spans="1:13" s="615" customFormat="1" ht="18" customHeight="1">
      <c r="A1577" s="1446">
        <v>1570</v>
      </c>
      <c r="B1577" s="1294"/>
      <c r="C1577" s="1264">
        <v>3</v>
      </c>
      <c r="D1577" s="146" t="s">
        <v>668</v>
      </c>
      <c r="E1577" s="156" t="s">
        <v>752</v>
      </c>
      <c r="F1577" s="381">
        <f>SUM(H1577,L1580)</f>
        <v>68</v>
      </c>
      <c r="G1577" s="381">
        <v>0</v>
      </c>
      <c r="H1577" s="1081">
        <v>0</v>
      </c>
      <c r="I1577" s="1318"/>
      <c r="J1577" s="1319"/>
      <c r="K1577" s="1319"/>
      <c r="L1577" s="1320"/>
      <c r="M1577" s="1343"/>
    </row>
    <row r="1578" spans="1:13" s="615" customFormat="1" ht="15">
      <c r="A1578" s="1446">
        <v>1571</v>
      </c>
      <c r="B1578" s="1263"/>
      <c r="C1578" s="1264"/>
      <c r="D1578" s="1265" t="s">
        <v>1000</v>
      </c>
      <c r="E1578" s="156"/>
      <c r="F1578" s="1286"/>
      <c r="G1578" s="1261"/>
      <c r="H1578" s="1262"/>
      <c r="I1578" s="1318"/>
      <c r="J1578" s="1319">
        <v>68</v>
      </c>
      <c r="K1578" s="1319"/>
      <c r="L1578" s="1321">
        <f aca="true" t="shared" si="22" ref="L1578:L1584">SUM(I1578:K1578)</f>
        <v>68</v>
      </c>
      <c r="M1578" s="1338"/>
    </row>
    <row r="1579" spans="1:13" s="616" customFormat="1" ht="15">
      <c r="A1579" s="1446">
        <v>1572</v>
      </c>
      <c r="B1579" s="1266"/>
      <c r="C1579" s="1267"/>
      <c r="D1579" s="1268" t="s">
        <v>230</v>
      </c>
      <c r="E1579" s="1301"/>
      <c r="F1579" s="1302"/>
      <c r="G1579" s="1290"/>
      <c r="H1579" s="1291"/>
      <c r="I1579" s="1322"/>
      <c r="J1579" s="1323"/>
      <c r="K1579" s="1323"/>
      <c r="L1579" s="1324">
        <f t="shared" si="22"/>
        <v>0</v>
      </c>
      <c r="M1579" s="1346"/>
    </row>
    <row r="1580" spans="1:13" s="617" customFormat="1" ht="15">
      <c r="A1580" s="1446">
        <v>1573</v>
      </c>
      <c r="B1580" s="1270"/>
      <c r="C1580" s="1271"/>
      <c r="D1580" s="1272" t="s">
        <v>1034</v>
      </c>
      <c r="E1580" s="1289"/>
      <c r="F1580" s="1287"/>
      <c r="G1580" s="1287"/>
      <c r="H1580" s="1288"/>
      <c r="I1580" s="1328">
        <f>SUM(I1578:I1579)</f>
        <v>0</v>
      </c>
      <c r="J1580" s="1287">
        <f>SUM(J1578:J1579)</f>
        <v>68</v>
      </c>
      <c r="K1580" s="1287">
        <f>SUM(K1578:K1579)</f>
        <v>0</v>
      </c>
      <c r="L1580" s="1320">
        <f t="shared" si="22"/>
        <v>68</v>
      </c>
      <c r="M1580" s="1345">
        <v>0</v>
      </c>
    </row>
    <row r="1581" spans="1:13" s="615" customFormat="1" ht="16.5" customHeight="1">
      <c r="A1581" s="1446">
        <v>1574</v>
      </c>
      <c r="B1581" s="1294"/>
      <c r="C1581" s="1264">
        <v>4</v>
      </c>
      <c r="D1581" s="146" t="s">
        <v>906</v>
      </c>
      <c r="E1581" s="156" t="s">
        <v>752</v>
      </c>
      <c r="F1581" s="381">
        <f>SUM(H1581,L1584)</f>
        <v>500</v>
      </c>
      <c r="G1581" s="381">
        <v>0</v>
      </c>
      <c r="H1581" s="1081">
        <v>0</v>
      </c>
      <c r="I1581" s="1318"/>
      <c r="J1581" s="1319"/>
      <c r="K1581" s="1319"/>
      <c r="L1581" s="1320"/>
      <c r="M1581" s="1343"/>
    </row>
    <row r="1582" spans="1:13" s="615" customFormat="1" ht="15">
      <c r="A1582" s="1446">
        <v>1575</v>
      </c>
      <c r="B1582" s="1263"/>
      <c r="C1582" s="1264"/>
      <c r="D1582" s="1265" t="s">
        <v>1000</v>
      </c>
      <c r="E1582" s="156"/>
      <c r="F1582" s="1286"/>
      <c r="G1582" s="1261"/>
      <c r="H1582" s="1262"/>
      <c r="I1582" s="1318"/>
      <c r="J1582" s="1319">
        <v>500</v>
      </c>
      <c r="K1582" s="1319"/>
      <c r="L1582" s="1321">
        <f t="shared" si="22"/>
        <v>500</v>
      </c>
      <c r="M1582" s="1338"/>
    </row>
    <row r="1583" spans="1:13" s="616" customFormat="1" ht="15">
      <c r="A1583" s="1446">
        <v>1576</v>
      </c>
      <c r="B1583" s="1266"/>
      <c r="C1583" s="1267"/>
      <c r="D1583" s="1268" t="s">
        <v>230</v>
      </c>
      <c r="E1583" s="1301"/>
      <c r="F1583" s="1302"/>
      <c r="G1583" s="1290"/>
      <c r="H1583" s="1291"/>
      <c r="I1583" s="1322"/>
      <c r="J1583" s="1323"/>
      <c r="K1583" s="1323"/>
      <c r="L1583" s="1324">
        <f t="shared" si="22"/>
        <v>0</v>
      </c>
      <c r="M1583" s="1346"/>
    </row>
    <row r="1584" spans="1:13" s="617" customFormat="1" ht="15">
      <c r="A1584" s="1446">
        <v>1577</v>
      </c>
      <c r="B1584" s="1270"/>
      <c r="C1584" s="1271"/>
      <c r="D1584" s="1272" t="s">
        <v>1034</v>
      </c>
      <c r="E1584" s="1289"/>
      <c r="F1584" s="1287"/>
      <c r="G1584" s="1287"/>
      <c r="H1584" s="1288"/>
      <c r="I1584" s="1328">
        <f>SUM(I1582:I1583)</f>
        <v>0</v>
      </c>
      <c r="J1584" s="1287">
        <f>SUM(J1582:J1583)</f>
        <v>500</v>
      </c>
      <c r="K1584" s="1287">
        <f>SUM(K1582:K1583)</f>
        <v>0</v>
      </c>
      <c r="L1584" s="1320">
        <f t="shared" si="22"/>
        <v>500</v>
      </c>
      <c r="M1584" s="1345">
        <v>0</v>
      </c>
    </row>
    <row r="1585" spans="1:13" s="615" customFormat="1" ht="30">
      <c r="A1585" s="1446">
        <v>1578</v>
      </c>
      <c r="B1585" s="1294"/>
      <c r="C1585" s="1264">
        <v>5</v>
      </c>
      <c r="D1585" s="146" t="s">
        <v>1147</v>
      </c>
      <c r="E1585" s="156" t="s">
        <v>752</v>
      </c>
      <c r="F1585" s="381">
        <v>155</v>
      </c>
      <c r="G1585" s="381">
        <v>0</v>
      </c>
      <c r="H1585" s="1081">
        <v>0</v>
      </c>
      <c r="I1585" s="1318"/>
      <c r="J1585" s="1319"/>
      <c r="K1585" s="1319"/>
      <c r="L1585" s="1320"/>
      <c r="M1585" s="1343"/>
    </row>
    <row r="1586" spans="1:13" s="616" customFormat="1" ht="15">
      <c r="A1586" s="1446">
        <v>1579</v>
      </c>
      <c r="B1586" s="1266"/>
      <c r="C1586" s="1267"/>
      <c r="D1586" s="1268" t="s">
        <v>396</v>
      </c>
      <c r="E1586" s="1301"/>
      <c r="F1586" s="1302"/>
      <c r="G1586" s="1290"/>
      <c r="H1586" s="1291"/>
      <c r="I1586" s="1322"/>
      <c r="J1586" s="1323">
        <v>155</v>
      </c>
      <c r="K1586" s="1323"/>
      <c r="L1586" s="1324">
        <f>SUM(I1586:K1586)</f>
        <v>155</v>
      </c>
      <c r="M1586" s="1346"/>
    </row>
    <row r="1587" spans="1:13" s="617" customFormat="1" ht="15">
      <c r="A1587" s="1446">
        <v>1580</v>
      </c>
      <c r="B1587" s="1270"/>
      <c r="C1587" s="1271"/>
      <c r="D1587" s="1272" t="s">
        <v>395</v>
      </c>
      <c r="E1587" s="1289"/>
      <c r="F1587" s="1287"/>
      <c r="G1587" s="1287"/>
      <c r="H1587" s="1288"/>
      <c r="I1587" s="1328">
        <f>SUM(I1586)</f>
        <v>0</v>
      </c>
      <c r="J1587" s="1287">
        <f>SUM(J1586)</f>
        <v>155</v>
      </c>
      <c r="K1587" s="1287">
        <f>SUM(K1586)</f>
        <v>0</v>
      </c>
      <c r="L1587" s="1320">
        <f>SUM(L1586)</f>
        <v>155</v>
      </c>
      <c r="M1587" s="1345">
        <v>0</v>
      </c>
    </row>
    <row r="1588" spans="1:13" s="615" customFormat="1" ht="21.75" customHeight="1">
      <c r="A1588" s="1446">
        <v>1581</v>
      </c>
      <c r="B1588" s="1294">
        <v>15</v>
      </c>
      <c r="C1588" s="1264"/>
      <c r="D1588" s="1307" t="s">
        <v>360</v>
      </c>
      <c r="E1588" s="1275"/>
      <c r="F1588" s="1261"/>
      <c r="G1588" s="145"/>
      <c r="H1588" s="1074"/>
      <c r="I1588" s="1318"/>
      <c r="J1588" s="1319"/>
      <c r="K1588" s="1319"/>
      <c r="L1588" s="1321"/>
      <c r="M1588" s="1341"/>
    </row>
    <row r="1589" spans="1:13" s="615" customFormat="1" ht="16.5" customHeight="1">
      <c r="A1589" s="1446">
        <v>1582</v>
      </c>
      <c r="B1589" s="1294"/>
      <c r="C1589" s="1264">
        <v>1</v>
      </c>
      <c r="D1589" s="1261" t="s">
        <v>337</v>
      </c>
      <c r="E1589" s="156" t="s">
        <v>752</v>
      </c>
      <c r="F1589" s="381">
        <f>SUM(H1589,L1593)</f>
        <v>0</v>
      </c>
      <c r="G1589" s="1261">
        <v>0</v>
      </c>
      <c r="H1589" s="1262">
        <v>0</v>
      </c>
      <c r="I1589" s="1318"/>
      <c r="J1589" s="1319"/>
      <c r="K1589" s="1319"/>
      <c r="L1589" s="1321"/>
      <c r="M1589" s="1338"/>
    </row>
    <row r="1590" spans="1:13" ht="15">
      <c r="A1590" s="1446">
        <v>1583</v>
      </c>
      <c r="B1590" s="1263"/>
      <c r="C1590" s="1264"/>
      <c r="D1590" s="1265" t="s">
        <v>394</v>
      </c>
      <c r="E1590" s="156"/>
      <c r="F1590" s="1290"/>
      <c r="G1590" s="1286"/>
      <c r="H1590" s="1079"/>
      <c r="I1590" s="1318"/>
      <c r="J1590" s="1319">
        <v>3500</v>
      </c>
      <c r="K1590" s="1319"/>
      <c r="L1590" s="1321">
        <f>SUM(I1590:K1590)</f>
        <v>3500</v>
      </c>
      <c r="M1590" s="1343"/>
    </row>
    <row r="1591" spans="1:13" ht="15">
      <c r="A1591" s="1446">
        <v>1584</v>
      </c>
      <c r="B1591" s="1263"/>
      <c r="C1591" s="1264"/>
      <c r="D1591" s="1265" t="s">
        <v>1000</v>
      </c>
      <c r="E1591" s="156"/>
      <c r="F1591" s="1290"/>
      <c r="G1591" s="1286"/>
      <c r="H1591" s="1079"/>
      <c r="I1591" s="1318"/>
      <c r="J1591" s="1319">
        <v>0</v>
      </c>
      <c r="K1591" s="1319"/>
      <c r="L1591" s="1321">
        <f>SUM(I1591:K1591)</f>
        <v>0</v>
      </c>
      <c r="M1591" s="1343"/>
    </row>
    <row r="1592" spans="1:13" s="616" customFormat="1" ht="15">
      <c r="A1592" s="1446">
        <v>1585</v>
      </c>
      <c r="B1592" s="1266"/>
      <c r="C1592" s="1267"/>
      <c r="D1592" s="1268" t="s">
        <v>230</v>
      </c>
      <c r="E1592" s="1289"/>
      <c r="F1592" s="1287"/>
      <c r="G1592" s="1290"/>
      <c r="H1592" s="1291"/>
      <c r="I1592" s="1322"/>
      <c r="J1592" s="1323"/>
      <c r="K1592" s="1323"/>
      <c r="L1592" s="1324">
        <f>SUM(I1592:K1592)</f>
        <v>0</v>
      </c>
      <c r="M1592" s="1346"/>
    </row>
    <row r="1593" spans="1:13" s="617" customFormat="1" ht="15">
      <c r="A1593" s="1446">
        <v>1586</v>
      </c>
      <c r="B1593" s="1270"/>
      <c r="C1593" s="1271"/>
      <c r="D1593" s="1272" t="s">
        <v>1034</v>
      </c>
      <c r="E1593" s="1275"/>
      <c r="F1593" s="1261"/>
      <c r="G1593" s="1287"/>
      <c r="H1593" s="1288"/>
      <c r="I1593" s="1328">
        <f>SUM(I1591:I1592)</f>
        <v>0</v>
      </c>
      <c r="J1593" s="1287">
        <f>SUM(J1591:J1592)</f>
        <v>0</v>
      </c>
      <c r="K1593" s="1287">
        <f>SUM(K1591:K1592)</f>
        <v>0</v>
      </c>
      <c r="L1593" s="1320">
        <f>SUM(I1593:K1593)</f>
        <v>0</v>
      </c>
      <c r="M1593" s="1345">
        <f>SUM(M1590:M1592)</f>
        <v>0</v>
      </c>
    </row>
    <row r="1594" spans="1:13" s="615" customFormat="1" ht="18" customHeight="1">
      <c r="A1594" s="1446">
        <v>1587</v>
      </c>
      <c r="B1594" s="1294"/>
      <c r="C1594" s="1264">
        <v>2</v>
      </c>
      <c r="D1594" s="1261" t="s">
        <v>541</v>
      </c>
      <c r="E1594" s="156" t="s">
        <v>752</v>
      </c>
      <c r="F1594" s="381">
        <f>SUM(H1594,L1598)</f>
        <v>0</v>
      </c>
      <c r="G1594" s="1261">
        <v>0</v>
      </c>
      <c r="H1594" s="1262">
        <v>0</v>
      </c>
      <c r="I1594" s="1318"/>
      <c r="J1594" s="1319"/>
      <c r="K1594" s="1319"/>
      <c r="L1594" s="1321"/>
      <c r="M1594" s="1338"/>
    </row>
    <row r="1595" spans="1:13" ht="15">
      <c r="A1595" s="1446">
        <v>1588</v>
      </c>
      <c r="B1595" s="1263"/>
      <c r="C1595" s="1264"/>
      <c r="D1595" s="1265" t="s">
        <v>394</v>
      </c>
      <c r="E1595" s="1295"/>
      <c r="F1595" s="1280"/>
      <c r="G1595" s="1286"/>
      <c r="H1595" s="1079"/>
      <c r="I1595" s="1318"/>
      <c r="J1595" s="1319">
        <v>1000</v>
      </c>
      <c r="K1595" s="1319"/>
      <c r="L1595" s="1321">
        <f>SUM(I1595:K1595)</f>
        <v>1000</v>
      </c>
      <c r="M1595" s="1343"/>
    </row>
    <row r="1596" spans="1:13" ht="15">
      <c r="A1596" s="1446">
        <v>1589</v>
      </c>
      <c r="B1596" s="1263"/>
      <c r="C1596" s="1264"/>
      <c r="D1596" s="1265" t="s">
        <v>1000</v>
      </c>
      <c r="E1596" s="1295"/>
      <c r="F1596" s="1280"/>
      <c r="G1596" s="1286"/>
      <c r="H1596" s="1079"/>
      <c r="I1596" s="1318"/>
      <c r="J1596" s="1319">
        <v>0</v>
      </c>
      <c r="K1596" s="1319"/>
      <c r="L1596" s="1321">
        <f>SUM(I1596:K1596)</f>
        <v>0</v>
      </c>
      <c r="M1596" s="1343"/>
    </row>
    <row r="1597" spans="1:13" s="616" customFormat="1" ht="15">
      <c r="A1597" s="1446">
        <v>1590</v>
      </c>
      <c r="B1597" s="1266"/>
      <c r="C1597" s="1267"/>
      <c r="D1597" s="1268" t="s">
        <v>230</v>
      </c>
      <c r="E1597" s="156"/>
      <c r="F1597" s="1290"/>
      <c r="G1597" s="1290"/>
      <c r="H1597" s="1291"/>
      <c r="I1597" s="1322"/>
      <c r="J1597" s="1323"/>
      <c r="K1597" s="1323"/>
      <c r="L1597" s="1324">
        <f>SUM(I1597:K1597)</f>
        <v>0</v>
      </c>
      <c r="M1597" s="1346"/>
    </row>
    <row r="1598" spans="1:13" s="617" customFormat="1" ht="15">
      <c r="A1598" s="1446">
        <v>1591</v>
      </c>
      <c r="B1598" s="1270"/>
      <c r="C1598" s="1271"/>
      <c r="D1598" s="1272" t="s">
        <v>1034</v>
      </c>
      <c r="E1598" s="1289"/>
      <c r="F1598" s="1287"/>
      <c r="G1598" s="1287"/>
      <c r="H1598" s="1288"/>
      <c r="I1598" s="1328">
        <f>SUM(I1596:I1597)</f>
        <v>0</v>
      </c>
      <c r="J1598" s="1287">
        <f>SUM(J1596:J1597)</f>
        <v>0</v>
      </c>
      <c r="K1598" s="1287">
        <f>SUM(K1596:K1597)</f>
        <v>0</v>
      </c>
      <c r="L1598" s="1320">
        <f>SUM(I1598:K1598)</f>
        <v>0</v>
      </c>
      <c r="M1598" s="1345">
        <f>SUM(M1595:M1597)</f>
        <v>0</v>
      </c>
    </row>
    <row r="1599" spans="1:13" s="615" customFormat="1" ht="18" customHeight="1">
      <c r="A1599" s="1446">
        <v>1592</v>
      </c>
      <c r="B1599" s="1294"/>
      <c r="C1599" s="1264">
        <v>3</v>
      </c>
      <c r="D1599" s="1261" t="s">
        <v>542</v>
      </c>
      <c r="E1599" s="156" t="s">
        <v>752</v>
      </c>
      <c r="F1599" s="381">
        <f>SUM(H1599,L1603)</f>
        <v>0</v>
      </c>
      <c r="G1599" s="1261">
        <v>0</v>
      </c>
      <c r="H1599" s="1262">
        <v>0</v>
      </c>
      <c r="I1599" s="1318"/>
      <c r="J1599" s="1319"/>
      <c r="K1599" s="1319"/>
      <c r="L1599" s="1321"/>
      <c r="M1599" s="1338"/>
    </row>
    <row r="1600" spans="1:13" ht="15">
      <c r="A1600" s="1446">
        <v>1593</v>
      </c>
      <c r="B1600" s="1263"/>
      <c r="C1600" s="1264"/>
      <c r="D1600" s="1265" t="s">
        <v>394</v>
      </c>
      <c r="E1600" s="156"/>
      <c r="F1600" s="1290"/>
      <c r="G1600" s="1286"/>
      <c r="H1600" s="1079"/>
      <c r="I1600" s="1318">
        <v>5670</v>
      </c>
      <c r="J1600" s="1319"/>
      <c r="K1600" s="1319"/>
      <c r="L1600" s="1321">
        <f>SUM(I1600:K1600)</f>
        <v>5670</v>
      </c>
      <c r="M1600" s="1343"/>
    </row>
    <row r="1601" spans="1:13" ht="15">
      <c r="A1601" s="1446">
        <v>1594</v>
      </c>
      <c r="B1601" s="1263"/>
      <c r="C1601" s="1264"/>
      <c r="D1601" s="1265" t="s">
        <v>1000</v>
      </c>
      <c r="E1601" s="156"/>
      <c r="F1601" s="1290"/>
      <c r="G1601" s="1286"/>
      <c r="H1601" s="1079"/>
      <c r="I1601" s="1318">
        <v>0</v>
      </c>
      <c r="J1601" s="1319"/>
      <c r="K1601" s="1319"/>
      <c r="L1601" s="1321">
        <f>SUM(I1601:K1601)</f>
        <v>0</v>
      </c>
      <c r="M1601" s="1343"/>
    </row>
    <row r="1602" spans="1:13" s="616" customFormat="1" ht="15">
      <c r="A1602" s="1446">
        <v>1595</v>
      </c>
      <c r="B1602" s="1266"/>
      <c r="C1602" s="1267"/>
      <c r="D1602" s="1268" t="s">
        <v>230</v>
      </c>
      <c r="E1602" s="1289"/>
      <c r="F1602" s="1287"/>
      <c r="G1602" s="1290"/>
      <c r="H1602" s="1291"/>
      <c r="I1602" s="1322"/>
      <c r="J1602" s="1323"/>
      <c r="K1602" s="1323"/>
      <c r="L1602" s="1324">
        <f>SUM(I1602:K1602)</f>
        <v>0</v>
      </c>
      <c r="M1602" s="1346"/>
    </row>
    <row r="1603" spans="1:13" s="617" customFormat="1" ht="15">
      <c r="A1603" s="1446">
        <v>1596</v>
      </c>
      <c r="B1603" s="1270"/>
      <c r="C1603" s="1271"/>
      <c r="D1603" s="1272" t="s">
        <v>1034</v>
      </c>
      <c r="E1603" s="156"/>
      <c r="F1603" s="382"/>
      <c r="G1603" s="1287"/>
      <c r="H1603" s="1288"/>
      <c r="I1603" s="1328">
        <f>SUM(I1601:I1602)</f>
        <v>0</v>
      </c>
      <c r="J1603" s="1287">
        <f>SUM(J1601:J1602)</f>
        <v>0</v>
      </c>
      <c r="K1603" s="1287">
        <f>SUM(K1601:K1602)</f>
        <v>0</v>
      </c>
      <c r="L1603" s="1320">
        <f>SUM(I1603:K1603)</f>
        <v>0</v>
      </c>
      <c r="M1603" s="1345">
        <f>SUM(M1600:M1602)</f>
        <v>0</v>
      </c>
    </row>
    <row r="1604" spans="1:13" s="615" customFormat="1" ht="18" customHeight="1">
      <c r="A1604" s="1446">
        <v>1597</v>
      </c>
      <c r="B1604" s="1294"/>
      <c r="C1604" s="1264">
        <v>4</v>
      </c>
      <c r="D1604" s="146" t="s">
        <v>982</v>
      </c>
      <c r="E1604" s="156" t="s">
        <v>752</v>
      </c>
      <c r="F1604" s="381">
        <f>SUM(H1604,L1607)</f>
        <v>450</v>
      </c>
      <c r="G1604" s="381">
        <v>0</v>
      </c>
      <c r="H1604" s="1081">
        <v>0</v>
      </c>
      <c r="I1604" s="1318"/>
      <c r="J1604" s="1319"/>
      <c r="K1604" s="1319"/>
      <c r="L1604" s="1320"/>
      <c r="M1604" s="1343"/>
    </row>
    <row r="1605" spans="1:13" s="615" customFormat="1" ht="15">
      <c r="A1605" s="1446">
        <v>1598</v>
      </c>
      <c r="B1605" s="1263"/>
      <c r="C1605" s="1264"/>
      <c r="D1605" s="1265" t="s">
        <v>1000</v>
      </c>
      <c r="E1605" s="156"/>
      <c r="F1605" s="1286"/>
      <c r="G1605" s="1261"/>
      <c r="H1605" s="1262"/>
      <c r="I1605" s="1318"/>
      <c r="J1605" s="1319">
        <v>450</v>
      </c>
      <c r="K1605" s="1319"/>
      <c r="L1605" s="1321">
        <f aca="true" t="shared" si="23" ref="L1605:L1623">SUM(I1605:K1605)</f>
        <v>450</v>
      </c>
      <c r="M1605" s="1338"/>
    </row>
    <row r="1606" spans="1:13" s="616" customFormat="1" ht="15">
      <c r="A1606" s="1446">
        <v>1599</v>
      </c>
      <c r="B1606" s="1266"/>
      <c r="C1606" s="1267"/>
      <c r="D1606" s="1268" t="s">
        <v>396</v>
      </c>
      <c r="E1606" s="1301"/>
      <c r="F1606" s="1302"/>
      <c r="G1606" s="1290"/>
      <c r="H1606" s="1291"/>
      <c r="I1606" s="1322"/>
      <c r="J1606" s="1323"/>
      <c r="K1606" s="1323"/>
      <c r="L1606" s="1324">
        <f t="shared" si="23"/>
        <v>0</v>
      </c>
      <c r="M1606" s="1346"/>
    </row>
    <row r="1607" spans="1:13" s="617" customFormat="1" ht="15">
      <c r="A1607" s="1446">
        <v>1600</v>
      </c>
      <c r="B1607" s="1270"/>
      <c r="C1607" s="1271"/>
      <c r="D1607" s="1272" t="s">
        <v>1034</v>
      </c>
      <c r="E1607" s="1289"/>
      <c r="F1607" s="1287"/>
      <c r="G1607" s="1287"/>
      <c r="H1607" s="1288"/>
      <c r="I1607" s="1328">
        <f>SUM(I1605:I1606)</f>
        <v>0</v>
      </c>
      <c r="J1607" s="1287">
        <f>SUM(J1605:J1606)</f>
        <v>450</v>
      </c>
      <c r="K1607" s="1287">
        <f>SUM(K1605:K1606)</f>
        <v>0</v>
      </c>
      <c r="L1607" s="1320">
        <f t="shared" si="23"/>
        <v>450</v>
      </c>
      <c r="M1607" s="1345">
        <v>0</v>
      </c>
    </row>
    <row r="1608" spans="1:13" s="615" customFormat="1" ht="18" customHeight="1">
      <c r="A1608" s="1446">
        <v>1601</v>
      </c>
      <c r="B1608" s="1294"/>
      <c r="C1608" s="1264">
        <v>5</v>
      </c>
      <c r="D1608" s="146" t="s">
        <v>1025</v>
      </c>
      <c r="E1608" s="156" t="s">
        <v>752</v>
      </c>
      <c r="F1608" s="381">
        <f>SUM(H1608,L1611)</f>
        <v>481</v>
      </c>
      <c r="G1608" s="381">
        <v>0</v>
      </c>
      <c r="H1608" s="1081">
        <v>0</v>
      </c>
      <c r="I1608" s="1318"/>
      <c r="J1608" s="1319"/>
      <c r="K1608" s="1319"/>
      <c r="L1608" s="1320"/>
      <c r="M1608" s="1343"/>
    </row>
    <row r="1609" spans="1:13" s="615" customFormat="1" ht="15">
      <c r="A1609" s="1446">
        <v>1602</v>
      </c>
      <c r="B1609" s="1263"/>
      <c r="C1609" s="1264"/>
      <c r="D1609" s="1265" t="s">
        <v>1000</v>
      </c>
      <c r="E1609" s="156"/>
      <c r="F1609" s="1286"/>
      <c r="G1609" s="1261"/>
      <c r="H1609" s="1262"/>
      <c r="I1609" s="1318"/>
      <c r="J1609" s="1319">
        <v>481</v>
      </c>
      <c r="K1609" s="1319"/>
      <c r="L1609" s="1321">
        <f t="shared" si="23"/>
        <v>481</v>
      </c>
      <c r="M1609" s="1338"/>
    </row>
    <row r="1610" spans="1:13" s="616" customFormat="1" ht="15">
      <c r="A1610" s="1446">
        <v>1603</v>
      </c>
      <c r="B1610" s="1266"/>
      <c r="C1610" s="1267"/>
      <c r="D1610" s="1268" t="s">
        <v>396</v>
      </c>
      <c r="E1610" s="1301"/>
      <c r="F1610" s="1302"/>
      <c r="G1610" s="1290"/>
      <c r="H1610" s="1291"/>
      <c r="I1610" s="1322"/>
      <c r="J1610" s="1323"/>
      <c r="K1610" s="1323"/>
      <c r="L1610" s="1324">
        <f t="shared" si="23"/>
        <v>0</v>
      </c>
      <c r="M1610" s="1346"/>
    </row>
    <row r="1611" spans="1:13" s="617" customFormat="1" ht="15">
      <c r="A1611" s="1446">
        <v>1604</v>
      </c>
      <c r="B1611" s="1270"/>
      <c r="C1611" s="1271"/>
      <c r="D1611" s="1272" t="s">
        <v>1034</v>
      </c>
      <c r="E1611" s="1289"/>
      <c r="F1611" s="1287"/>
      <c r="G1611" s="1287"/>
      <c r="H1611" s="1288"/>
      <c r="I1611" s="1328">
        <f>SUM(I1609:I1610)</f>
        <v>0</v>
      </c>
      <c r="J1611" s="1287">
        <f>SUM(J1609:J1610)</f>
        <v>481</v>
      </c>
      <c r="K1611" s="1287">
        <f>SUM(K1609:K1610)</f>
        <v>0</v>
      </c>
      <c r="L1611" s="1320">
        <f t="shared" si="23"/>
        <v>481</v>
      </c>
      <c r="M1611" s="1345">
        <v>0</v>
      </c>
    </row>
    <row r="1612" spans="1:13" s="615" customFormat="1" ht="18" customHeight="1">
      <c r="A1612" s="1446">
        <v>1605</v>
      </c>
      <c r="B1612" s="1294"/>
      <c r="C1612" s="1264">
        <v>6</v>
      </c>
      <c r="D1612" s="146" t="s">
        <v>915</v>
      </c>
      <c r="E1612" s="156" t="s">
        <v>752</v>
      </c>
      <c r="F1612" s="381">
        <f>SUM(H1612,L1615)</f>
        <v>647</v>
      </c>
      <c r="G1612" s="381">
        <v>0</v>
      </c>
      <c r="H1612" s="1081">
        <v>0</v>
      </c>
      <c r="I1612" s="1318"/>
      <c r="J1612" s="1319"/>
      <c r="K1612" s="1319"/>
      <c r="L1612" s="1320"/>
      <c r="M1612" s="1343"/>
    </row>
    <row r="1613" spans="1:13" s="615" customFormat="1" ht="15">
      <c r="A1613" s="1446">
        <v>1606</v>
      </c>
      <c r="B1613" s="1263"/>
      <c r="C1613" s="1264"/>
      <c r="D1613" s="1265" t="s">
        <v>1000</v>
      </c>
      <c r="E1613" s="156"/>
      <c r="F1613" s="1286"/>
      <c r="G1613" s="1261"/>
      <c r="H1613" s="1262"/>
      <c r="I1613" s="1318"/>
      <c r="J1613" s="1319">
        <v>647</v>
      </c>
      <c r="K1613" s="1319"/>
      <c r="L1613" s="1321">
        <f t="shared" si="23"/>
        <v>647</v>
      </c>
      <c r="M1613" s="1338"/>
    </row>
    <row r="1614" spans="1:13" s="616" customFormat="1" ht="15">
      <c r="A1614" s="1446">
        <v>1607</v>
      </c>
      <c r="B1614" s="1266"/>
      <c r="C1614" s="1267"/>
      <c r="D1614" s="1268" t="s">
        <v>396</v>
      </c>
      <c r="E1614" s="1301"/>
      <c r="F1614" s="1302"/>
      <c r="G1614" s="1290"/>
      <c r="H1614" s="1291"/>
      <c r="I1614" s="1322"/>
      <c r="J1614" s="1323"/>
      <c r="K1614" s="1323"/>
      <c r="L1614" s="1324">
        <f t="shared" si="23"/>
        <v>0</v>
      </c>
      <c r="M1614" s="1346"/>
    </row>
    <row r="1615" spans="1:13" s="617" customFormat="1" ht="15">
      <c r="A1615" s="1446">
        <v>1608</v>
      </c>
      <c r="B1615" s="1270"/>
      <c r="C1615" s="1271"/>
      <c r="D1615" s="1272" t="s">
        <v>1034</v>
      </c>
      <c r="E1615" s="1289"/>
      <c r="F1615" s="1287"/>
      <c r="G1615" s="1287"/>
      <c r="H1615" s="1288"/>
      <c r="I1615" s="1328">
        <f>SUM(I1613:I1614)</f>
        <v>0</v>
      </c>
      <c r="J1615" s="1287">
        <f>SUM(J1613:J1614)</f>
        <v>647</v>
      </c>
      <c r="K1615" s="1287">
        <f>SUM(K1613:K1614)</f>
        <v>0</v>
      </c>
      <c r="L1615" s="1320">
        <f t="shared" si="23"/>
        <v>647</v>
      </c>
      <c r="M1615" s="1345">
        <v>0</v>
      </c>
    </row>
    <row r="1616" spans="1:13" s="615" customFormat="1" ht="18" customHeight="1">
      <c r="A1616" s="1446">
        <v>1609</v>
      </c>
      <c r="B1616" s="1294"/>
      <c r="C1616" s="1264">
        <v>7</v>
      </c>
      <c r="D1616" s="146" t="s">
        <v>1037</v>
      </c>
      <c r="E1616" s="156" t="s">
        <v>752</v>
      </c>
      <c r="F1616" s="381">
        <f>SUM(H1616,L1619)</f>
        <v>250</v>
      </c>
      <c r="G1616" s="381">
        <v>0</v>
      </c>
      <c r="H1616" s="1081">
        <v>0</v>
      </c>
      <c r="I1616" s="1318"/>
      <c r="J1616" s="1319"/>
      <c r="K1616" s="1319"/>
      <c r="L1616" s="1320"/>
      <c r="M1616" s="1343"/>
    </row>
    <row r="1617" spans="1:13" s="615" customFormat="1" ht="15">
      <c r="A1617" s="1446">
        <v>1610</v>
      </c>
      <c r="B1617" s="1263"/>
      <c r="C1617" s="1264"/>
      <c r="D1617" s="1265" t="s">
        <v>1000</v>
      </c>
      <c r="E1617" s="156"/>
      <c r="F1617" s="1286"/>
      <c r="G1617" s="1261"/>
      <c r="H1617" s="1262"/>
      <c r="I1617" s="1318"/>
      <c r="J1617" s="1319">
        <v>250</v>
      </c>
      <c r="K1617" s="1319"/>
      <c r="L1617" s="1321">
        <f t="shared" si="23"/>
        <v>250</v>
      </c>
      <c r="M1617" s="1338"/>
    </row>
    <row r="1618" spans="1:13" s="616" customFormat="1" ht="15">
      <c r="A1618" s="1446">
        <v>1611</v>
      </c>
      <c r="B1618" s="1266"/>
      <c r="C1618" s="1267"/>
      <c r="D1618" s="1268" t="s">
        <v>396</v>
      </c>
      <c r="E1618" s="1301"/>
      <c r="F1618" s="1302"/>
      <c r="G1618" s="1290"/>
      <c r="H1618" s="1291"/>
      <c r="I1618" s="1322"/>
      <c r="J1618" s="1323"/>
      <c r="K1618" s="1323"/>
      <c r="L1618" s="1324">
        <f t="shared" si="23"/>
        <v>0</v>
      </c>
      <c r="M1618" s="1346"/>
    </row>
    <row r="1619" spans="1:13" s="617" customFormat="1" ht="15">
      <c r="A1619" s="1446">
        <v>1612</v>
      </c>
      <c r="B1619" s="1270"/>
      <c r="C1619" s="1271"/>
      <c r="D1619" s="1272" t="s">
        <v>1034</v>
      </c>
      <c r="E1619" s="1289"/>
      <c r="F1619" s="1287"/>
      <c r="G1619" s="1287"/>
      <c r="H1619" s="1288"/>
      <c r="I1619" s="1328">
        <f>SUM(I1617:I1618)</f>
        <v>0</v>
      </c>
      <c r="J1619" s="1287">
        <f>SUM(J1617:J1618)</f>
        <v>250</v>
      </c>
      <c r="K1619" s="1287">
        <f>SUM(K1617:K1618)</f>
        <v>0</v>
      </c>
      <c r="L1619" s="1320">
        <f t="shared" si="23"/>
        <v>250</v>
      </c>
      <c r="M1619" s="1345">
        <v>0</v>
      </c>
    </row>
    <row r="1620" spans="1:13" s="615" customFormat="1" ht="18" customHeight="1">
      <c r="A1620" s="1446">
        <v>1613</v>
      </c>
      <c r="B1620" s="1294"/>
      <c r="C1620" s="1264">
        <v>8</v>
      </c>
      <c r="D1620" s="146" t="s">
        <v>1024</v>
      </c>
      <c r="E1620" s="156" t="s">
        <v>752</v>
      </c>
      <c r="F1620" s="381">
        <v>1000</v>
      </c>
      <c r="G1620" s="381">
        <v>0</v>
      </c>
      <c r="H1620" s="1081">
        <v>0</v>
      </c>
      <c r="I1620" s="1318"/>
      <c r="J1620" s="1319"/>
      <c r="K1620" s="1319"/>
      <c r="L1620" s="1320"/>
      <c r="M1620" s="1343"/>
    </row>
    <row r="1621" spans="1:13" s="615" customFormat="1" ht="15">
      <c r="A1621" s="1446">
        <v>1614</v>
      </c>
      <c r="B1621" s="1263"/>
      <c r="C1621" s="1264"/>
      <c r="D1621" s="1265" t="s">
        <v>1000</v>
      </c>
      <c r="E1621" s="156"/>
      <c r="F1621" s="1286"/>
      <c r="G1621" s="1261"/>
      <c r="H1621" s="1262"/>
      <c r="I1621" s="1318"/>
      <c r="J1621" s="1319">
        <v>1000</v>
      </c>
      <c r="K1621" s="1319"/>
      <c r="L1621" s="1321">
        <f t="shared" si="23"/>
        <v>1000</v>
      </c>
      <c r="M1621" s="1338"/>
    </row>
    <row r="1622" spans="1:13" s="616" customFormat="1" ht="15">
      <c r="A1622" s="1446">
        <v>1615</v>
      </c>
      <c r="B1622" s="1266"/>
      <c r="C1622" s="1267"/>
      <c r="D1622" s="1268" t="s">
        <v>72</v>
      </c>
      <c r="E1622" s="1301"/>
      <c r="F1622" s="1302"/>
      <c r="G1622" s="1290"/>
      <c r="H1622" s="1291"/>
      <c r="I1622" s="1322"/>
      <c r="J1622" s="1323"/>
      <c r="K1622" s="1323"/>
      <c r="L1622" s="1324">
        <f t="shared" si="23"/>
        <v>0</v>
      </c>
      <c r="M1622" s="1346"/>
    </row>
    <row r="1623" spans="1:13" s="617" customFormat="1" ht="15">
      <c r="A1623" s="1446">
        <v>1616</v>
      </c>
      <c r="B1623" s="1270"/>
      <c r="C1623" s="1271"/>
      <c r="D1623" s="1272" t="s">
        <v>1034</v>
      </c>
      <c r="E1623" s="1289"/>
      <c r="F1623" s="1287"/>
      <c r="G1623" s="1287"/>
      <c r="H1623" s="1288"/>
      <c r="I1623" s="1328">
        <f>SUM(I1621:I1622)</f>
        <v>0</v>
      </c>
      <c r="J1623" s="1287">
        <f>SUM(J1621:J1622)</f>
        <v>1000</v>
      </c>
      <c r="K1623" s="1287">
        <f>SUM(K1621:K1622)</f>
        <v>0</v>
      </c>
      <c r="L1623" s="1320">
        <f t="shared" si="23"/>
        <v>1000</v>
      </c>
      <c r="M1623" s="1345">
        <v>0</v>
      </c>
    </row>
    <row r="1624" spans="1:13" s="615" customFormat="1" ht="19.5" customHeight="1">
      <c r="A1624" s="1446">
        <v>1617</v>
      </c>
      <c r="B1624" s="1294">
        <v>16</v>
      </c>
      <c r="C1624" s="1264"/>
      <c r="D1624" s="1307" t="s">
        <v>802</v>
      </c>
      <c r="E1624" s="1275"/>
      <c r="F1624" s="1261"/>
      <c r="G1624" s="145"/>
      <c r="H1624" s="1074"/>
      <c r="I1624" s="1318"/>
      <c r="J1624" s="1319"/>
      <c r="K1624" s="1319"/>
      <c r="L1624" s="1321"/>
      <c r="M1624" s="1341"/>
    </row>
    <row r="1625" spans="1:13" s="615" customFormat="1" ht="15">
      <c r="A1625" s="1446">
        <v>1618</v>
      </c>
      <c r="B1625" s="1263"/>
      <c r="C1625" s="1264">
        <v>1</v>
      </c>
      <c r="D1625" s="1261" t="s">
        <v>338</v>
      </c>
      <c r="E1625" s="156" t="s">
        <v>752</v>
      </c>
      <c r="F1625" s="381">
        <f>SUM(H1625,L1629)</f>
        <v>1500</v>
      </c>
      <c r="G1625" s="1261">
        <v>0</v>
      </c>
      <c r="H1625" s="1262">
        <v>0</v>
      </c>
      <c r="I1625" s="1318"/>
      <c r="J1625" s="1319"/>
      <c r="K1625" s="1319"/>
      <c r="L1625" s="1321"/>
      <c r="M1625" s="1338"/>
    </row>
    <row r="1626" spans="1:13" ht="15">
      <c r="A1626" s="1446">
        <v>1619</v>
      </c>
      <c r="B1626" s="1263"/>
      <c r="C1626" s="1264"/>
      <c r="D1626" s="1265" t="s">
        <v>394</v>
      </c>
      <c r="E1626" s="156"/>
      <c r="F1626" s="1290"/>
      <c r="G1626" s="1286"/>
      <c r="H1626" s="1079"/>
      <c r="I1626" s="1318"/>
      <c r="J1626" s="1319">
        <v>1500</v>
      </c>
      <c r="K1626" s="1319"/>
      <c r="L1626" s="1321">
        <f>SUM(I1626:K1626)</f>
        <v>1500</v>
      </c>
      <c r="M1626" s="1343"/>
    </row>
    <row r="1627" spans="1:13" ht="15">
      <c r="A1627" s="1446">
        <v>1620</v>
      </c>
      <c r="B1627" s="1263"/>
      <c r="C1627" s="1264"/>
      <c r="D1627" s="1265" t="s">
        <v>1000</v>
      </c>
      <c r="E1627" s="156"/>
      <c r="F1627" s="1290"/>
      <c r="G1627" s="1286"/>
      <c r="H1627" s="1079"/>
      <c r="I1627" s="1318"/>
      <c r="J1627" s="1319">
        <v>1500</v>
      </c>
      <c r="K1627" s="1319"/>
      <c r="L1627" s="1321">
        <f>SUM(I1627:K1627)</f>
        <v>1500</v>
      </c>
      <c r="M1627" s="1343"/>
    </row>
    <row r="1628" spans="1:13" s="616" customFormat="1" ht="15">
      <c r="A1628" s="1446">
        <v>1621</v>
      </c>
      <c r="B1628" s="1266"/>
      <c r="C1628" s="1267"/>
      <c r="D1628" s="1268" t="s">
        <v>396</v>
      </c>
      <c r="E1628" s="1289"/>
      <c r="F1628" s="1287"/>
      <c r="G1628" s="1290"/>
      <c r="H1628" s="1291"/>
      <c r="I1628" s="1322"/>
      <c r="J1628" s="1323"/>
      <c r="K1628" s="1323"/>
      <c r="L1628" s="1324">
        <f>SUM(I1628:K1628)</f>
        <v>0</v>
      </c>
      <c r="M1628" s="1346"/>
    </row>
    <row r="1629" spans="1:13" s="617" customFormat="1" ht="15">
      <c r="A1629" s="1446">
        <v>1622</v>
      </c>
      <c r="B1629" s="1270"/>
      <c r="C1629" s="1271"/>
      <c r="D1629" s="1272" t="s">
        <v>1034</v>
      </c>
      <c r="E1629" s="1275"/>
      <c r="F1629" s="1261"/>
      <c r="G1629" s="1287"/>
      <c r="H1629" s="1288"/>
      <c r="I1629" s="1328">
        <f>SUM(I1627:I1628)</f>
        <v>0</v>
      </c>
      <c r="J1629" s="1287">
        <f>SUM(J1627:J1628)</f>
        <v>1500</v>
      </c>
      <c r="K1629" s="1287">
        <f>SUM(K1627:K1628)</f>
        <v>0</v>
      </c>
      <c r="L1629" s="1320">
        <f>SUM(I1629:K1629)</f>
        <v>1500</v>
      </c>
      <c r="M1629" s="1345">
        <f>SUM(M1626:M1628)</f>
        <v>0</v>
      </c>
    </row>
    <row r="1630" spans="1:13" s="615" customFormat="1" ht="16.5" customHeight="1">
      <c r="A1630" s="1446">
        <v>1623</v>
      </c>
      <c r="B1630" s="1294"/>
      <c r="C1630" s="1264">
        <v>2</v>
      </c>
      <c r="D1630" s="1261" t="s">
        <v>475</v>
      </c>
      <c r="E1630" s="156" t="s">
        <v>752</v>
      </c>
      <c r="F1630" s="381">
        <f>SUM(H1630,L1634)</f>
        <v>610</v>
      </c>
      <c r="G1630" s="1261">
        <v>0</v>
      </c>
      <c r="H1630" s="1262">
        <v>0</v>
      </c>
      <c r="I1630" s="1318"/>
      <c r="J1630" s="1319"/>
      <c r="K1630" s="1319"/>
      <c r="L1630" s="1321"/>
      <c r="M1630" s="1338"/>
    </row>
    <row r="1631" spans="1:13" ht="15">
      <c r="A1631" s="1446">
        <v>1624</v>
      </c>
      <c r="B1631" s="1263"/>
      <c r="C1631" s="1264"/>
      <c r="D1631" s="1265" t="s">
        <v>394</v>
      </c>
      <c r="E1631" s="1295"/>
      <c r="F1631" s="1280"/>
      <c r="G1631" s="1286"/>
      <c r="H1631" s="1079"/>
      <c r="I1631" s="1318"/>
      <c r="J1631" s="1319">
        <v>610</v>
      </c>
      <c r="K1631" s="1319"/>
      <c r="L1631" s="1321">
        <f>SUM(I1631:K1631)</f>
        <v>610</v>
      </c>
      <c r="M1631" s="1343"/>
    </row>
    <row r="1632" spans="1:13" ht="15">
      <c r="A1632" s="1446">
        <v>1625</v>
      </c>
      <c r="B1632" s="1263"/>
      <c r="C1632" s="1264"/>
      <c r="D1632" s="1265" t="s">
        <v>1000</v>
      </c>
      <c r="E1632" s="1295"/>
      <c r="F1632" s="1280"/>
      <c r="G1632" s="1286"/>
      <c r="H1632" s="1079"/>
      <c r="I1632" s="1318"/>
      <c r="J1632" s="1319">
        <v>610</v>
      </c>
      <c r="K1632" s="1319"/>
      <c r="L1632" s="1321">
        <f>SUM(I1632:K1632)</f>
        <v>610</v>
      </c>
      <c r="M1632" s="1343"/>
    </row>
    <row r="1633" spans="1:13" s="616" customFormat="1" ht="15">
      <c r="A1633" s="1446">
        <v>1626</v>
      </c>
      <c r="B1633" s="1266"/>
      <c r="C1633" s="1267"/>
      <c r="D1633" s="1268" t="s">
        <v>396</v>
      </c>
      <c r="E1633" s="156"/>
      <c r="F1633" s="1290"/>
      <c r="G1633" s="1290"/>
      <c r="H1633" s="1291"/>
      <c r="I1633" s="1322"/>
      <c r="J1633" s="1323"/>
      <c r="K1633" s="1323"/>
      <c r="L1633" s="1324">
        <f>SUM(I1633:K1633)</f>
        <v>0</v>
      </c>
      <c r="M1633" s="1346"/>
    </row>
    <row r="1634" spans="1:13" s="617" customFormat="1" ht="15">
      <c r="A1634" s="1446">
        <v>1627</v>
      </c>
      <c r="B1634" s="1270"/>
      <c r="C1634" s="1271"/>
      <c r="D1634" s="1272" t="s">
        <v>1034</v>
      </c>
      <c r="E1634" s="1289"/>
      <c r="F1634" s="1287"/>
      <c r="G1634" s="1287"/>
      <c r="H1634" s="1288"/>
      <c r="I1634" s="1328">
        <f>SUM(I1632:I1633)</f>
        <v>0</v>
      </c>
      <c r="J1634" s="1287">
        <f>SUM(J1632:J1633)</f>
        <v>610</v>
      </c>
      <c r="K1634" s="1287">
        <f>SUM(K1632:K1633)</f>
        <v>0</v>
      </c>
      <c r="L1634" s="1320">
        <f>SUM(I1634:K1634)</f>
        <v>610</v>
      </c>
      <c r="M1634" s="1345">
        <f>SUM(M1631:M1633)</f>
        <v>0</v>
      </c>
    </row>
    <row r="1635" spans="1:13" s="615" customFormat="1" ht="16.5" customHeight="1">
      <c r="A1635" s="1446">
        <v>1628</v>
      </c>
      <c r="B1635" s="1294"/>
      <c r="C1635" s="1264">
        <v>3</v>
      </c>
      <c r="D1635" s="1261" t="s">
        <v>477</v>
      </c>
      <c r="E1635" s="156" t="s">
        <v>752</v>
      </c>
      <c r="F1635" s="381">
        <f>SUM(H1635,L1639)</f>
        <v>330</v>
      </c>
      <c r="G1635" s="381">
        <v>0</v>
      </c>
      <c r="H1635" s="1079">
        <v>0</v>
      </c>
      <c r="I1635" s="1318"/>
      <c r="J1635" s="1319"/>
      <c r="K1635" s="1319"/>
      <c r="L1635" s="1321"/>
      <c r="M1635" s="1338"/>
    </row>
    <row r="1636" spans="1:13" ht="15">
      <c r="A1636" s="1446">
        <v>1629</v>
      </c>
      <c r="B1636" s="1263"/>
      <c r="C1636" s="1264"/>
      <c r="D1636" s="1265" t="s">
        <v>394</v>
      </c>
      <c r="E1636" s="156"/>
      <c r="F1636" s="1290"/>
      <c r="G1636" s="1290"/>
      <c r="H1636" s="1291"/>
      <c r="I1636" s="1318"/>
      <c r="J1636" s="1319">
        <v>330</v>
      </c>
      <c r="K1636" s="1319"/>
      <c r="L1636" s="1321">
        <f>SUM(I1636:K1636)</f>
        <v>330</v>
      </c>
      <c r="M1636" s="1343"/>
    </row>
    <row r="1637" spans="1:13" ht="15">
      <c r="A1637" s="1446">
        <v>1630</v>
      </c>
      <c r="B1637" s="1263"/>
      <c r="C1637" s="1264"/>
      <c r="D1637" s="1265" t="s">
        <v>1000</v>
      </c>
      <c r="E1637" s="156"/>
      <c r="F1637" s="1290"/>
      <c r="G1637" s="1290"/>
      <c r="H1637" s="1291"/>
      <c r="I1637" s="1318"/>
      <c r="J1637" s="1319">
        <v>330</v>
      </c>
      <c r="K1637" s="1319"/>
      <c r="L1637" s="1321">
        <f>SUM(I1637:K1637)</f>
        <v>330</v>
      </c>
      <c r="M1637" s="1343"/>
    </row>
    <row r="1638" spans="1:13" s="616" customFormat="1" ht="15">
      <c r="A1638" s="1446">
        <v>1631</v>
      </c>
      <c r="B1638" s="1266"/>
      <c r="C1638" s="1267"/>
      <c r="D1638" s="1268" t="s">
        <v>396</v>
      </c>
      <c r="E1638" s="1289"/>
      <c r="F1638" s="1287"/>
      <c r="G1638" s="1287"/>
      <c r="H1638" s="1288"/>
      <c r="I1638" s="1322"/>
      <c r="J1638" s="1323"/>
      <c r="K1638" s="1323"/>
      <c r="L1638" s="1324">
        <f>SUM(I1638:K1638)</f>
        <v>0</v>
      </c>
      <c r="M1638" s="1346"/>
    </row>
    <row r="1639" spans="1:13" s="617" customFormat="1" ht="15">
      <c r="A1639" s="1446">
        <v>1632</v>
      </c>
      <c r="B1639" s="1270"/>
      <c r="C1639" s="1271"/>
      <c r="D1639" s="1272" t="s">
        <v>1034</v>
      </c>
      <c r="E1639" s="1275"/>
      <c r="F1639" s="1261"/>
      <c r="G1639" s="1261"/>
      <c r="H1639" s="1262"/>
      <c r="I1639" s="1328">
        <f>SUM(I1637:I1638)</f>
        <v>0</v>
      </c>
      <c r="J1639" s="1287">
        <f>SUM(J1637:J1638)</f>
        <v>330</v>
      </c>
      <c r="K1639" s="1287">
        <f>SUM(K1637:K1638)</f>
        <v>0</v>
      </c>
      <c r="L1639" s="1320">
        <f>SUM(I1639:K1639)</f>
        <v>330</v>
      </c>
      <c r="M1639" s="1345">
        <f>SUM(M1636:M1638)</f>
        <v>0</v>
      </c>
    </row>
    <row r="1640" spans="1:13" s="615" customFormat="1" ht="16.5" customHeight="1">
      <c r="A1640" s="1446">
        <v>1633</v>
      </c>
      <c r="B1640" s="1294"/>
      <c r="C1640" s="1264">
        <v>4</v>
      </c>
      <c r="D1640" s="1261" t="s">
        <v>476</v>
      </c>
      <c r="E1640" s="156" t="s">
        <v>752</v>
      </c>
      <c r="F1640" s="381">
        <f>SUM(H1640,L1644)</f>
        <v>560</v>
      </c>
      <c r="G1640" s="381">
        <v>0</v>
      </c>
      <c r="H1640" s="1079">
        <v>0</v>
      </c>
      <c r="I1640" s="1318"/>
      <c r="J1640" s="1319"/>
      <c r="K1640" s="1319"/>
      <c r="L1640" s="1321"/>
      <c r="M1640" s="1338"/>
    </row>
    <row r="1641" spans="1:13" ht="15">
      <c r="A1641" s="1446">
        <v>1634</v>
      </c>
      <c r="B1641" s="1263"/>
      <c r="C1641" s="1264"/>
      <c r="D1641" s="1265" t="s">
        <v>394</v>
      </c>
      <c r="E1641" s="156"/>
      <c r="F1641" s="1290"/>
      <c r="G1641" s="1290"/>
      <c r="H1641" s="1291"/>
      <c r="I1641" s="1318"/>
      <c r="J1641" s="1319">
        <v>560</v>
      </c>
      <c r="K1641" s="1319"/>
      <c r="L1641" s="1321">
        <f>SUM(I1641:K1641)</f>
        <v>560</v>
      </c>
      <c r="M1641" s="1343"/>
    </row>
    <row r="1642" spans="1:13" ht="15">
      <c r="A1642" s="1446">
        <v>1635</v>
      </c>
      <c r="B1642" s="1263"/>
      <c r="C1642" s="1264"/>
      <c r="D1642" s="1265" t="s">
        <v>1000</v>
      </c>
      <c r="E1642" s="156"/>
      <c r="F1642" s="1290"/>
      <c r="G1642" s="1290"/>
      <c r="H1642" s="1291"/>
      <c r="I1642" s="1318"/>
      <c r="J1642" s="1319">
        <v>560</v>
      </c>
      <c r="K1642" s="1319"/>
      <c r="L1642" s="1321">
        <f>SUM(I1642:K1642)</f>
        <v>560</v>
      </c>
      <c r="M1642" s="1343"/>
    </row>
    <row r="1643" spans="1:13" s="616" customFormat="1" ht="15">
      <c r="A1643" s="1446">
        <v>1636</v>
      </c>
      <c r="B1643" s="1266"/>
      <c r="C1643" s="1267"/>
      <c r="D1643" s="1268" t="s">
        <v>396</v>
      </c>
      <c r="E1643" s="1289"/>
      <c r="F1643" s="1287"/>
      <c r="G1643" s="1287"/>
      <c r="H1643" s="1288"/>
      <c r="I1643" s="1322"/>
      <c r="J1643" s="1323"/>
      <c r="K1643" s="1323"/>
      <c r="L1643" s="1324">
        <f>SUM(I1643:K1643)</f>
        <v>0</v>
      </c>
      <c r="M1643" s="1346"/>
    </row>
    <row r="1644" spans="1:13" s="617" customFormat="1" ht="15">
      <c r="A1644" s="1446">
        <v>1637</v>
      </c>
      <c r="B1644" s="1270"/>
      <c r="C1644" s="1271"/>
      <c r="D1644" s="1272" t="s">
        <v>1034</v>
      </c>
      <c r="E1644" s="156"/>
      <c r="F1644" s="382"/>
      <c r="G1644" s="382"/>
      <c r="H1644" s="1080"/>
      <c r="I1644" s="1328">
        <f>SUM(I1642:I1643)</f>
        <v>0</v>
      </c>
      <c r="J1644" s="1287">
        <f>SUM(J1642:J1643)</f>
        <v>560</v>
      </c>
      <c r="K1644" s="1287">
        <f>SUM(K1642:K1643)</f>
        <v>0</v>
      </c>
      <c r="L1644" s="1320">
        <f>SUM(I1644:K1644)</f>
        <v>560</v>
      </c>
      <c r="M1644" s="1345">
        <f>SUM(M1641:M1643)</f>
        <v>0</v>
      </c>
    </row>
    <row r="1645" spans="1:13" s="615" customFormat="1" ht="18" customHeight="1">
      <c r="A1645" s="1446">
        <v>1638</v>
      </c>
      <c r="B1645" s="1294"/>
      <c r="C1645" s="1264">
        <v>5</v>
      </c>
      <c r="D1645" s="1261" t="s">
        <v>885</v>
      </c>
      <c r="E1645" s="156" t="s">
        <v>752</v>
      </c>
      <c r="F1645" s="381">
        <f>SUM(H1645,L1648)</f>
        <v>1650</v>
      </c>
      <c r="G1645" s="1261">
        <v>0</v>
      </c>
      <c r="H1645" s="1262">
        <v>0</v>
      </c>
      <c r="I1645" s="1318"/>
      <c r="J1645" s="1319"/>
      <c r="K1645" s="1319"/>
      <c r="L1645" s="1321"/>
      <c r="M1645" s="1338"/>
    </row>
    <row r="1646" spans="1:13" ht="15">
      <c r="A1646" s="1446">
        <v>1639</v>
      </c>
      <c r="B1646" s="1263"/>
      <c r="C1646" s="1264"/>
      <c r="D1646" s="1265" t="s">
        <v>1000</v>
      </c>
      <c r="E1646" s="156"/>
      <c r="F1646" s="1290"/>
      <c r="G1646" s="1290"/>
      <c r="H1646" s="1291"/>
      <c r="I1646" s="1318"/>
      <c r="J1646" s="1319">
        <v>1650</v>
      </c>
      <c r="K1646" s="1319"/>
      <c r="L1646" s="1321">
        <f>SUM(I1646:K1646)</f>
        <v>1650</v>
      </c>
      <c r="M1646" s="1343"/>
    </row>
    <row r="1647" spans="1:13" s="616" customFormat="1" ht="15">
      <c r="A1647" s="1446">
        <v>1640</v>
      </c>
      <c r="B1647" s="1266"/>
      <c r="C1647" s="1267"/>
      <c r="D1647" s="1268" t="s">
        <v>396</v>
      </c>
      <c r="E1647" s="1289"/>
      <c r="F1647" s="1287"/>
      <c r="G1647" s="1287"/>
      <c r="H1647" s="1288"/>
      <c r="I1647" s="1322"/>
      <c r="J1647" s="1323"/>
      <c r="K1647" s="1323"/>
      <c r="L1647" s="1324">
        <f>SUM(I1647:K1647)</f>
        <v>0</v>
      </c>
      <c r="M1647" s="1346"/>
    </row>
    <row r="1648" spans="1:13" s="617" customFormat="1" ht="15">
      <c r="A1648" s="1446">
        <v>1641</v>
      </c>
      <c r="B1648" s="1270"/>
      <c r="C1648" s="1271"/>
      <c r="D1648" s="1272" t="s">
        <v>886</v>
      </c>
      <c r="E1648" s="156"/>
      <c r="F1648" s="382"/>
      <c r="G1648" s="1287"/>
      <c r="H1648" s="1288"/>
      <c r="I1648" s="1328">
        <f>SUM(I1646:I1647)</f>
        <v>0</v>
      </c>
      <c r="J1648" s="1287">
        <f>SUM(J1646:J1647)</f>
        <v>1650</v>
      </c>
      <c r="K1648" s="1287">
        <f>SUM(K1646:K1647)</f>
        <v>0</v>
      </c>
      <c r="L1648" s="1320">
        <f>SUM(I1648:K1648)</f>
        <v>1650</v>
      </c>
      <c r="M1648" s="1345">
        <v>0</v>
      </c>
    </row>
    <row r="1649" spans="1:13" ht="15">
      <c r="A1649" s="1446">
        <v>1642</v>
      </c>
      <c r="B1649" s="1263"/>
      <c r="C1649" s="1264">
        <v>6</v>
      </c>
      <c r="D1649" s="1265" t="s">
        <v>433</v>
      </c>
      <c r="E1649" s="156" t="s">
        <v>752</v>
      </c>
      <c r="F1649" s="381">
        <f>SUM(H1649,L1652)</f>
        <v>450</v>
      </c>
      <c r="G1649" s="1286">
        <v>0</v>
      </c>
      <c r="H1649" s="1387">
        <v>0</v>
      </c>
      <c r="I1649" s="1318"/>
      <c r="J1649" s="1319"/>
      <c r="K1649" s="1319"/>
      <c r="L1649" s="1320">
        <f aca="true" t="shared" si="24" ref="L1649:L1660">SUM(I1649:K1649)</f>
        <v>0</v>
      </c>
      <c r="M1649" s="1343"/>
    </row>
    <row r="1650" spans="1:13" s="615" customFormat="1" ht="15">
      <c r="A1650" s="1446">
        <v>1643</v>
      </c>
      <c r="B1650" s="1263"/>
      <c r="C1650" s="1264"/>
      <c r="D1650" s="1265" t="s">
        <v>1000</v>
      </c>
      <c r="E1650" s="156"/>
      <c r="F1650" s="1286"/>
      <c r="G1650" s="1261"/>
      <c r="H1650" s="1262"/>
      <c r="I1650" s="1318"/>
      <c r="J1650" s="1319">
        <v>450</v>
      </c>
      <c r="K1650" s="1319"/>
      <c r="L1650" s="1321">
        <f t="shared" si="24"/>
        <v>450</v>
      </c>
      <c r="M1650" s="1338"/>
    </row>
    <row r="1651" spans="1:13" s="616" customFormat="1" ht="15">
      <c r="A1651" s="1446">
        <v>1644</v>
      </c>
      <c r="B1651" s="1266"/>
      <c r="C1651" s="1267"/>
      <c r="D1651" s="1268" t="s">
        <v>72</v>
      </c>
      <c r="E1651" s="1301"/>
      <c r="F1651" s="1302"/>
      <c r="G1651" s="1290"/>
      <c r="H1651" s="1291"/>
      <c r="I1651" s="1322"/>
      <c r="J1651" s="1323"/>
      <c r="K1651" s="1323"/>
      <c r="L1651" s="1324">
        <f t="shared" si="24"/>
        <v>0</v>
      </c>
      <c r="M1651" s="1346"/>
    </row>
    <row r="1652" spans="1:13" s="617" customFormat="1" ht="15">
      <c r="A1652" s="1446">
        <v>1645</v>
      </c>
      <c r="B1652" s="1270"/>
      <c r="C1652" s="1271"/>
      <c r="D1652" s="1272" t="s">
        <v>1034</v>
      </c>
      <c r="E1652" s="1289"/>
      <c r="F1652" s="1287"/>
      <c r="G1652" s="1287"/>
      <c r="H1652" s="1288"/>
      <c r="I1652" s="1328">
        <f>SUM(I1650:I1651)</f>
        <v>0</v>
      </c>
      <c r="J1652" s="1287">
        <f>SUM(J1650:J1651)</f>
        <v>450</v>
      </c>
      <c r="K1652" s="1287">
        <f>SUM(K1650:K1651)</f>
        <v>0</v>
      </c>
      <c r="L1652" s="1320">
        <f t="shared" si="24"/>
        <v>450</v>
      </c>
      <c r="M1652" s="1345">
        <v>0</v>
      </c>
    </row>
    <row r="1653" spans="1:13" ht="15.75" customHeight="1">
      <c r="A1653" s="1446">
        <v>1646</v>
      </c>
      <c r="B1653" s="1258"/>
      <c r="C1653" s="1259">
        <v>7</v>
      </c>
      <c r="D1653" s="1265" t="s">
        <v>1027</v>
      </c>
      <c r="E1653" s="156" t="s">
        <v>752</v>
      </c>
      <c r="F1653" s="381">
        <f>SUM(H1653,L1656)</f>
        <v>1050</v>
      </c>
      <c r="G1653" s="1286">
        <v>0</v>
      </c>
      <c r="H1653" s="1387">
        <v>0</v>
      </c>
      <c r="I1653" s="1318"/>
      <c r="J1653" s="1319"/>
      <c r="K1653" s="1319"/>
      <c r="L1653" s="1320">
        <f t="shared" si="24"/>
        <v>0</v>
      </c>
      <c r="M1653" s="1343"/>
    </row>
    <row r="1654" spans="1:13" s="615" customFormat="1" ht="15">
      <c r="A1654" s="1446">
        <v>1647</v>
      </c>
      <c r="B1654" s="1263"/>
      <c r="C1654" s="1264"/>
      <c r="D1654" s="1265" t="s">
        <v>1000</v>
      </c>
      <c r="E1654" s="156"/>
      <c r="F1654" s="1286"/>
      <c r="G1654" s="1261"/>
      <c r="H1654" s="1262"/>
      <c r="I1654" s="1318"/>
      <c r="J1654" s="1319">
        <v>1050</v>
      </c>
      <c r="K1654" s="1319"/>
      <c r="L1654" s="1321">
        <f t="shared" si="24"/>
        <v>1050</v>
      </c>
      <c r="M1654" s="1338"/>
    </row>
    <row r="1655" spans="1:13" s="616" customFormat="1" ht="15">
      <c r="A1655" s="1446">
        <v>1648</v>
      </c>
      <c r="B1655" s="1266"/>
      <c r="C1655" s="1267"/>
      <c r="D1655" s="1268" t="s">
        <v>72</v>
      </c>
      <c r="E1655" s="1301"/>
      <c r="F1655" s="1302"/>
      <c r="G1655" s="1290"/>
      <c r="H1655" s="1291"/>
      <c r="I1655" s="1322"/>
      <c r="J1655" s="1323"/>
      <c r="K1655" s="1323"/>
      <c r="L1655" s="1324">
        <f t="shared" si="24"/>
        <v>0</v>
      </c>
      <c r="M1655" s="1346"/>
    </row>
    <row r="1656" spans="1:14" s="617" customFormat="1" ht="15">
      <c r="A1656" s="1446">
        <v>1649</v>
      </c>
      <c r="B1656" s="1270"/>
      <c r="C1656" s="1271"/>
      <c r="D1656" s="1272" t="s">
        <v>1034</v>
      </c>
      <c r="E1656" s="1289"/>
      <c r="F1656" s="1287"/>
      <c r="G1656" s="1287"/>
      <c r="H1656" s="1288"/>
      <c r="I1656" s="1328">
        <f>SUM(I1654:I1655)</f>
        <v>0</v>
      </c>
      <c r="J1656" s="1287">
        <f>SUM(J1654:J1655)</f>
        <v>1050</v>
      </c>
      <c r="K1656" s="1287">
        <f>SUM(K1654:K1655)</f>
        <v>0</v>
      </c>
      <c r="L1656" s="1320">
        <f t="shared" si="24"/>
        <v>1050</v>
      </c>
      <c r="M1656" s="1345">
        <v>0</v>
      </c>
      <c r="N1656" s="617">
        <f>J1651+J1655</f>
        <v>0</v>
      </c>
    </row>
    <row r="1657" spans="1:13" ht="15">
      <c r="A1657" s="1446">
        <v>1650</v>
      </c>
      <c r="B1657" s="1263"/>
      <c r="C1657" s="1264">
        <v>8</v>
      </c>
      <c r="D1657" s="1265" t="s">
        <v>907</v>
      </c>
      <c r="E1657" s="156" t="s">
        <v>752</v>
      </c>
      <c r="F1657" s="381">
        <f>SUM(H1657,L1660)</f>
        <v>1050</v>
      </c>
      <c r="G1657" s="1286">
        <v>0</v>
      </c>
      <c r="H1657" s="1387">
        <v>0</v>
      </c>
      <c r="I1657" s="1318"/>
      <c r="J1657" s="1319"/>
      <c r="K1657" s="1319"/>
      <c r="L1657" s="1320"/>
      <c r="M1657" s="1343"/>
    </row>
    <row r="1658" spans="1:13" s="615" customFormat="1" ht="15">
      <c r="A1658" s="1446">
        <v>1651</v>
      </c>
      <c r="B1658" s="1263"/>
      <c r="C1658" s="1264"/>
      <c r="D1658" s="1265" t="s">
        <v>1000</v>
      </c>
      <c r="E1658" s="156"/>
      <c r="F1658" s="1286"/>
      <c r="G1658" s="1261"/>
      <c r="H1658" s="1262"/>
      <c r="I1658" s="1318"/>
      <c r="J1658" s="1319">
        <v>1050</v>
      </c>
      <c r="K1658" s="1319"/>
      <c r="L1658" s="1321">
        <f t="shared" si="24"/>
        <v>1050</v>
      </c>
      <c r="M1658" s="1338"/>
    </row>
    <row r="1659" spans="1:13" s="616" customFormat="1" ht="15">
      <c r="A1659" s="1446">
        <v>1652</v>
      </c>
      <c r="B1659" s="1266"/>
      <c r="C1659" s="1267"/>
      <c r="D1659" s="1268" t="s">
        <v>396</v>
      </c>
      <c r="E1659" s="1301"/>
      <c r="F1659" s="1302"/>
      <c r="G1659" s="1290"/>
      <c r="H1659" s="1291"/>
      <c r="I1659" s="1322"/>
      <c r="J1659" s="1323"/>
      <c r="K1659" s="1323"/>
      <c r="L1659" s="1324">
        <f t="shared" si="24"/>
        <v>0</v>
      </c>
      <c r="M1659" s="1346"/>
    </row>
    <row r="1660" spans="1:13" s="617" customFormat="1" ht="15">
      <c r="A1660" s="1446">
        <v>1653</v>
      </c>
      <c r="B1660" s="1270"/>
      <c r="C1660" s="1271"/>
      <c r="D1660" s="1272" t="s">
        <v>1034</v>
      </c>
      <c r="E1660" s="1289"/>
      <c r="F1660" s="1287"/>
      <c r="G1660" s="1287"/>
      <c r="H1660" s="1288"/>
      <c r="I1660" s="1328">
        <f>SUM(I1658:I1659)</f>
        <v>0</v>
      </c>
      <c r="J1660" s="1287">
        <f>SUM(J1658:J1659)</f>
        <v>1050</v>
      </c>
      <c r="K1660" s="1287">
        <f>SUM(K1658:K1659)</f>
        <v>0</v>
      </c>
      <c r="L1660" s="1320">
        <f t="shared" si="24"/>
        <v>1050</v>
      </c>
      <c r="M1660" s="1345">
        <v>0</v>
      </c>
    </row>
    <row r="1661" spans="1:13" s="615" customFormat="1" ht="21.75" customHeight="1">
      <c r="A1661" s="1446">
        <v>1654</v>
      </c>
      <c r="B1661" s="1294">
        <v>17</v>
      </c>
      <c r="C1661" s="1264"/>
      <c r="D1661" s="1307" t="s">
        <v>361</v>
      </c>
      <c r="E1661" s="1275"/>
      <c r="F1661" s="1261"/>
      <c r="G1661" s="1261"/>
      <c r="H1661" s="1262"/>
      <c r="I1661" s="1318"/>
      <c r="J1661" s="1319"/>
      <c r="K1661" s="1319"/>
      <c r="L1661" s="1321"/>
      <c r="M1661" s="1341"/>
    </row>
    <row r="1662" spans="1:13" s="615" customFormat="1" ht="15">
      <c r="A1662" s="1446">
        <v>1655</v>
      </c>
      <c r="B1662" s="1263"/>
      <c r="C1662" s="1264">
        <v>1</v>
      </c>
      <c r="D1662" s="1261" t="s">
        <v>339</v>
      </c>
      <c r="E1662" s="156" t="s">
        <v>752</v>
      </c>
      <c r="F1662" s="1286">
        <f>SUM(G1662,H1662,L1666)</f>
        <v>25887</v>
      </c>
      <c r="G1662" s="1286">
        <v>0</v>
      </c>
      <c r="H1662" s="1079">
        <v>0</v>
      </c>
      <c r="I1662" s="1318"/>
      <c r="J1662" s="1319"/>
      <c r="K1662" s="1319"/>
      <c r="L1662" s="1321"/>
      <c r="M1662" s="1338"/>
    </row>
    <row r="1663" spans="1:13" ht="15">
      <c r="A1663" s="1446">
        <v>1656</v>
      </c>
      <c r="B1663" s="1263"/>
      <c r="C1663" s="1264"/>
      <c r="D1663" s="1265" t="s">
        <v>394</v>
      </c>
      <c r="E1663" s="1295"/>
      <c r="F1663" s="1280"/>
      <c r="G1663" s="1280"/>
      <c r="H1663" s="1281"/>
      <c r="I1663" s="1318">
        <v>19833</v>
      </c>
      <c r="J1663" s="1319"/>
      <c r="K1663" s="1319"/>
      <c r="L1663" s="1321">
        <f>SUM(I1663:K1663)</f>
        <v>19833</v>
      </c>
      <c r="M1663" s="1343"/>
    </row>
    <row r="1664" spans="1:13" ht="15">
      <c r="A1664" s="1446">
        <v>1657</v>
      </c>
      <c r="B1664" s="1263"/>
      <c r="C1664" s="1264"/>
      <c r="D1664" s="1265" t="s">
        <v>1000</v>
      </c>
      <c r="E1664" s="1295"/>
      <c r="F1664" s="1280"/>
      <c r="G1664" s="1280"/>
      <c r="H1664" s="1281"/>
      <c r="I1664" s="1318">
        <v>25887</v>
      </c>
      <c r="J1664" s="1319"/>
      <c r="K1664" s="1319"/>
      <c r="L1664" s="1321">
        <f>SUM(I1664:K1664)</f>
        <v>25887</v>
      </c>
      <c r="M1664" s="1343"/>
    </row>
    <row r="1665" spans="1:13" s="616" customFormat="1" ht="15">
      <c r="A1665" s="1446">
        <v>1658</v>
      </c>
      <c r="B1665" s="1266"/>
      <c r="C1665" s="1267"/>
      <c r="D1665" s="1268" t="s">
        <v>396</v>
      </c>
      <c r="E1665" s="156"/>
      <c r="F1665" s="1290"/>
      <c r="G1665" s="1290"/>
      <c r="H1665" s="1291"/>
      <c r="I1665" s="1322"/>
      <c r="J1665" s="1323"/>
      <c r="K1665" s="1323"/>
      <c r="L1665" s="1324">
        <f>SUM(I1665:K1665)</f>
        <v>0</v>
      </c>
      <c r="M1665" s="1346"/>
    </row>
    <row r="1666" spans="1:13" s="618" customFormat="1" ht="15">
      <c r="A1666" s="1446">
        <v>1659</v>
      </c>
      <c r="B1666" s="1270"/>
      <c r="C1666" s="1271"/>
      <c r="D1666" s="1272" t="s">
        <v>1034</v>
      </c>
      <c r="E1666" s="1289"/>
      <c r="F1666" s="1303"/>
      <c r="G1666" s="1303"/>
      <c r="H1666" s="1304"/>
      <c r="I1666" s="1331">
        <f>SUM(I1664:I1665)</f>
        <v>25887</v>
      </c>
      <c r="J1666" s="1303">
        <f>SUM(J1664:J1665)</f>
        <v>0</v>
      </c>
      <c r="K1666" s="1303">
        <f>SUM(K1664:K1665)</f>
        <v>0</v>
      </c>
      <c r="L1666" s="1320">
        <f>SUM(I1666:K1666)</f>
        <v>25887</v>
      </c>
      <c r="M1666" s="1349">
        <f>SUM(M1663:M1665)</f>
        <v>0</v>
      </c>
    </row>
    <row r="1667" spans="1:13" s="615" customFormat="1" ht="15.75" customHeight="1">
      <c r="A1667" s="1446">
        <v>1660</v>
      </c>
      <c r="B1667" s="1294"/>
      <c r="C1667" s="1264">
        <v>2</v>
      </c>
      <c r="D1667" s="1261" t="s">
        <v>891</v>
      </c>
      <c r="E1667" s="156" t="s">
        <v>752</v>
      </c>
      <c r="F1667" s="1286">
        <f>SUM(G1667,H1667,L1670)</f>
        <v>2000</v>
      </c>
      <c r="G1667" s="1261">
        <v>0</v>
      </c>
      <c r="H1667" s="1262">
        <v>0</v>
      </c>
      <c r="I1667" s="1318"/>
      <c r="J1667" s="1319"/>
      <c r="K1667" s="1319"/>
      <c r="L1667" s="1321"/>
      <c r="M1667" s="1338"/>
    </row>
    <row r="1668" spans="1:13" ht="15">
      <c r="A1668" s="1446">
        <v>1661</v>
      </c>
      <c r="B1668" s="1263"/>
      <c r="C1668" s="1264"/>
      <c r="D1668" s="1265" t="s">
        <v>1000</v>
      </c>
      <c r="E1668" s="1295"/>
      <c r="F1668" s="1280"/>
      <c r="G1668" s="1280"/>
      <c r="H1668" s="1281"/>
      <c r="I1668" s="1318"/>
      <c r="J1668" s="1319">
        <v>2000</v>
      </c>
      <c r="K1668" s="1319"/>
      <c r="L1668" s="1321">
        <f>SUM(I1668:K1668)</f>
        <v>2000</v>
      </c>
      <c r="M1668" s="1343"/>
    </row>
    <row r="1669" spans="1:13" s="616" customFormat="1" ht="15">
      <c r="A1669" s="1446">
        <v>1662</v>
      </c>
      <c r="B1669" s="1266"/>
      <c r="C1669" s="1267"/>
      <c r="D1669" s="1268" t="s">
        <v>396</v>
      </c>
      <c r="E1669" s="156"/>
      <c r="F1669" s="1290"/>
      <c r="G1669" s="1290"/>
      <c r="H1669" s="1291"/>
      <c r="I1669" s="1322"/>
      <c r="J1669" s="1323"/>
      <c r="K1669" s="1323"/>
      <c r="L1669" s="1324">
        <f>SUM(I1669:K1669)</f>
        <v>0</v>
      </c>
      <c r="M1669" s="1346"/>
    </row>
    <row r="1670" spans="1:13" s="617" customFormat="1" ht="15">
      <c r="A1670" s="1446">
        <v>1663</v>
      </c>
      <c r="B1670" s="1270"/>
      <c r="C1670" s="1271"/>
      <c r="D1670" s="1272" t="s">
        <v>1034</v>
      </c>
      <c r="E1670" s="156"/>
      <c r="F1670" s="382"/>
      <c r="G1670" s="1287"/>
      <c r="H1670" s="1288"/>
      <c r="I1670" s="1331">
        <f>SUM(I1668:I1669)</f>
        <v>0</v>
      </c>
      <c r="J1670" s="1287">
        <f>SUM(J1668:J1669)</f>
        <v>2000</v>
      </c>
      <c r="K1670" s="1287">
        <f>SUM(K1668:K1669)</f>
        <v>0</v>
      </c>
      <c r="L1670" s="1320">
        <f>SUM(I1670:K1670)</f>
        <v>2000</v>
      </c>
      <c r="M1670" s="1345">
        <v>0</v>
      </c>
    </row>
    <row r="1671" spans="1:13" s="615" customFormat="1" ht="15">
      <c r="A1671" s="1446">
        <v>1664</v>
      </c>
      <c r="B1671" s="1294"/>
      <c r="C1671" s="1264">
        <v>3</v>
      </c>
      <c r="D1671" s="1261" t="s">
        <v>1193</v>
      </c>
      <c r="E1671" s="156" t="s">
        <v>752</v>
      </c>
      <c r="F1671" s="1286">
        <v>95</v>
      </c>
      <c r="G1671" s="1261">
        <v>0</v>
      </c>
      <c r="H1671" s="1262">
        <v>0</v>
      </c>
      <c r="I1671" s="1318"/>
      <c r="J1671" s="1319"/>
      <c r="K1671" s="1319"/>
      <c r="L1671" s="1321"/>
      <c r="M1671" s="1338"/>
    </row>
    <row r="1672" spans="1:13" s="616" customFormat="1" ht="15">
      <c r="A1672" s="1446">
        <v>1665</v>
      </c>
      <c r="B1672" s="1266"/>
      <c r="C1672" s="1267"/>
      <c r="D1672" s="1268" t="s">
        <v>72</v>
      </c>
      <c r="E1672" s="156"/>
      <c r="F1672" s="1290"/>
      <c r="G1672" s="1290"/>
      <c r="H1672" s="1291"/>
      <c r="I1672" s="1322"/>
      <c r="J1672" s="1323">
        <v>95</v>
      </c>
      <c r="K1672" s="1323"/>
      <c r="L1672" s="1324">
        <f>SUM(I1672:K1672)</f>
        <v>95</v>
      </c>
      <c r="M1672" s="1346"/>
    </row>
    <row r="1673" spans="1:13" s="617" customFormat="1" ht="15">
      <c r="A1673" s="1446">
        <v>1666</v>
      </c>
      <c r="B1673" s="1270"/>
      <c r="C1673" s="1271"/>
      <c r="D1673" s="1272" t="s">
        <v>1034</v>
      </c>
      <c r="E1673" s="156"/>
      <c r="F1673" s="382"/>
      <c r="G1673" s="1287"/>
      <c r="H1673" s="1288"/>
      <c r="I1673" s="1331">
        <f>SUM(I1672)</f>
        <v>0</v>
      </c>
      <c r="J1673" s="1287">
        <f>SUM(J1672)</f>
        <v>95</v>
      </c>
      <c r="K1673" s="1287">
        <f>SUM(K1672)</f>
        <v>0</v>
      </c>
      <c r="L1673" s="1320">
        <f>SUM(L1672)</f>
        <v>95</v>
      </c>
      <c r="M1673" s="1345">
        <v>0</v>
      </c>
    </row>
    <row r="1674" spans="1:13" s="615" customFormat="1" ht="21.75" customHeight="1">
      <c r="A1674" s="1446">
        <v>1667</v>
      </c>
      <c r="B1674" s="1294"/>
      <c r="C1674" s="1264">
        <v>1</v>
      </c>
      <c r="D1674" s="1310" t="s">
        <v>1026</v>
      </c>
      <c r="E1674" s="1261" t="s">
        <v>752</v>
      </c>
      <c r="F1674" s="381">
        <f>SUM(G1674,H1674,L1677)</f>
        <v>386</v>
      </c>
      <c r="G1674" s="1261">
        <v>0</v>
      </c>
      <c r="H1674" s="1262">
        <v>0</v>
      </c>
      <c r="I1674" s="1318"/>
      <c r="J1674" s="1319"/>
      <c r="K1674" s="1319"/>
      <c r="L1674" s="1321"/>
      <c r="M1674" s="1338"/>
    </row>
    <row r="1675" spans="1:13" s="615" customFormat="1" ht="15">
      <c r="A1675" s="1446">
        <v>1668</v>
      </c>
      <c r="B1675" s="1263"/>
      <c r="C1675" s="1264"/>
      <c r="D1675" s="1265" t="s">
        <v>1000</v>
      </c>
      <c r="E1675" s="1261"/>
      <c r="F1675" s="1261"/>
      <c r="G1675" s="1261"/>
      <c r="H1675" s="1262"/>
      <c r="I1675" s="1318"/>
      <c r="J1675" s="1319">
        <v>386</v>
      </c>
      <c r="K1675" s="1319"/>
      <c r="L1675" s="1321">
        <f>SUM(I1675:K1675)</f>
        <v>386</v>
      </c>
      <c r="M1675" s="1338"/>
    </row>
    <row r="1676" spans="1:13" s="616" customFormat="1" ht="15">
      <c r="A1676" s="1446">
        <v>1669</v>
      </c>
      <c r="B1676" s="1266"/>
      <c r="C1676" s="1267"/>
      <c r="D1676" s="1268" t="s">
        <v>396</v>
      </c>
      <c r="E1676" s="156"/>
      <c r="F1676" s="1290"/>
      <c r="G1676" s="1290"/>
      <c r="H1676" s="1291"/>
      <c r="I1676" s="1322"/>
      <c r="J1676" s="1323"/>
      <c r="K1676" s="1323"/>
      <c r="L1676" s="1324">
        <f>SUM(I1676:K1676)</f>
        <v>0</v>
      </c>
      <c r="M1676" s="1346"/>
    </row>
    <row r="1677" spans="1:13" s="617" customFormat="1" ht="15">
      <c r="A1677" s="1446">
        <v>1670</v>
      </c>
      <c r="B1677" s="1270"/>
      <c r="C1677" s="1271"/>
      <c r="D1677" s="1272" t="s">
        <v>1034</v>
      </c>
      <c r="E1677" s="156"/>
      <c r="F1677" s="382"/>
      <c r="G1677" s="1287"/>
      <c r="H1677" s="1288"/>
      <c r="I1677" s="1331">
        <f>SUM(I1675:I1676)</f>
        <v>0</v>
      </c>
      <c r="J1677" s="1287">
        <f>SUM(J1675:J1676)</f>
        <v>386</v>
      </c>
      <c r="K1677" s="1287">
        <f>SUM(K1675:K1676)</f>
        <v>0</v>
      </c>
      <c r="L1677" s="1320">
        <f>SUM(I1677:K1677)</f>
        <v>386</v>
      </c>
      <c r="M1677" s="1345">
        <f>SUM(M1676)</f>
        <v>0</v>
      </c>
    </row>
    <row r="1678" spans="1:13" ht="15">
      <c r="A1678" s="1446">
        <v>1671</v>
      </c>
      <c r="B1678" s="1263"/>
      <c r="C1678" s="1264">
        <v>2</v>
      </c>
      <c r="D1678" s="1265" t="s">
        <v>1172</v>
      </c>
      <c r="E1678" s="156" t="s">
        <v>752</v>
      </c>
      <c r="F1678" s="1286">
        <v>210</v>
      </c>
      <c r="G1678" s="1286">
        <v>0</v>
      </c>
      <c r="H1678" s="1387">
        <v>0</v>
      </c>
      <c r="I1678" s="1318"/>
      <c r="J1678" s="1319"/>
      <c r="K1678" s="1319"/>
      <c r="L1678" s="1320"/>
      <c r="M1678" s="1343"/>
    </row>
    <row r="1679" spans="1:13" s="616" customFormat="1" ht="15">
      <c r="A1679" s="1446">
        <v>1672</v>
      </c>
      <c r="B1679" s="1266"/>
      <c r="C1679" s="1267"/>
      <c r="D1679" s="1268" t="s">
        <v>396</v>
      </c>
      <c r="E1679" s="1301"/>
      <c r="F1679" s="1302"/>
      <c r="G1679" s="1290"/>
      <c r="H1679" s="1291"/>
      <c r="I1679" s="1322"/>
      <c r="J1679" s="1323">
        <v>210</v>
      </c>
      <c r="K1679" s="1323"/>
      <c r="L1679" s="1324">
        <f>SUM(I1679:K1679)</f>
        <v>210</v>
      </c>
      <c r="M1679" s="1346"/>
    </row>
    <row r="1680" spans="1:13" s="618" customFormat="1" ht="15">
      <c r="A1680" s="1446">
        <v>1673</v>
      </c>
      <c r="B1680" s="1270"/>
      <c r="C1680" s="1271"/>
      <c r="D1680" s="1272" t="s">
        <v>1034</v>
      </c>
      <c r="E1680" s="1392"/>
      <c r="F1680" s="1303"/>
      <c r="G1680" s="1303"/>
      <c r="H1680" s="1304"/>
      <c r="I1680" s="1331">
        <f>SUM(I1679)</f>
        <v>0</v>
      </c>
      <c r="J1680" s="1303">
        <f>SUM(J1679)</f>
        <v>210</v>
      </c>
      <c r="K1680" s="1303">
        <f>SUM(K1679)</f>
        <v>0</v>
      </c>
      <c r="L1680" s="1397">
        <f>SUM(L1679)</f>
        <v>210</v>
      </c>
      <c r="M1680" s="1349">
        <v>0</v>
      </c>
    </row>
    <row r="1681" spans="1:13" ht="15">
      <c r="A1681" s="1446">
        <v>1674</v>
      </c>
      <c r="B1681" s="1263"/>
      <c r="C1681" s="1264">
        <v>3</v>
      </c>
      <c r="D1681" s="1265" t="s">
        <v>1173</v>
      </c>
      <c r="E1681" s="156" t="s">
        <v>752</v>
      </c>
      <c r="F1681" s="1286">
        <v>60</v>
      </c>
      <c r="G1681" s="1286">
        <v>0</v>
      </c>
      <c r="H1681" s="1387">
        <v>0</v>
      </c>
      <c r="I1681" s="1318"/>
      <c r="J1681" s="1319"/>
      <c r="K1681" s="1319"/>
      <c r="L1681" s="1320"/>
      <c r="M1681" s="1343"/>
    </row>
    <row r="1682" spans="1:13" s="616" customFormat="1" ht="15">
      <c r="A1682" s="1446">
        <v>1675</v>
      </c>
      <c r="B1682" s="1266"/>
      <c r="C1682" s="1267"/>
      <c r="D1682" s="1268" t="s">
        <v>396</v>
      </c>
      <c r="E1682" s="1301"/>
      <c r="F1682" s="1302"/>
      <c r="G1682" s="1290"/>
      <c r="H1682" s="1291"/>
      <c r="I1682" s="1322"/>
      <c r="J1682" s="1323">
        <v>60</v>
      </c>
      <c r="K1682" s="1323"/>
      <c r="L1682" s="1324">
        <f>SUM(I1682:K1682)</f>
        <v>60</v>
      </c>
      <c r="M1682" s="1346"/>
    </row>
    <row r="1683" spans="1:13" s="618" customFormat="1" ht="15">
      <c r="A1683" s="1446">
        <v>1676</v>
      </c>
      <c r="B1683" s="1270"/>
      <c r="C1683" s="1271"/>
      <c r="D1683" s="1272" t="s">
        <v>1034</v>
      </c>
      <c r="E1683" s="1392"/>
      <c r="F1683" s="1303"/>
      <c r="G1683" s="1303"/>
      <c r="H1683" s="1304"/>
      <c r="I1683" s="1331">
        <f>SUM(I1682)</f>
        <v>0</v>
      </c>
      <c r="J1683" s="1303">
        <f>SUM(J1682)</f>
        <v>60</v>
      </c>
      <c r="K1683" s="1303">
        <f>SUM(K1682)</f>
        <v>0</v>
      </c>
      <c r="L1683" s="1397">
        <f>SUM(L1682)</f>
        <v>60</v>
      </c>
      <c r="M1683" s="1349">
        <v>0</v>
      </c>
    </row>
    <row r="1684" spans="1:13" ht="15">
      <c r="A1684" s="1446">
        <v>1677</v>
      </c>
      <c r="B1684" s="1263"/>
      <c r="C1684" s="1264">
        <v>4</v>
      </c>
      <c r="D1684" s="1265" t="s">
        <v>1020</v>
      </c>
      <c r="E1684" s="156" t="s">
        <v>752</v>
      </c>
      <c r="F1684" s="1286">
        <f>SUM(G1684,H1684,L1687)</f>
        <v>1578</v>
      </c>
      <c r="G1684" s="1286">
        <v>0</v>
      </c>
      <c r="H1684" s="1387">
        <v>0</v>
      </c>
      <c r="I1684" s="1318"/>
      <c r="J1684" s="1319"/>
      <c r="K1684" s="1319"/>
      <c r="L1684" s="1320">
        <f>SUM(I1684:K1684)</f>
        <v>0</v>
      </c>
      <c r="M1684" s="1343"/>
    </row>
    <row r="1685" spans="1:13" s="615" customFormat="1" ht="15">
      <c r="A1685" s="1446">
        <v>1678</v>
      </c>
      <c r="B1685" s="1263"/>
      <c r="C1685" s="1264"/>
      <c r="D1685" s="1265" t="s">
        <v>1000</v>
      </c>
      <c r="E1685" s="156"/>
      <c r="F1685" s="1286"/>
      <c r="G1685" s="1261"/>
      <c r="H1685" s="1262"/>
      <c r="I1685" s="1318"/>
      <c r="J1685" s="1319">
        <v>1059</v>
      </c>
      <c r="K1685" s="1319"/>
      <c r="L1685" s="1321">
        <f>SUM(I1685:K1685)</f>
        <v>1059</v>
      </c>
      <c r="M1685" s="1338"/>
    </row>
    <row r="1686" spans="1:13" s="616" customFormat="1" ht="15">
      <c r="A1686" s="1446">
        <v>1679</v>
      </c>
      <c r="B1686" s="1266"/>
      <c r="C1686" s="1267"/>
      <c r="D1686" s="1268" t="s">
        <v>1132</v>
      </c>
      <c r="E1686" s="1301"/>
      <c r="F1686" s="1302"/>
      <c r="G1686" s="1290"/>
      <c r="H1686" s="1291"/>
      <c r="I1686" s="1322"/>
      <c r="J1686" s="1323">
        <v>519</v>
      </c>
      <c r="K1686" s="1323"/>
      <c r="L1686" s="1324">
        <f>SUM(I1686:K1686)</f>
        <v>519</v>
      </c>
      <c r="M1686" s="1346"/>
    </row>
    <row r="1687" spans="1:13" s="618" customFormat="1" ht="19.5" customHeight="1">
      <c r="A1687" s="1446">
        <v>1680</v>
      </c>
      <c r="B1687" s="1311"/>
      <c r="C1687" s="1312"/>
      <c r="D1687" s="1313" t="s">
        <v>1034</v>
      </c>
      <c r="E1687" s="1393"/>
      <c r="F1687" s="1315"/>
      <c r="G1687" s="1315"/>
      <c r="H1687" s="1316"/>
      <c r="I1687" s="1336">
        <f>SUM(I1685:I1686)</f>
        <v>0</v>
      </c>
      <c r="J1687" s="1315">
        <f>SUM(J1685:J1686)</f>
        <v>1578</v>
      </c>
      <c r="K1687" s="1315">
        <f>SUM(K1685:K1686)</f>
        <v>0</v>
      </c>
      <c r="L1687" s="1398">
        <f>SUM(I1687:K1687)</f>
        <v>1578</v>
      </c>
      <c r="M1687" s="1353">
        <v>0</v>
      </c>
    </row>
    <row r="1688" spans="1:13" s="621" customFormat="1" ht="15">
      <c r="A1688" s="1446">
        <v>1681</v>
      </c>
      <c r="B1688" s="1401"/>
      <c r="C1688" s="1355"/>
      <c r="D1688" s="1402" t="s">
        <v>543</v>
      </c>
      <c r="E1688" s="1403"/>
      <c r="F1688" s="1402">
        <f>SUM(F482:F1687)</f>
        <v>173499</v>
      </c>
      <c r="G1688" s="1402">
        <f>SUM(G482:G1687)</f>
        <v>0</v>
      </c>
      <c r="H1688" s="1404">
        <f>SUM(H482:H1687)</f>
        <v>0</v>
      </c>
      <c r="I1688" s="1411"/>
      <c r="J1688" s="1412"/>
      <c r="K1688" s="1412"/>
      <c r="L1688" s="1413"/>
      <c r="M1688" s="1419"/>
    </row>
    <row r="1689" spans="1:13" s="621" customFormat="1" ht="15">
      <c r="A1689" s="1446">
        <v>1682</v>
      </c>
      <c r="B1689" s="1263"/>
      <c r="C1689" s="1264"/>
      <c r="D1689" s="1359" t="s">
        <v>394</v>
      </c>
      <c r="E1689" s="156"/>
      <c r="F1689" s="1094"/>
      <c r="G1689" s="1094"/>
      <c r="H1689" s="1405"/>
      <c r="I1689" s="1065">
        <f>SUM(I1663+I1641+I1636+I1631+I1626+I1600+I1595+I1590+I1569+I1519+I1514+I1509+I1470+I1442+I1437+I1397+I1380+I1375+I1370+I1333+I1328+I1323+I1318+I1292+I1267+I1246+I1231+I1226+I1221+I1216+I1211+I1181+I1176+I1171+I1105+I1100+I1095+I1041+I983+I978+I973+I968+I963+I958+I953+I911+I906+I901+I896+I891+I886+I881+I876+I871+I866+I836+I831+I826+I796+I771+I766+I761+I756+I751+I693+I614+I609+I604+I599+I594+I589+I584+I579+I574+I569+I547+I483)</f>
        <v>42123</v>
      </c>
      <c r="J1689" s="1094">
        <f>SUM(J1663+J1641+J1636+J1631+J1626+J1600+J1595+J1590+J1569+J1519+J1514+J1509+J1470+J1442+J1437+J1397+J1380+J1375+J1370+J1333+J1328+J1323+J1318+J1292+J1267+J1246+J1231+J1226+J1221+J1216+J1211+J1181+J1176+J1171+J1105+J1100+J1095+J1041+J983+J978+J973+J968+J963+J958+J953+J911+J906+J901+J896+J891+J886+J881+J876+J871+J866+J836+J831+J826+J796+J771+J766+J761+J756+J751+J693+J614+J609+J604+J599+J594+J589+J584+J579+J574+J569+J547+J483)</f>
        <v>52088</v>
      </c>
      <c r="K1689" s="1094">
        <f>SUM(K1663+K1641+K1636+K1631+K1626+K1600+K1595+K1590+K1569+K1519+K1514+K1509+K1470+K1442+K1437+K1397+K1380+K1375+K1370+K1333+K1328+K1323+K1318+K1292+K1267+K1246+K1231+K1226+K1221+K1216+K1211+K1181+K1176+K1171+K1105+K1100+K1095+K1041+K983+K978+K973+K968+K963+K958+K953+K911+K906+K901+K896+K891+K886+K881+K876+K871+K866+K836+K831+K826+K796+K771+K766+K761+K756+K751+K693+K614+K609+K604+K599+K594+K589+K584+K579+K574+K569+K547+K483)</f>
        <v>0</v>
      </c>
      <c r="L1689" s="1414">
        <f>SUM(I1689:K1689)</f>
        <v>94211</v>
      </c>
      <c r="M1689" s="1420">
        <f>SUM(M1663+M1641+M1636+M1631+M1626+M1600+M1595+M1590+M1569+M1519+M1514+M1509+M1470+M1442+M1437+M1397+M1380+M1375+M1370+M1333+M1328+M1323+M1318+M1292+M1267+M1246+M1231+M1226+M1221+M1216+M1211+M1181+M1176+M1171+M1105+M1100+M1095+M1041+M983+M978+M973+M968+M963+M958+M953+M911+M906+M901+M896+M891+M886+M881+M876+M871+M866+M836+M831+M826+M796+M771+M766+M761+M756+M751+M693+M614+M609+M604+M599+M594+M589+M584+M579+M574+M569+M547+M483)</f>
        <v>0</v>
      </c>
    </row>
    <row r="1690" spans="1:13" s="621" customFormat="1" ht="15">
      <c r="A1690" s="1446">
        <v>1683</v>
      </c>
      <c r="B1690" s="1263"/>
      <c r="C1690" s="1264"/>
      <c r="D1690" s="1265" t="s">
        <v>1000</v>
      </c>
      <c r="E1690" s="156"/>
      <c r="F1690" s="1094"/>
      <c r="G1690" s="1094"/>
      <c r="H1690" s="1405"/>
      <c r="I1690" s="1065">
        <f>SUM(I1675+I1664+I1642+I1637+I1632+I1627+I1601+I1596+I1591+I1570+I1520+I1515+I1510+I1471+I1443+I1438+I1398+I1381+I1376+I1371+I1334+I1329+I1324+I1319+I1297+I1293+I1268+I1247+I1232+I1227+I1222+I1217+I1212+I1182+I1177+I1172+I1110+I1106+I1101+I1096+I1042+I984+I979+I974+I969+I964+I959+I954+I912+I907+I902+I897+I892+I887+I882+I877+I872+I867+I837+I832+I827+I797+I772+I767+I762+I757+I752+I698+I694+I623+I615+I610+I605+I600+I595+I590+I585+I580+I575+I570+I548+I507+I484)+I1186+I1668+I1646+I1574+I1475+I1046+I1685+I1654+I1650+I1578+I1536+I1532+I1528+I1524+I1465+I1458+I1451+I1447+I1414+I1410+I1406+I1402+I1389+I1385+I1342+I1338+I1288+I1284+I1280+I1276+I1272+I1255+I1251+I1202+I1198+I1194+I1190+I1142+I1138+I1134+I1130+I1126+I1122+I1118+I1114+I1070+I1066+I1062+I1058+I1054+I1050+I1036+I1032+I1028+I1024+I1012+I996+I992+I988+I936+I932+I928+I924+I920+I916+I861+I845+I841+I821+I817+I813+I809+I805+I801+I718+I714+I710+I706+I702+I655+I651+I647+I639+I635+I631+I627+I556+I552+I538+I531+I527+I523+I519+I511+I1658+I1617+I1613+I1609+I1605+I1582+I1564+I1560+I1556+I1552+I1548+I1544+I1540+I1491+I1487+I1483+I1479+I1432+I1428+I1350+I1346+I1301+I1240+I1236+I1166+I1162+I1158+I1154+I1150+I1146+I1090+I1086+I1082+I1078+I1074+I1020+I1016+I1008+I1004+I1000+I948+I944+I940+I857+I853+I849+I792+I788+I784+I780+I776+I746+I742+I738+I734+I730+I726+I675+I671+I667+I663+I659+I643+I619+I542+I722+I1621+I1504+I1259+I1206+I679+I564+I560+I515+I503+I499+I495+I491</f>
        <v>51028</v>
      </c>
      <c r="J1690" s="1094">
        <f>SUM(J1675+J1664+J1642+J1637+J1632+J1627+J1601+J1596+J1591+J1570+J1520+J1515+J1510+J1471+J1443+J1438+J1398+J1381+J1376+J1371+J1334+J1329+J1324+J1319+J1297+J1293+J1268+J1247+J1232+J1227+J1222+J1217+J1212+J1182+J1177+J1172+J1110+J1106+J1101+J1096+J1042+J984+J979+J974+J969+J964+J959+J954+J912+J907+J902+J897+J892+J887+J882+J877+J872+J867+J837+J832+J827+J797+J772+J767+J762+J757+J752+J698+J694+J623+J615+J610+J605+J600+J595+J590+J585+J580+J575+J570+J548+J507+J484)+J1186+J1668+J1646+J1574+J1475+J1046+J1685+J1654+J1650+J1578+J1536+J1532+J1528+J1524+J1465+J1458+J1451+J1447+J1414+J1410+J1406+J1402+J1389+J1385+J1342+J1338+J1288+J1284+J1280+J1276+J1272+J1255+J1251+J1202+J1198+J1194+J1190+J1142+J1138+J1134+J1130+J1126+J1122+J1118+J1114+J1070+J1066+J1062+J1058+J1054+J1050+J1036+J1032+J1028+J1024+J1012+J996+J992+J988+J936+J932+J928+J924+J920+J916+J861+J845+J841+J821+J817+J813+J809+J805+J801+J718+J714+J710+J706+J702+J655+J651+J647+J639+J635+J631+J627+J556+J552+J538+J531+J527+J523+J519+J511+J1658+J1617+J1613+J1609+J1605+J1582+J1564+J1560+J1556+J1552+J1548+J1544+J1540+J1491+J1487+J1483+J1479+J1432+J1428+J1350+J1346+J1301+J1240+J1236+J1166+J1162+J1158+J1154+J1150+J1146+J1090+J1086+J1082+J1078+J1074+J1020+J1016+J1008+J1004+J1000+J948+J944+J940+J857+J853+J849+J792+J788+J784+J780+J776+J746+J742+J738+J734+J730+J726+J675+J671+J667+J663+J659+J643+J619+J542+J722+J1621+J1504+J1259+J1206+J679+J564+J560+J515+J503+J499+J495+J491</f>
        <v>111440</v>
      </c>
      <c r="K1690" s="1094">
        <f>SUM(K1675+K1664+K1642+K1637+K1632+K1627+K1601+K1596+K1591+K1570+K1520+K1515+K1510+K1471+K1443+K1438+K1398+K1381+K1376+K1371+K1334+K1329+K1324+K1319+K1297+K1293+K1268+K1247+K1232+K1227+K1222+K1217+K1212+K1182+K1177+K1172+K1110+K1106+K1101+K1096+K1042+K984+K979+K974+K969+K964+K959+K954+K912+K907+K902+K897+K892+K887+K882+K877+K872+K867+K837+K832+K827+K797+K772+K767+K762+K757+K752+K698+K694+K623+K615+K610+K605+K600+K595+K590+K585+K580+K575+K570+K548+K507+K484)+K1186+K1668+K1646+K1574+K1475+K1046+K1685+K1654+K1650+K1578+K1536+K1532+K1528+K1524+K1465+K1458+K1451+K1447+K1414+K1410+K1406+K1402+K1389+K1385+K1342+K1338+K1288+K1284+K1280+K1276+K1272+K1255+K1251+K1202+K1198+K1194+K1190+K1142+K1138+K1134+K1130+K1126+K1122+K1118+K1114+K1070+K1066+K1062+K1058+K1054+K1050+K1036+K1032+K1028+K1024+K1012+K996+K992+K988+K936+K932+K928+K924+K920+K916+K861+K845+K841+K821+K817+K813+K809+K805+K801+K718+K714+K710+K706+K702+K655+K651+K647+K639+K635+K631+K627+K556+K552+K538+K531+K527+K523+K519+K511+K1658+K1617+K1613+K1609+K1605+K1582+K1564+K1560+K1556+K1552+K1548+K1544+K1540+K1491+K1487+K1483+K1479+K1432+K1428+K1350+K1346+K1301+K1240+K1236+K1166+K1162+K1158+K1154+K1150+K1146+K1090+K1086+K1082+K1078+K1074+K1020+K1016+K1008+K1004+K1000+K948+K944+K940+K857+K853+K849+K792+K788+K784+K780+K776+K746+K742+K738+K734+K730+K726+K675+K671+K667+K663+K659+K643+K619+K542+K722+K1621+K1504+K1259+K1206+K679+K564+K560+K515+K503+K499+K495+K491</f>
        <v>0</v>
      </c>
      <c r="L1690" s="1077">
        <f>SUM(L1675+L1664+L1642+L1637+L1632+L1627+L1601+L1596+L1591+L1570+L1520+L1515+L1510+L1471+L1443+L1438+L1398+L1381+L1376+L1371+L1334+L1329+L1324+L1319+L1297+L1293+L1268+L1247+L1232+L1227+L1222+L1217+L1212+L1182+L1177+L1172+L1110+L1106+L1101+L1096+L1042+L984+L979+L974+L969+L964+L959+L954+L912+L907+L902+L897+L892+L887+L882+L877+L872+L867+L837+L832+L827+L797+L772+L767+L762+L757+L752+L698+L694+L623+L615+L610+L605+L600+L595+L590+L585+L580+L575+L570+L548+L507+L484)+L1186+L1668+L1646+L1574+L1475+L1046+L1685+L1654+L1650+L1578+L1536+L1532+L1528+L1524+L1465+L1458+L1451+L1447+L1414+L1410+L1406+L1402+L1389+L1385+L1342+L1338+L1288+L1284+L1280+L1276+L1272+L1255+L1251+L1202+L1198+L1194+L1190+L1142+L1138+L1134+L1130+L1126+L1122+L1118+L1114+L1070+L1066+L1062+L1058+L1054+L1050+L1036+L1032+L1028+L1024+L1012+L996+L992+L988+L936+L932+L928+L924+L920+L916+L861+L845+L841+L821+L817+L813+L809+L805+L801+L718+L714+L710+L706+L702+L655+L651+L647+L639+L635+L631+L627+L556+L552+L538+L531+L527+L523+L519+L511+L1658+L1617+L1613+L1609+L1605+L1582+L1564+L1560+L1556+L1552+L1548+L1544+L1540+L1491+L1487+L1483+L1479+L1432+L1428+L1350+L1346+L1301+L1240+L1236+L1166+L1162+L1158+L1154+L1150+L1146+L1090+L1086+L1082+L1078+L1074+L1020+L1016+L1008+L1004+L1000+L948+L944+L940+L857+L853+L849+L792+L788+L784+L780+L776+L746+L742+L738+L734+L730+L726+L675+L671+L667+L663+L659+L643+L619+L542+L722+L1621+L1504+L1259+L1206+L679+L564+L560+L515+L503+L499+L495+L491</f>
        <v>162468</v>
      </c>
      <c r="M1690" s="1420">
        <v>0</v>
      </c>
    </row>
    <row r="1691" spans="1:13" s="622" customFormat="1" ht="15">
      <c r="A1691" s="1446">
        <v>1684</v>
      </c>
      <c r="B1691" s="1266"/>
      <c r="C1691" s="1267"/>
      <c r="D1691" s="1362" t="s">
        <v>396</v>
      </c>
      <c r="E1691" s="156"/>
      <c r="F1691" s="1095"/>
      <c r="G1691" s="1095"/>
      <c r="H1691" s="1406"/>
      <c r="I1691" s="1415">
        <f>SUM(I1686+I1676+I1669+I1665+I1655+I1651+I1647+I1643+I1638+I1633+I1628+I1602+I1597+I1592+I1579+I1575+I1571+I1537+I1533+I1529+I1525+I1521+I1516+I1511+I1476+I1472+I1466+I1459+I1452+I1448+I1444+I1439+I1415+I1411+I1407+I1403+I1399+I1390+I1386+I1382+I1377+I1372+I1343+I1339+I1335+I1330+I1325+I1320+I1298+I1294+I1289+I1285+I1281+I1277+I1273+I1269+I1256+I1252+I1248+I1233+I1228+I1223+I1218+I1213+I1203+I1199+I1195+I1191+I1187+I1183+I1178+I1173+I1143+I1139+I1135+I1131+I1127+I1123+I1119+I1115+I1111+I1107+I1102+I1097+I1071+I1067+I1063+I1059+I1055+I1051+I1047+I1043+I1037+I1033+I1029+I1025+I1013+I997+I993+I989+I985+I980+I975+I970+I965+I960+I955+I937+I933+I929+I925+I921+I917+I913+I908+I903+I898+I893+I888+I883+I878+I873+I868+I862+I846+I842+I838+I833+I828+I822+I818+I814+I810+I806+I802+I798+I773+I768+I763+I758+I753+I719+I715+I711+I707+I703+I699+I695+I656+I652+I648+I640+I636+I632+I628+I624+I616+I611+I606+I601+I596+I591+I586+I581+I576+I571+I557+I553+I549+I539+I532+I528+I524+I520+I512+I508+I485)+I1583+I1659+I1241+I1237+I1429+I1433+I1351+I1347+I1302+I949+I945+I941+I1492+I1488+I1484+I1480+I543+I1147+I1151+I1155+I1159+I1163+I1167+I858+I854+I850+I793+I789+I785+I781+I777+I747+I743+I739+I735+I731+I727+I723+I644+I620+I660+I1091+I1087+I1083+I1079+I1075+I1021+I1017+I1009+I1005+I1001+I1565+I1561+I1557+I1553+I1549+I1545+I1541+I676+I672+I668+I664+I1606+I1610+I1614+I1618+I680+I565+I561+I516+I504+I500+I496+I492+I1260+I1207+I1505+I1622+I1462+I1455+I1586+I1498+I1495+I689+I686+I683+I488+I535+I1424+I1421+I1418+I1393+I1366+I1363+I1360+I1357+I1354+I1314+I1311+I1308+I1305+I1263+I1682+I1679+I1501+I1672</f>
        <v>129</v>
      </c>
      <c r="J1691" s="1095">
        <f>SUM(J1686+J1676+J1669+J1665+J1655+J1651+J1647+J1643+J1638+J1633+J1628+J1602+J1597+J1592+J1579+J1575+J1571+J1537+J1533+J1529+J1525+J1521+J1516+J1511+J1476+J1472+J1466+J1459+J1452+J1448+J1444+J1439+J1415+J1411+J1407+J1403+J1399+J1390+J1386+J1382+J1377+J1372+J1343+J1339+J1335+J1330+J1325+J1320+J1298+J1294+J1289+J1285+J1281+J1277+J1273+J1269+J1256+J1252+J1248+J1233+J1228+J1223+J1218+J1213+J1203+J1199+J1195+J1191+J1187+J1183+J1178+J1173+J1143+J1139+J1135+J1131+J1127+J1123+J1119+J1115+J1111+J1107+J1102+J1097+J1071+J1067+J1063+J1059+J1055+J1051+J1047+J1043+J1037+J1033+J1029+J1025+J1013+J997+J993+J989+J985+J980+J975+J970+J965+J960+J955+J937+J933+J929+J925+J921+J917+J913+J908+J903+J898+J893+J888+J883+J878+J873+J868+J862+J846+J842+J838+J833+J828+J822+J818+J814+J810+J806+J802+J798+J773+J768+J763+J758+J753+J719+J715+J711+J707+J703+J699+J695+J656+J652+J648+J640+J636+J632+J628+J624+J616+J611+J606+J601+J596+J591+J586+J581+J576+J571+J557+J553+J549+J539+J532+J528+J524+J520+J512+J508+J485)+J1583+J1659+J1241+J1237+J1429+J1433+J1351+J1347+J1302+J949+J945+J941+J1492+J1488+J1484+J1480+J543+J1147+J1151+J1155+J1159+J1163+J1167+J858+J854+J850+J793+J789+J785+J781+J777+J747+J743+J739+J735+J731+J727+J723+J644+J620+J660+J1091+J1087+J1083+J1079+J1075+J1021+J1017+J1009+J1005+J1001+J1565+J1561+J1557+J1553+J1549+J1545+J1541+J676+J672+J668+J664+J1606+J1610+J1614+J1618+J680+J565+J561+J516+J504+J500+J496+J492+J1260+J1207+J1505+J1622+J1462+J1455+J1586+J1498+J1495+J689+J686+J683+J488+J535+J1424+J1421+J1418+J1393+J1366+J1363+J1360+J1357+J1354+J1314+J1311+J1308+J1305+J1263+J1682+J1679+J1501+J1672</f>
        <v>10902</v>
      </c>
      <c r="K1691" s="1095">
        <f>SUM(K1686+K1676+K1669+K1665+K1655+K1651+K1647+K1643+K1638+K1633+K1628+K1602+K1597+K1592+K1579+K1575+K1571+K1537+K1533+K1529+K1525+K1521+K1516+K1511+K1476+K1472+K1466+K1459+K1452+K1448+K1444+K1439+K1415+K1411+K1407+K1403+K1399+K1390+K1386+K1382+K1377+K1372+K1343+K1339+K1335+K1330+K1325+K1320+K1298+K1294+K1289+K1285+K1281+K1277+K1273+K1269+K1256+K1252+K1248+K1233+K1228+K1223+K1218+K1213+K1203+K1199+K1195+K1191+K1187+K1183+K1178+K1173+K1143+K1139+K1135+K1131+K1127+K1123+K1119+K1115+K1111+K1107+K1102+K1097+K1071+K1067+K1063+K1059+K1055+K1051+K1047+K1043+K1037+K1033+K1029+K1025+K1013+K997+K993+K989+K985+K980+K975+K970+K965+K960+K955+K937+K933+K929+K925+K921+K917+K913+K908+K903+K898+K893+K888+K883+K878+K873+K868+K862+K846+K842+K838+K833+K828+K822+K818+K814+K810+K806+K802+K798+K773+K768+K763+K758+K753+K719+K715+K711+K707+K703+K699+K695+K656+K652+K648+K640+K636+K632+K628+K624+K616+K611+K606+K601+K596+K591+K586+K581+K576+K571+K557+K553+K549+K539+K532+K528+K524+K520+K512+K508+K485)+K1583+K1659+K1241+K1237+K1429+K1433+K1351+K1347+K1302+K949+K945+K941+K1492+K1488+K1484+K1480+K543+K1147+K1151+K1155+K1159+K1163+K1167+K858+K854+K850+K793+K789+K785+K781+K777+K747+K743+K739+K735+K731+K727+K723+K644+K620+K660+K1091+K1087+K1083+K1079+K1075+K1021+K1017+K1009+K1005+K1001+K1565+K1561+K1557+K1553+K1549+K1545+K1541+K676+K672+K668+K664+K1606+K1610+K1614+K1618+K680+K565+K561+K516+K504+K500+K496+K492+K1260+K1207+K1505+K1622+K1462+K1455+K1586+K1498+K1495+K689+K686+K683+K488+K535+K1424+K1421+K1418+K1393+K1366+K1363+K1360+K1357+K1354+K1314+K1311+K1308+K1305+K1263+K1682+K1679+K1501+K1672</f>
        <v>0</v>
      </c>
      <c r="L1691" s="1416">
        <f>SUM(L1686+L1676+L1669+L1665+L1655+L1651+L1647+L1643+L1638+L1633+L1628+L1602+L1597+L1592+L1579+L1575+L1571+L1537+L1533+L1529+L1525+L1521+L1516+L1511+L1476+L1472+L1466+L1459+L1452+L1448+L1444+L1439+L1415+L1411+L1407+L1403+L1399+L1390+L1386+L1382+L1377+L1372+L1343+L1339+L1335+L1330+L1325+L1320+L1298+L1294+L1289+L1285+L1281+L1277+L1273+L1269+L1256+L1252+L1248+L1233+L1228+L1223+L1218+L1213+L1203+L1199+L1195+L1191+L1187+L1183+L1178+L1173+L1143+L1139+L1135+L1131+L1127+L1123+L1119+L1115+L1111+L1107+L1102+L1097+L1071+L1067+L1063+L1059+L1055+L1051+L1047+L1043+L1037+L1033+L1029+L1025+L1013+L997+L993+L989+L985+L980+L975+L970+L965+L960+L955+L937+L933+L929+L925+L921+L917+L913+L908+L903+L898+L893+L888+L883+L878+L873+L868+L862+L846+L842+L838+L833+L828+L822+L818+L814+L810+L806+L802+L798+L773+L768+L763+L758+L753+L719+L715+L711+L707+L703+L699+L695+L656+L652+L648+L640+L636+L632+L628+L624+L616+L611+L606+L601+L596+L591+L586+L581+L576+L571+L557+L553+L549+L539+L532+L528+L524+L520+L512+L508+L485)+L1583+L1659+L1241+L1237+L1429+L1433+L1351+L1347+L1302+L949+L945+L941+L1492+L1488+L1484+L1480+L543+L1147+L1151+L1155+L1159+L1163+L1167+L858+L854+L850+L793+L789+L785+L781+L777+L747+L743+L739+L735+L731+L727+L723+L644+L620+L660+L1091+L1087+L1083+L1079+L1075+L1021+L1017+L1009+L1005+L1001+L1565+L1561+L1557+L1553+L1549+L1545+L1541+L676+L672+L668+L664+L1606+L1610+L1614+L1618+L680+L565+L561+L516+L504+L500+L496+L492+L1260+L1207+L1505+L1622+L1462+L1455+L1586+L1498+L1495+L689+L686+L683+L488+L535+L1424+L1421+L1418+L1393+L1366+L1363+L1360+L1357+L1354+L1314+L1311+L1308+L1305+L1263+L1682+L1679+L1501+L1672</f>
        <v>11031</v>
      </c>
      <c r="M1691" s="1421">
        <f>M1676+M1669+M1665+M1647+M1643+M1638+M1633+M1628+M1602+M1597+M1592+M1579+M1571+M1537+M1533+M1529+M1525+M1521+M1516+M1511+M1476+M1472+M1444+M1439+M1399+M1382+M1377+M1372+M1335+M1330+M1325+M1320+M1298+M1294+M1269+M1248+M1233+M1228+M1223+M1218+M1213+M1203+M1199+M1195+M1191+M1187+M1183+M1178+M1173+M1143+M1139+M1135+M1131+M1127+M1123+M1119+M1115+M1111+M1107+M1102+M1097+M1071+M1067+M1063+M1059+M1055+M1051+M1047+M1043+M1037+M1033+M1029+M1025+M1013+M997+M993+M989+M985+M980+M975+M970+M965+M960+M955+M937+M933+M929+M925+M921+M917+M913+M908+M903+M898+M893+M888+M883+M878+M873+M868+M862+M838+M833+M828+M822+M818+M814+M810+M806+M802+M798+M773+M768+M763+M758+M753+M719+M715+M711+M707+M703+M699+M695+M656+M652+M648+M640+M636+M632+M628+M624+M616+M611+M606+M601+M596+M591+M586+M581+M576+M571+M557+M553+M549+M539+M532+M528+M524+M520+M512+M508+M485+M1686+M1655+M1651+M1415+M1411+M1407+M1403+M1390+M1386+M1343+M1339+M1289+M1285+M1281+M1277+M1273+M1256+M1252+M1466+M1459+M1452+M1448+M846+M842</f>
        <v>0</v>
      </c>
    </row>
    <row r="1692" spans="1:13" s="619" customFormat="1" ht="15.75" thickBot="1">
      <c r="A1692" s="1446">
        <v>1685</v>
      </c>
      <c r="B1692" s="1407"/>
      <c r="C1692" s="1368"/>
      <c r="D1692" s="1367" t="s">
        <v>1034</v>
      </c>
      <c r="E1692" s="1408"/>
      <c r="F1692" s="1409"/>
      <c r="G1692" s="1409"/>
      <c r="H1692" s="1410"/>
      <c r="I1692" s="1417">
        <f>SUM(I1690:I1691)</f>
        <v>51157</v>
      </c>
      <c r="J1692" s="1409">
        <f>SUM(J1690:J1691)</f>
        <v>122342</v>
      </c>
      <c r="K1692" s="1409">
        <f>SUM(K1690:K1691)</f>
        <v>0</v>
      </c>
      <c r="L1692" s="1418">
        <f>SUM(I1692:K1692)</f>
        <v>173499</v>
      </c>
      <c r="M1692" s="1422">
        <f>SUM(M1689:M1691)</f>
        <v>0</v>
      </c>
    </row>
    <row r="1693" spans="1:13" s="621" customFormat="1" ht="16.5" thickBot="1" thickTop="1">
      <c r="A1693" s="1446">
        <v>1686</v>
      </c>
      <c r="B1693" s="1439"/>
      <c r="C1693" s="1440"/>
      <c r="D1693" s="1441" t="s">
        <v>827</v>
      </c>
      <c r="E1693" s="1442"/>
      <c r="F1693" s="1443"/>
      <c r="G1693" s="1443"/>
      <c r="H1693" s="1444"/>
      <c r="I1693" s="1445">
        <v>120971</v>
      </c>
      <c r="J1693" s="1443">
        <v>500</v>
      </c>
      <c r="K1693" s="1443">
        <v>0</v>
      </c>
      <c r="L1693" s="1444">
        <v>121471</v>
      </c>
      <c r="M1693" s="984"/>
    </row>
    <row r="1694" spans="1:13" s="621" customFormat="1" ht="15">
      <c r="A1694" s="1446">
        <v>1687</v>
      </c>
      <c r="B1694" s="1423"/>
      <c r="C1694" s="1424"/>
      <c r="D1694" s="1425" t="s">
        <v>394</v>
      </c>
      <c r="E1694" s="1426"/>
      <c r="F1694" s="1015"/>
      <c r="G1694" s="1015"/>
      <c r="H1694" s="1427"/>
      <c r="I1694" s="1014">
        <f>SUM(I1689,I476)+I1693</f>
        <v>3180180</v>
      </c>
      <c r="J1694" s="1015">
        <f>SUM(J1689,J476)+J1693</f>
        <v>52588</v>
      </c>
      <c r="K1694" s="1015">
        <f>SUM(K1689,K476)+K1693</f>
        <v>1418800</v>
      </c>
      <c r="L1694" s="1016">
        <f>SUM(L1689,L476)+L1693</f>
        <v>4651568</v>
      </c>
      <c r="M1694" s="1435">
        <f>SUM(M1689,M476)+M1693</f>
        <v>7061020</v>
      </c>
    </row>
    <row r="1695" spans="1:13" s="621" customFormat="1" ht="15">
      <c r="A1695" s="1446">
        <v>1688</v>
      </c>
      <c r="B1695" s="1263"/>
      <c r="C1695" s="1264"/>
      <c r="D1695" s="1359" t="s">
        <v>1000</v>
      </c>
      <c r="E1695" s="1295"/>
      <c r="F1695" s="986"/>
      <c r="G1695" s="986"/>
      <c r="H1695" s="1428"/>
      <c r="I1695" s="985">
        <f aca="true" t="shared" si="25" ref="I1695:M1696">SUM(I1690,I477)</f>
        <v>6381900</v>
      </c>
      <c r="J1695" s="986">
        <f t="shared" si="25"/>
        <v>124801</v>
      </c>
      <c r="K1695" s="986">
        <f t="shared" si="25"/>
        <v>27613</v>
      </c>
      <c r="L1695" s="987">
        <f t="shared" si="25"/>
        <v>6534314</v>
      </c>
      <c r="M1695" s="1436">
        <f t="shared" si="25"/>
        <v>7061020</v>
      </c>
    </row>
    <row r="1696" spans="1:13" s="621" customFormat="1" ht="15">
      <c r="A1696" s="1446">
        <v>1689</v>
      </c>
      <c r="B1696" s="1263"/>
      <c r="C1696" s="1264"/>
      <c r="D1696" s="1362" t="s">
        <v>396</v>
      </c>
      <c r="E1696" s="1295"/>
      <c r="F1696" s="989"/>
      <c r="G1696" s="989"/>
      <c r="H1696" s="1429"/>
      <c r="I1696" s="988">
        <f t="shared" si="25"/>
        <v>-20500</v>
      </c>
      <c r="J1696" s="989">
        <f t="shared" si="25"/>
        <v>12073</v>
      </c>
      <c r="K1696" s="989">
        <f t="shared" si="25"/>
        <v>9310</v>
      </c>
      <c r="L1696" s="990">
        <f t="shared" si="25"/>
        <v>883</v>
      </c>
      <c r="M1696" s="1437">
        <f t="shared" si="25"/>
        <v>0</v>
      </c>
    </row>
    <row r="1697" spans="1:13" s="621" customFormat="1" ht="15.75" thickBot="1">
      <c r="A1697" s="1446">
        <v>1690</v>
      </c>
      <c r="B1697" s="1430"/>
      <c r="C1697" s="1431"/>
      <c r="D1697" s="1432" t="s">
        <v>1034</v>
      </c>
      <c r="E1697" s="1433"/>
      <c r="F1697" s="992"/>
      <c r="G1697" s="992"/>
      <c r="H1697" s="1434"/>
      <c r="I1697" s="991">
        <f>SUM(I1695:I1696)</f>
        <v>6361400</v>
      </c>
      <c r="J1697" s="992">
        <f>SUM(J1695:J1696)</f>
        <v>136874</v>
      </c>
      <c r="K1697" s="992">
        <f>SUM(K1695:K1696)</f>
        <v>36923</v>
      </c>
      <c r="L1697" s="993">
        <f>SUM(I1697:K1697)</f>
        <v>6535197</v>
      </c>
      <c r="M1697" s="1438">
        <f>SUM(M1695:M1696)</f>
        <v>7061020</v>
      </c>
    </row>
    <row r="1698" spans="1:13" s="624" customFormat="1" ht="13.5">
      <c r="A1698" s="1446"/>
      <c r="B1698" s="1243" t="s">
        <v>754</v>
      </c>
      <c r="C1698" s="224"/>
      <c r="E1698" s="636"/>
      <c r="F1698" s="551"/>
      <c r="G1698" s="551"/>
      <c r="H1698" s="551"/>
      <c r="I1698" s="551"/>
      <c r="J1698" s="551"/>
      <c r="K1698" s="551"/>
      <c r="L1698" s="623"/>
      <c r="M1698" s="551"/>
    </row>
    <row r="1699" spans="1:13" s="624" customFormat="1" ht="13.5">
      <c r="A1699" s="1446"/>
      <c r="B1699" s="1243" t="s">
        <v>836</v>
      </c>
      <c r="C1699" s="224"/>
      <c r="D1699" s="507"/>
      <c r="E1699" s="636"/>
      <c r="F1699" s="551"/>
      <c r="G1699" s="551"/>
      <c r="H1699" s="551"/>
      <c r="I1699" s="551"/>
      <c r="J1699" s="551"/>
      <c r="K1699" s="551"/>
      <c r="L1699" s="623"/>
      <c r="M1699" s="551"/>
    </row>
    <row r="1700" spans="1:13" s="624" customFormat="1" ht="13.5">
      <c r="A1700" s="1446"/>
      <c r="B1700" s="1243" t="s">
        <v>837</v>
      </c>
      <c r="C1700" s="224"/>
      <c r="D1700" s="384"/>
      <c r="E1700" s="636"/>
      <c r="F1700" s="551"/>
      <c r="G1700" s="551"/>
      <c r="H1700" s="551"/>
      <c r="I1700" s="551"/>
      <c r="J1700" s="551"/>
      <c r="K1700" s="551"/>
      <c r="L1700" s="623"/>
      <c r="M1700" s="551"/>
    </row>
    <row r="1701" ht="15">
      <c r="D1701" s="384"/>
    </row>
  </sheetData>
  <sheetProtection/>
  <mergeCells count="16">
    <mergeCell ref="D1426:F1426"/>
    <mergeCell ref="B1:D1"/>
    <mergeCell ref="B6:B7"/>
    <mergeCell ref="C6:C7"/>
    <mergeCell ref="F6:F7"/>
    <mergeCell ref="D6:D7"/>
    <mergeCell ref="B2:M2"/>
    <mergeCell ref="B3:M3"/>
    <mergeCell ref="E6:E7"/>
    <mergeCell ref="G6:G7"/>
    <mergeCell ref="K6:K7"/>
    <mergeCell ref="M6:M7"/>
    <mergeCell ref="L6:L7"/>
    <mergeCell ref="H6:H7"/>
    <mergeCell ref="I6:J6"/>
    <mergeCell ref="D545:E545"/>
  </mergeCells>
  <printOptions horizontalCentered="1"/>
  <pageMargins left="0.1968503937007874" right="0.1968503937007874" top="0.5905511811023623" bottom="0.3937007874015748" header="0.5118110236220472" footer="0.5118110236220472"/>
  <pageSetup fitToHeight="12" horizontalDpi="600" verticalDpi="600" orientation="portrait" paperSize="9" scale="55" r:id="rId1"/>
  <rowBreaks count="2" manualBreakCount="2">
    <brk id="479" max="12" man="1"/>
    <brk id="86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view="pageBreakPreview" zoomScale="90" zoomScaleSheetLayoutView="90" zoomScalePageLayoutView="0" workbookViewId="0" topLeftCell="A1">
      <selection activeCell="B1" sqref="B1:D1"/>
    </sheetView>
  </sheetViews>
  <sheetFormatPr defaultColWidth="9.125" defaultRowHeight="12.75"/>
  <cols>
    <col min="1" max="1" width="3.125" style="1073" bestFit="1" customWidth="1"/>
    <col min="2" max="3" width="4.00390625" style="148" customWidth="1"/>
    <col min="4" max="4" width="50.75390625" style="150" customWidth="1"/>
    <col min="5" max="5" width="5.75390625" style="151" customWidth="1"/>
    <col min="6" max="9" width="14.75390625" style="152" customWidth="1"/>
    <col min="10" max="10" width="14.75390625" style="513" customWidth="1"/>
    <col min="11" max="11" width="14.75390625" style="393" customWidth="1"/>
    <col min="12" max="12" width="14.75390625" style="152" customWidth="1"/>
    <col min="13" max="16384" width="9.125" style="149" customWidth="1"/>
  </cols>
  <sheetData>
    <row r="1" spans="1:12" s="389" customFormat="1" ht="21.75" customHeight="1">
      <c r="A1" s="1073"/>
      <c r="B1" s="1569" t="s">
        <v>1236</v>
      </c>
      <c r="C1" s="1569"/>
      <c r="D1" s="1569"/>
      <c r="E1" s="385"/>
      <c r="F1" s="386"/>
      <c r="G1" s="387"/>
      <c r="H1" s="387"/>
      <c r="I1" s="387"/>
      <c r="J1" s="512"/>
      <c r="K1" s="388"/>
      <c r="L1" s="387"/>
    </row>
    <row r="2" spans="2:12" ht="15">
      <c r="B2" s="1570" t="s">
        <v>450</v>
      </c>
      <c r="C2" s="1570"/>
      <c r="D2" s="1570"/>
      <c r="E2" s="1570"/>
      <c r="F2" s="1570"/>
      <c r="G2" s="1570"/>
      <c r="H2" s="1570"/>
      <c r="I2" s="1570"/>
      <c r="J2" s="1570"/>
      <c r="K2" s="1570"/>
      <c r="L2" s="1570"/>
    </row>
    <row r="3" spans="2:12" ht="15">
      <c r="B3" s="1570" t="s">
        <v>1032</v>
      </c>
      <c r="C3" s="1570"/>
      <c r="D3" s="1570"/>
      <c r="E3" s="1570"/>
      <c r="F3" s="1570"/>
      <c r="G3" s="1570"/>
      <c r="H3" s="1570"/>
      <c r="I3" s="1570"/>
      <c r="J3" s="1570"/>
      <c r="K3" s="1570"/>
      <c r="L3" s="1570"/>
    </row>
    <row r="4" spans="8:12" ht="15">
      <c r="H4" s="1571" t="s">
        <v>133</v>
      </c>
      <c r="I4" s="1571"/>
      <c r="J4" s="1571"/>
      <c r="K4" s="1571"/>
      <c r="L4" s="1571"/>
    </row>
    <row r="5" spans="1:12" s="153" customFormat="1" ht="15.75" thickBot="1">
      <c r="A5" s="1073"/>
      <c r="B5" s="148" t="s">
        <v>144</v>
      </c>
      <c r="C5" s="148" t="s">
        <v>145</v>
      </c>
      <c r="D5" s="151" t="s">
        <v>146</v>
      </c>
      <c r="E5" s="151" t="s">
        <v>147</v>
      </c>
      <c r="F5" s="390" t="s">
        <v>148</v>
      </c>
      <c r="G5" s="390" t="s">
        <v>149</v>
      </c>
      <c r="H5" s="390" t="s">
        <v>150</v>
      </c>
      <c r="I5" s="390" t="s">
        <v>860</v>
      </c>
      <c r="J5" s="390" t="s">
        <v>861</v>
      </c>
      <c r="K5" s="390" t="s">
        <v>809</v>
      </c>
      <c r="L5" s="390" t="s">
        <v>810</v>
      </c>
    </row>
    <row r="6" spans="2:12" ht="75" customHeight="1" thickBot="1">
      <c r="B6" s="215" t="s">
        <v>743</v>
      </c>
      <c r="C6" s="216" t="s">
        <v>409</v>
      </c>
      <c r="D6" s="154" t="s">
        <v>134</v>
      </c>
      <c r="E6" s="391" t="s">
        <v>753</v>
      </c>
      <c r="F6" s="392" t="s">
        <v>289</v>
      </c>
      <c r="G6" s="509" t="s">
        <v>37</v>
      </c>
      <c r="H6" s="1060" t="s">
        <v>272</v>
      </c>
      <c r="I6" s="392" t="s">
        <v>902</v>
      </c>
      <c r="J6" s="732" t="s">
        <v>824</v>
      </c>
      <c r="K6" s="532" t="s">
        <v>999</v>
      </c>
      <c r="L6" s="524" t="s">
        <v>290</v>
      </c>
    </row>
    <row r="7" spans="1:12" ht="19.5" customHeight="1">
      <c r="A7" s="1073">
        <v>1</v>
      </c>
      <c r="B7" s="221">
        <v>18</v>
      </c>
      <c r="D7" s="210" t="s">
        <v>830</v>
      </c>
      <c r="H7" s="1061"/>
      <c r="K7" s="533"/>
      <c r="L7" s="394"/>
    </row>
    <row r="8" spans="1:12" ht="15">
      <c r="A8" s="1073">
        <v>2</v>
      </c>
      <c r="B8" s="217"/>
      <c r="C8" s="218">
        <v>1</v>
      </c>
      <c r="D8" s="144" t="s">
        <v>545</v>
      </c>
      <c r="E8" s="155" t="s">
        <v>810</v>
      </c>
      <c r="F8" s="381">
        <f>SUM(G8,K8,L8)</f>
        <v>9999</v>
      </c>
      <c r="G8" s="1074">
        <v>688</v>
      </c>
      <c r="H8" s="1062">
        <v>5000</v>
      </c>
      <c r="I8" s="145">
        <v>9311</v>
      </c>
      <c r="J8" s="1010"/>
      <c r="K8" s="534">
        <f>SUM(I8:J8)</f>
        <v>9311</v>
      </c>
      <c r="L8" s="525"/>
    </row>
    <row r="9" spans="1:12" ht="30">
      <c r="A9" s="1073">
        <v>3</v>
      </c>
      <c r="B9" s="217"/>
      <c r="C9" s="218">
        <v>2</v>
      </c>
      <c r="D9" s="157" t="s">
        <v>558</v>
      </c>
      <c r="E9" s="155" t="s">
        <v>752</v>
      </c>
      <c r="F9" s="381">
        <f>SUM(G9,K9,L9)</f>
        <v>1500</v>
      </c>
      <c r="G9" s="1075"/>
      <c r="H9" s="1063">
        <v>1500</v>
      </c>
      <c r="I9" s="1090">
        <v>1500</v>
      </c>
      <c r="J9" s="1091"/>
      <c r="K9" s="534">
        <f aca="true" t="shared" si="0" ref="K9:K76">SUM(I9:J9)</f>
        <v>1500</v>
      </c>
      <c r="L9" s="526"/>
    </row>
    <row r="10" spans="1:12" s="159" customFormat="1" ht="15">
      <c r="A10" s="1073">
        <v>4</v>
      </c>
      <c r="B10" s="217"/>
      <c r="C10" s="218">
        <v>3</v>
      </c>
      <c r="D10" s="146" t="s">
        <v>560</v>
      </c>
      <c r="E10" s="156" t="s">
        <v>752</v>
      </c>
      <c r="F10" s="381">
        <f>SUM(G10,K10,L10)</f>
        <v>15000</v>
      </c>
      <c r="G10" s="1076"/>
      <c r="H10" s="1064">
        <v>5000</v>
      </c>
      <c r="I10" s="1092">
        <v>5000</v>
      </c>
      <c r="J10" s="1093"/>
      <c r="K10" s="534">
        <f t="shared" si="0"/>
        <v>5000</v>
      </c>
      <c r="L10" s="527">
        <v>10000</v>
      </c>
    </row>
    <row r="11" spans="1:12" s="158" customFormat="1" ht="15">
      <c r="A11" s="1073">
        <v>5</v>
      </c>
      <c r="B11" s="217"/>
      <c r="C11" s="218">
        <v>4</v>
      </c>
      <c r="D11" s="146" t="s">
        <v>562</v>
      </c>
      <c r="E11" s="156" t="s">
        <v>752</v>
      </c>
      <c r="F11" s="381">
        <f>SUM(G11,K11,L11)</f>
        <v>0</v>
      </c>
      <c r="G11" s="1076"/>
      <c r="H11" s="1064">
        <v>1500</v>
      </c>
      <c r="I11" s="1092">
        <v>0</v>
      </c>
      <c r="J11" s="1093"/>
      <c r="K11" s="534">
        <f t="shared" si="0"/>
        <v>0</v>
      </c>
      <c r="L11" s="527"/>
    </row>
    <row r="12" spans="1:12" s="160" customFormat="1" ht="15">
      <c r="A12" s="1073">
        <v>6</v>
      </c>
      <c r="B12" s="217"/>
      <c r="C12" s="218">
        <v>5</v>
      </c>
      <c r="D12" s="395" t="s">
        <v>563</v>
      </c>
      <c r="E12" s="156" t="s">
        <v>752</v>
      </c>
      <c r="F12" s="381">
        <f>SUM(G12,K12,L12)</f>
        <v>70000</v>
      </c>
      <c r="G12" s="1077">
        <v>25000</v>
      </c>
      <c r="H12" s="1065">
        <v>45000</v>
      </c>
      <c r="I12" s="1094">
        <v>45000</v>
      </c>
      <c r="J12" s="1095"/>
      <c r="K12" s="534">
        <f t="shared" si="0"/>
        <v>45000</v>
      </c>
      <c r="L12" s="527"/>
    </row>
    <row r="13" spans="1:12" ht="30">
      <c r="A13" s="1073">
        <v>7</v>
      </c>
      <c r="B13" s="217"/>
      <c r="C13" s="218">
        <v>6</v>
      </c>
      <c r="D13" s="144" t="s">
        <v>565</v>
      </c>
      <c r="E13" s="156" t="s">
        <v>752</v>
      </c>
      <c r="F13" s="381">
        <f>SUM(G13,K13,L13)</f>
        <v>16900</v>
      </c>
      <c r="G13" s="1074">
        <v>826</v>
      </c>
      <c r="H13" s="1062">
        <v>14000</v>
      </c>
      <c r="I13" s="145">
        <v>16074</v>
      </c>
      <c r="J13" s="1010"/>
      <c r="K13" s="534">
        <f t="shared" si="0"/>
        <v>16074</v>
      </c>
      <c r="L13" s="525"/>
    </row>
    <row r="14" spans="1:12" ht="30">
      <c r="A14" s="1073">
        <v>8</v>
      </c>
      <c r="B14" s="217"/>
      <c r="C14" s="218">
        <v>7</v>
      </c>
      <c r="D14" s="144" t="s">
        <v>566</v>
      </c>
      <c r="E14" s="156" t="s">
        <v>752</v>
      </c>
      <c r="F14" s="381">
        <f>SUM(G14,K14,L14)</f>
        <v>25621</v>
      </c>
      <c r="G14" s="1074">
        <v>1927</v>
      </c>
      <c r="H14" s="1062">
        <v>23000</v>
      </c>
      <c r="I14" s="145">
        <v>23694</v>
      </c>
      <c r="J14" s="1010"/>
      <c r="K14" s="534">
        <f t="shared" si="0"/>
        <v>23694</v>
      </c>
      <c r="L14" s="525"/>
    </row>
    <row r="15" spans="1:12" ht="30">
      <c r="A15" s="1073">
        <v>9</v>
      </c>
      <c r="B15" s="217"/>
      <c r="C15" s="218">
        <v>8</v>
      </c>
      <c r="D15" s="144" t="s">
        <v>567</v>
      </c>
      <c r="E15" s="156" t="s">
        <v>752</v>
      </c>
      <c r="F15" s="381">
        <f>SUM(G15,K15,L15)</f>
        <v>52350</v>
      </c>
      <c r="G15" s="1074">
        <v>350</v>
      </c>
      <c r="H15" s="1062">
        <v>52000</v>
      </c>
      <c r="I15" s="145">
        <v>52000</v>
      </c>
      <c r="J15" s="1010"/>
      <c r="K15" s="534">
        <f t="shared" si="0"/>
        <v>52000</v>
      </c>
      <c r="L15" s="525"/>
    </row>
    <row r="16" spans="1:12" ht="30">
      <c r="A16" s="1073">
        <v>10</v>
      </c>
      <c r="B16" s="217"/>
      <c r="C16" s="218">
        <v>9</v>
      </c>
      <c r="D16" s="144" t="s">
        <v>568</v>
      </c>
      <c r="E16" s="156" t="s">
        <v>752</v>
      </c>
      <c r="F16" s="381">
        <f>SUM(G16,K16,L16)</f>
        <v>28500</v>
      </c>
      <c r="G16" s="1074"/>
      <c r="H16" s="1062">
        <v>32000</v>
      </c>
      <c r="I16" s="145">
        <v>28500</v>
      </c>
      <c r="J16" s="1010"/>
      <c r="K16" s="534">
        <f t="shared" si="0"/>
        <v>28500</v>
      </c>
      <c r="L16" s="528"/>
    </row>
    <row r="17" spans="1:12" ht="15" customHeight="1">
      <c r="A17" s="1073">
        <v>11</v>
      </c>
      <c r="B17" s="217"/>
      <c r="C17" s="218">
        <v>10</v>
      </c>
      <c r="D17" s="144" t="s">
        <v>569</v>
      </c>
      <c r="E17" s="156" t="s">
        <v>752</v>
      </c>
      <c r="F17" s="381">
        <f>SUM(G17,K17,L17)</f>
        <v>10000</v>
      </c>
      <c r="G17" s="1074"/>
      <c r="H17" s="1062">
        <v>10000</v>
      </c>
      <c r="I17" s="145">
        <v>10000</v>
      </c>
      <c r="J17" s="1010"/>
      <c r="K17" s="534">
        <f t="shared" si="0"/>
        <v>10000</v>
      </c>
      <c r="L17" s="528"/>
    </row>
    <row r="18" spans="1:12" ht="15">
      <c r="A18" s="1073">
        <v>12</v>
      </c>
      <c r="B18" s="217"/>
      <c r="C18" s="218">
        <v>11</v>
      </c>
      <c r="D18" s="157" t="s">
        <v>570</v>
      </c>
      <c r="E18" s="156" t="s">
        <v>752</v>
      </c>
      <c r="F18" s="381">
        <f>SUM(G18,K18,L18)</f>
        <v>4916</v>
      </c>
      <c r="G18" s="1078"/>
      <c r="H18" s="1063">
        <v>4500</v>
      </c>
      <c r="I18" s="1090">
        <v>4916</v>
      </c>
      <c r="J18" s="1091"/>
      <c r="K18" s="534">
        <f t="shared" si="0"/>
        <v>4916</v>
      </c>
      <c r="L18" s="526"/>
    </row>
    <row r="19" spans="1:12" ht="15">
      <c r="A19" s="1073">
        <v>13</v>
      </c>
      <c r="B19" s="217"/>
      <c r="C19" s="218">
        <v>12</v>
      </c>
      <c r="D19" s="396" t="s">
        <v>571</v>
      </c>
      <c r="E19" s="155" t="s">
        <v>752</v>
      </c>
      <c r="F19" s="381">
        <f>SUM(G19,K19,L19)</f>
        <v>2000</v>
      </c>
      <c r="G19" s="1079"/>
      <c r="H19" s="1063">
        <v>2000</v>
      </c>
      <c r="I19" s="1090">
        <v>2000</v>
      </c>
      <c r="J19" s="1091"/>
      <c r="K19" s="534">
        <f t="shared" si="0"/>
        <v>2000</v>
      </c>
      <c r="L19" s="526"/>
    </row>
    <row r="20" spans="1:12" ht="15">
      <c r="A20" s="1073">
        <v>14</v>
      </c>
      <c r="B20" s="217"/>
      <c r="C20" s="218">
        <v>13</v>
      </c>
      <c r="D20" s="144" t="s">
        <v>544</v>
      </c>
      <c r="E20" s="155" t="s">
        <v>810</v>
      </c>
      <c r="F20" s="381">
        <f aca="true" t="shared" si="1" ref="F20:F31">SUM(G20,K20,L20)</f>
        <v>205000</v>
      </c>
      <c r="G20" s="1074"/>
      <c r="H20" s="1062"/>
      <c r="I20" s="145">
        <v>10000</v>
      </c>
      <c r="J20" s="1010"/>
      <c r="K20" s="534">
        <f aca="true" t="shared" si="2" ref="K20:K31">SUM(I20:J20)</f>
        <v>10000</v>
      </c>
      <c r="L20" s="525">
        <v>195000</v>
      </c>
    </row>
    <row r="21" spans="1:12" ht="15">
      <c r="A21" s="1073">
        <v>15</v>
      </c>
      <c r="B21" s="217"/>
      <c r="C21" s="218">
        <v>14</v>
      </c>
      <c r="D21" s="144" t="s">
        <v>858</v>
      </c>
      <c r="E21" s="155" t="s">
        <v>810</v>
      </c>
      <c r="F21" s="381">
        <f t="shared" si="1"/>
        <v>10000</v>
      </c>
      <c r="G21" s="1074"/>
      <c r="H21" s="1062"/>
      <c r="I21" s="145">
        <v>10000</v>
      </c>
      <c r="J21" s="1010"/>
      <c r="K21" s="534">
        <f t="shared" si="2"/>
        <v>10000</v>
      </c>
      <c r="L21" s="525"/>
    </row>
    <row r="22" spans="1:12" s="158" customFormat="1" ht="33.75" customHeight="1">
      <c r="A22" s="1073">
        <v>16</v>
      </c>
      <c r="B22" s="217"/>
      <c r="C22" s="218">
        <v>15</v>
      </c>
      <c r="D22" s="146" t="s">
        <v>53</v>
      </c>
      <c r="E22" s="156" t="s">
        <v>810</v>
      </c>
      <c r="F22" s="381">
        <f t="shared" si="1"/>
        <v>19950</v>
      </c>
      <c r="G22" s="1076">
        <v>4950</v>
      </c>
      <c r="H22" s="1064"/>
      <c r="I22" s="1092">
        <v>15000</v>
      </c>
      <c r="J22" s="1093"/>
      <c r="K22" s="534">
        <f t="shared" si="2"/>
        <v>15000</v>
      </c>
      <c r="L22" s="527"/>
    </row>
    <row r="23" spans="1:12" s="158" customFormat="1" ht="30">
      <c r="A23" s="1073">
        <v>17</v>
      </c>
      <c r="B23" s="217"/>
      <c r="C23" s="218">
        <v>16</v>
      </c>
      <c r="D23" s="146" t="s">
        <v>52</v>
      </c>
      <c r="E23" s="156" t="s">
        <v>810</v>
      </c>
      <c r="F23" s="381">
        <f t="shared" si="1"/>
        <v>0</v>
      </c>
      <c r="G23" s="1076"/>
      <c r="H23" s="1064"/>
      <c r="I23" s="1092">
        <v>0</v>
      </c>
      <c r="J23" s="1093"/>
      <c r="K23" s="534">
        <f t="shared" si="2"/>
        <v>0</v>
      </c>
      <c r="L23" s="527"/>
    </row>
    <row r="24" spans="1:12" ht="15" customHeight="1">
      <c r="A24" s="1073">
        <v>18</v>
      </c>
      <c r="B24" s="217"/>
      <c r="C24" s="218">
        <v>17</v>
      </c>
      <c r="D24" s="144" t="s">
        <v>556</v>
      </c>
      <c r="E24" s="155" t="s">
        <v>810</v>
      </c>
      <c r="F24" s="381">
        <f t="shared" si="1"/>
        <v>26467</v>
      </c>
      <c r="G24" s="1074">
        <v>6467</v>
      </c>
      <c r="H24" s="1062"/>
      <c r="I24" s="145">
        <v>20000</v>
      </c>
      <c r="J24" s="1010"/>
      <c r="K24" s="534">
        <f t="shared" si="2"/>
        <v>20000</v>
      </c>
      <c r="L24" s="525"/>
    </row>
    <row r="25" spans="1:12" ht="15" customHeight="1">
      <c r="A25" s="1073">
        <v>19</v>
      </c>
      <c r="B25" s="217"/>
      <c r="C25" s="218">
        <v>18</v>
      </c>
      <c r="D25" s="144" t="s">
        <v>51</v>
      </c>
      <c r="E25" s="155" t="s">
        <v>810</v>
      </c>
      <c r="F25" s="381">
        <f t="shared" si="1"/>
        <v>17000</v>
      </c>
      <c r="G25" s="1074"/>
      <c r="H25" s="1062"/>
      <c r="I25" s="145">
        <v>17000</v>
      </c>
      <c r="J25" s="1010"/>
      <c r="K25" s="534">
        <f t="shared" si="2"/>
        <v>17000</v>
      </c>
      <c r="L25" s="525"/>
    </row>
    <row r="26" spans="1:12" ht="15" customHeight="1">
      <c r="A26" s="1073">
        <v>20</v>
      </c>
      <c r="B26" s="217"/>
      <c r="C26" s="218">
        <v>19</v>
      </c>
      <c r="D26" s="146" t="s">
        <v>557</v>
      </c>
      <c r="E26" s="156" t="s">
        <v>752</v>
      </c>
      <c r="F26" s="381">
        <f t="shared" si="1"/>
        <v>154584</v>
      </c>
      <c r="G26" s="1076">
        <v>9584</v>
      </c>
      <c r="H26" s="1064"/>
      <c r="I26" s="1092">
        <v>145000</v>
      </c>
      <c r="J26" s="1093"/>
      <c r="K26" s="534">
        <f t="shared" si="2"/>
        <v>145000</v>
      </c>
      <c r="L26" s="527"/>
    </row>
    <row r="27" spans="1:12" s="158" customFormat="1" ht="30">
      <c r="A27" s="1073">
        <v>21</v>
      </c>
      <c r="B27" s="217"/>
      <c r="C27" s="218">
        <v>20</v>
      </c>
      <c r="D27" s="146" t="s">
        <v>559</v>
      </c>
      <c r="E27" s="156" t="s">
        <v>752</v>
      </c>
      <c r="F27" s="381">
        <f t="shared" si="1"/>
        <v>8000</v>
      </c>
      <c r="G27" s="1076"/>
      <c r="H27" s="1064"/>
      <c r="I27" s="1092">
        <v>8000</v>
      </c>
      <c r="J27" s="1093"/>
      <c r="K27" s="534">
        <f t="shared" si="2"/>
        <v>8000</v>
      </c>
      <c r="L27" s="527"/>
    </row>
    <row r="28" spans="1:12" ht="15">
      <c r="A28" s="1073">
        <v>22</v>
      </c>
      <c r="B28" s="217"/>
      <c r="C28" s="218">
        <v>21</v>
      </c>
      <c r="D28" s="146" t="s">
        <v>561</v>
      </c>
      <c r="E28" s="155" t="s">
        <v>752</v>
      </c>
      <c r="F28" s="381">
        <f t="shared" si="1"/>
        <v>6800</v>
      </c>
      <c r="G28" s="1076"/>
      <c r="H28" s="1064"/>
      <c r="I28" s="1092">
        <v>6800</v>
      </c>
      <c r="J28" s="1093"/>
      <c r="K28" s="534">
        <f t="shared" si="2"/>
        <v>6800</v>
      </c>
      <c r="L28" s="527"/>
    </row>
    <row r="29" spans="1:12" ht="15" customHeight="1">
      <c r="A29" s="1073">
        <v>23</v>
      </c>
      <c r="B29" s="217"/>
      <c r="C29" s="218">
        <v>22</v>
      </c>
      <c r="D29" s="146" t="s">
        <v>564</v>
      </c>
      <c r="E29" s="155" t="s">
        <v>752</v>
      </c>
      <c r="F29" s="381">
        <f t="shared" si="1"/>
        <v>5000</v>
      </c>
      <c r="G29" s="1076"/>
      <c r="H29" s="1064"/>
      <c r="I29" s="1092">
        <v>5000</v>
      </c>
      <c r="J29" s="1093"/>
      <c r="K29" s="534">
        <f t="shared" si="2"/>
        <v>5000</v>
      </c>
      <c r="L29" s="527"/>
    </row>
    <row r="30" spans="1:12" ht="15" customHeight="1">
      <c r="A30" s="1073">
        <v>24</v>
      </c>
      <c r="B30" s="217"/>
      <c r="C30" s="218">
        <v>23</v>
      </c>
      <c r="D30" s="146" t="s">
        <v>56</v>
      </c>
      <c r="E30" s="155" t="s">
        <v>752</v>
      </c>
      <c r="F30" s="381">
        <f t="shared" si="1"/>
        <v>5000</v>
      </c>
      <c r="G30" s="1076"/>
      <c r="H30" s="1064"/>
      <c r="I30" s="1092">
        <v>5000</v>
      </c>
      <c r="J30" s="1093"/>
      <c r="K30" s="534">
        <f t="shared" si="2"/>
        <v>5000</v>
      </c>
      <c r="L30" s="527"/>
    </row>
    <row r="31" spans="1:12" ht="15" customHeight="1">
      <c r="A31" s="1073">
        <v>25</v>
      </c>
      <c r="B31" s="217"/>
      <c r="C31" s="218">
        <v>24</v>
      </c>
      <c r="D31" s="146" t="s">
        <v>57</v>
      </c>
      <c r="E31" s="155" t="s">
        <v>752</v>
      </c>
      <c r="F31" s="381">
        <f t="shared" si="1"/>
        <v>2960</v>
      </c>
      <c r="G31" s="1076"/>
      <c r="H31" s="1064"/>
      <c r="I31" s="1092">
        <v>2960</v>
      </c>
      <c r="J31" s="1093"/>
      <c r="K31" s="534">
        <f t="shared" si="2"/>
        <v>2960</v>
      </c>
      <c r="L31" s="527"/>
    </row>
    <row r="32" spans="1:12" ht="15" customHeight="1">
      <c r="A32" s="1073">
        <v>26</v>
      </c>
      <c r="B32" s="217"/>
      <c r="C32" s="218">
        <v>25</v>
      </c>
      <c r="D32" s="146" t="s">
        <v>226</v>
      </c>
      <c r="E32" s="155" t="s">
        <v>752</v>
      </c>
      <c r="F32" s="381">
        <v>360</v>
      </c>
      <c r="G32" s="1076"/>
      <c r="H32" s="1064"/>
      <c r="I32" s="1092">
        <v>360</v>
      </c>
      <c r="J32" s="1093"/>
      <c r="K32" s="534">
        <v>360</v>
      </c>
      <c r="L32" s="527"/>
    </row>
    <row r="33" spans="1:12" ht="30.75" customHeight="1">
      <c r="A33" s="1073">
        <v>27</v>
      </c>
      <c r="B33" s="217"/>
      <c r="C33" s="218">
        <v>26</v>
      </c>
      <c r="D33" s="146" t="s">
        <v>444</v>
      </c>
      <c r="E33" s="155"/>
      <c r="F33" s="381">
        <v>2500</v>
      </c>
      <c r="G33" s="1076"/>
      <c r="H33" s="1064"/>
      <c r="I33" s="1092">
        <v>2500</v>
      </c>
      <c r="J33" s="1093"/>
      <c r="K33" s="534">
        <f>SUM(I33:J33)</f>
        <v>2500</v>
      </c>
      <c r="L33" s="527"/>
    </row>
    <row r="34" spans="1:12" ht="15" customHeight="1">
      <c r="A34" s="1073">
        <v>28</v>
      </c>
      <c r="B34" s="217"/>
      <c r="C34" s="218">
        <v>27</v>
      </c>
      <c r="D34" s="146" t="s">
        <v>994</v>
      </c>
      <c r="E34" s="155"/>
      <c r="F34" s="381">
        <v>2100</v>
      </c>
      <c r="G34" s="1076"/>
      <c r="H34" s="1064"/>
      <c r="I34" s="1092">
        <v>2100</v>
      </c>
      <c r="J34" s="1093"/>
      <c r="K34" s="534">
        <f>SUM(I34:J34)</f>
        <v>2100</v>
      </c>
      <c r="L34" s="527"/>
    </row>
    <row r="35" spans="1:12" s="159" customFormat="1" ht="19.5" customHeight="1">
      <c r="A35" s="1073">
        <v>29</v>
      </c>
      <c r="B35" s="217"/>
      <c r="C35" s="218"/>
      <c r="D35" s="161" t="s">
        <v>417</v>
      </c>
      <c r="E35" s="156"/>
      <c r="F35" s="381"/>
      <c r="G35" s="1074"/>
      <c r="H35" s="1062"/>
      <c r="I35" s="145"/>
      <c r="J35" s="1010"/>
      <c r="K35" s="534">
        <f t="shared" si="0"/>
        <v>0</v>
      </c>
      <c r="L35" s="525"/>
    </row>
    <row r="36" spans="1:12" ht="30">
      <c r="A36" s="1073">
        <v>30</v>
      </c>
      <c r="B36" s="217"/>
      <c r="C36" s="218">
        <v>28</v>
      </c>
      <c r="D36" s="147" t="s">
        <v>582</v>
      </c>
      <c r="E36" s="156" t="s">
        <v>752</v>
      </c>
      <c r="F36" s="381">
        <f>SUM(G36,K36,L36)</f>
        <v>600</v>
      </c>
      <c r="G36" s="1074"/>
      <c r="H36" s="1062">
        <v>600</v>
      </c>
      <c r="I36" s="145">
        <v>600</v>
      </c>
      <c r="J36" s="1010"/>
      <c r="K36" s="534">
        <f t="shared" si="0"/>
        <v>600</v>
      </c>
      <c r="L36" s="525"/>
    </row>
    <row r="37" spans="1:12" s="159" customFormat="1" ht="19.5" customHeight="1">
      <c r="A37" s="1073">
        <v>31</v>
      </c>
      <c r="B37" s="217"/>
      <c r="C37" s="218"/>
      <c r="D37" s="161" t="s">
        <v>603</v>
      </c>
      <c r="E37" s="156"/>
      <c r="F37" s="381"/>
      <c r="G37" s="1074"/>
      <c r="H37" s="1062"/>
      <c r="I37" s="145"/>
      <c r="J37" s="1010"/>
      <c r="K37" s="534">
        <f t="shared" si="0"/>
        <v>0</v>
      </c>
      <c r="L37" s="525"/>
    </row>
    <row r="38" spans="1:12" s="159" customFormat="1" ht="19.5" customHeight="1">
      <c r="A38" s="1073">
        <v>32</v>
      </c>
      <c r="B38" s="217"/>
      <c r="C38" s="218"/>
      <c r="D38" s="161" t="s">
        <v>611</v>
      </c>
      <c r="E38" s="156"/>
      <c r="F38" s="381"/>
      <c r="G38" s="1074"/>
      <c r="H38" s="1062"/>
      <c r="I38" s="145"/>
      <c r="J38" s="1010"/>
      <c r="K38" s="534">
        <f t="shared" si="0"/>
        <v>0</v>
      </c>
      <c r="L38" s="525"/>
    </row>
    <row r="39" spans="1:12" ht="15">
      <c r="A39" s="1073">
        <v>33</v>
      </c>
      <c r="B39" s="217"/>
      <c r="C39" s="218">
        <v>29</v>
      </c>
      <c r="D39" s="147" t="s">
        <v>613</v>
      </c>
      <c r="E39" s="156" t="s">
        <v>752</v>
      </c>
      <c r="F39" s="381">
        <f>SUM(G39,K39,L39)</f>
        <v>2350</v>
      </c>
      <c r="G39" s="1080"/>
      <c r="H39" s="1066">
        <v>2350</v>
      </c>
      <c r="I39" s="382">
        <v>2350</v>
      </c>
      <c r="J39" s="1011"/>
      <c r="K39" s="534">
        <f t="shared" si="0"/>
        <v>2350</v>
      </c>
      <c r="L39" s="527"/>
    </row>
    <row r="40" spans="1:12" s="159" customFormat="1" ht="19.5" customHeight="1">
      <c r="A40" s="1073">
        <v>34</v>
      </c>
      <c r="B40" s="217"/>
      <c r="C40" s="218"/>
      <c r="D40" s="161" t="s">
        <v>793</v>
      </c>
      <c r="E40" s="156"/>
      <c r="F40" s="381"/>
      <c r="G40" s="1074"/>
      <c r="H40" s="1062"/>
      <c r="I40" s="145"/>
      <c r="J40" s="1010"/>
      <c r="K40" s="534">
        <f t="shared" si="0"/>
        <v>0</v>
      </c>
      <c r="L40" s="525"/>
    </row>
    <row r="41" spans="1:12" ht="15" customHeight="1">
      <c r="A41" s="1073">
        <v>35</v>
      </c>
      <c r="B41" s="217"/>
      <c r="C41" s="218">
        <v>30</v>
      </c>
      <c r="D41" s="147" t="s">
        <v>995</v>
      </c>
      <c r="E41" s="155" t="s">
        <v>752</v>
      </c>
      <c r="F41" s="381">
        <f>SUM(G41,K41,L41)</f>
        <v>500</v>
      </c>
      <c r="G41" s="1074"/>
      <c r="H41" s="1062">
        <v>4000</v>
      </c>
      <c r="I41" s="145">
        <v>500</v>
      </c>
      <c r="J41" s="1010"/>
      <c r="K41" s="534">
        <f t="shared" si="0"/>
        <v>500</v>
      </c>
      <c r="L41" s="527"/>
    </row>
    <row r="42" spans="1:12" s="159" customFormat="1" ht="19.5" customHeight="1">
      <c r="A42" s="1073">
        <v>36</v>
      </c>
      <c r="B42" s="217"/>
      <c r="C42" s="218"/>
      <c r="D42" s="161" t="s">
        <v>363</v>
      </c>
      <c r="E42" s="156"/>
      <c r="F42" s="381"/>
      <c r="G42" s="1074"/>
      <c r="H42" s="1062"/>
      <c r="I42" s="145"/>
      <c r="J42" s="1010"/>
      <c r="K42" s="534"/>
      <c r="L42" s="525"/>
    </row>
    <row r="43" spans="1:12" ht="30">
      <c r="A43" s="1073">
        <v>37</v>
      </c>
      <c r="B43" s="217"/>
      <c r="C43" s="218">
        <v>31</v>
      </c>
      <c r="D43" s="147" t="s">
        <v>616</v>
      </c>
      <c r="E43" s="156" t="s">
        <v>752</v>
      </c>
      <c r="F43" s="381">
        <f>SUM(G43,K43,L43)</f>
        <v>2500</v>
      </c>
      <c r="G43" s="1074"/>
      <c r="H43" s="1062">
        <v>2500</v>
      </c>
      <c r="I43" s="145">
        <v>2500</v>
      </c>
      <c r="J43" s="1010"/>
      <c r="K43" s="534">
        <f t="shared" si="0"/>
        <v>2500</v>
      </c>
      <c r="L43" s="527"/>
    </row>
    <row r="44" spans="1:12" s="159" customFormat="1" ht="19.5" customHeight="1">
      <c r="A44" s="1073">
        <v>38</v>
      </c>
      <c r="B44" s="217"/>
      <c r="C44" s="218"/>
      <c r="D44" s="161" t="s">
        <v>512</v>
      </c>
      <c r="E44" s="156"/>
      <c r="F44" s="381"/>
      <c r="G44" s="1074"/>
      <c r="H44" s="1062"/>
      <c r="I44" s="145"/>
      <c r="J44" s="1010"/>
      <c r="K44" s="534"/>
      <c r="L44" s="525"/>
    </row>
    <row r="45" spans="1:12" ht="15">
      <c r="A45" s="1073">
        <v>39</v>
      </c>
      <c r="B45" s="217"/>
      <c r="C45" s="218">
        <v>32</v>
      </c>
      <c r="D45" s="397" t="s">
        <v>572</v>
      </c>
      <c r="E45" s="156" t="s">
        <v>752</v>
      </c>
      <c r="F45" s="381">
        <f>SUM(G45,K45,L45)</f>
        <v>460</v>
      </c>
      <c r="G45" s="1080"/>
      <c r="H45" s="1066"/>
      <c r="I45" s="382">
        <v>460</v>
      </c>
      <c r="J45" s="1011"/>
      <c r="K45" s="534">
        <f t="shared" si="0"/>
        <v>460</v>
      </c>
      <c r="L45" s="527"/>
    </row>
    <row r="46" spans="1:12" s="159" customFormat="1" ht="19.5" customHeight="1">
      <c r="A46" s="1073">
        <v>40</v>
      </c>
      <c r="B46" s="217"/>
      <c r="C46" s="218"/>
      <c r="D46" s="161" t="s">
        <v>411</v>
      </c>
      <c r="E46" s="156"/>
      <c r="F46" s="381"/>
      <c r="G46" s="1074"/>
      <c r="H46" s="1062"/>
      <c r="I46" s="145"/>
      <c r="J46" s="1010"/>
      <c r="K46" s="534"/>
      <c r="L46" s="525"/>
    </row>
    <row r="47" spans="1:12" ht="15">
      <c r="A47" s="1073">
        <v>41</v>
      </c>
      <c r="B47" s="217"/>
      <c r="C47" s="218">
        <v>33</v>
      </c>
      <c r="D47" s="147" t="s">
        <v>573</v>
      </c>
      <c r="E47" s="156" t="s">
        <v>752</v>
      </c>
      <c r="F47" s="381">
        <f>SUM(G47,K47,L47)</f>
        <v>2500</v>
      </c>
      <c r="G47" s="1076"/>
      <c r="H47" s="1064"/>
      <c r="I47" s="1092">
        <v>2500</v>
      </c>
      <c r="J47" s="1093"/>
      <c r="K47" s="534">
        <f t="shared" si="0"/>
        <v>2500</v>
      </c>
      <c r="L47" s="527"/>
    </row>
    <row r="48" spans="1:12" s="159" customFormat="1" ht="19.5" customHeight="1">
      <c r="A48" s="1073">
        <v>42</v>
      </c>
      <c r="B48" s="217"/>
      <c r="C48" s="218"/>
      <c r="D48" s="161" t="s">
        <v>574</v>
      </c>
      <c r="E48" s="156"/>
      <c r="F48" s="381"/>
      <c r="G48" s="1074"/>
      <c r="H48" s="1062"/>
      <c r="I48" s="145"/>
      <c r="J48" s="1010"/>
      <c r="K48" s="534"/>
      <c r="L48" s="525"/>
    </row>
    <row r="49" spans="1:12" ht="15">
      <c r="A49" s="1073">
        <v>43</v>
      </c>
      <c r="B49" s="217"/>
      <c r="C49" s="218">
        <v>34</v>
      </c>
      <c r="D49" s="397" t="s">
        <v>575</v>
      </c>
      <c r="E49" s="155" t="s">
        <v>752</v>
      </c>
      <c r="F49" s="381">
        <f>SUM(G49,K49,L49)</f>
        <v>2450</v>
      </c>
      <c r="G49" s="1081"/>
      <c r="H49" s="1064"/>
      <c r="I49" s="1092">
        <v>2450</v>
      </c>
      <c r="J49" s="1093"/>
      <c r="K49" s="534">
        <f t="shared" si="0"/>
        <v>2450</v>
      </c>
      <c r="L49" s="527"/>
    </row>
    <row r="50" spans="1:12" s="159" customFormat="1" ht="19.5" customHeight="1">
      <c r="A50" s="1073">
        <v>44</v>
      </c>
      <c r="B50" s="217"/>
      <c r="C50" s="218"/>
      <c r="D50" s="161" t="s">
        <v>413</v>
      </c>
      <c r="E50" s="156"/>
      <c r="F50" s="381"/>
      <c r="G50" s="1074"/>
      <c r="H50" s="1062"/>
      <c r="I50" s="145"/>
      <c r="J50" s="1010"/>
      <c r="K50" s="534"/>
      <c r="L50" s="525"/>
    </row>
    <row r="51" spans="1:12" ht="15">
      <c r="A51" s="1073">
        <v>45</v>
      </c>
      <c r="B51" s="217"/>
      <c r="C51" s="218">
        <v>35</v>
      </c>
      <c r="D51" s="397" t="s">
        <v>576</v>
      </c>
      <c r="E51" s="156" t="s">
        <v>752</v>
      </c>
      <c r="F51" s="381">
        <f>SUM(G51,K51,L51)</f>
        <v>850</v>
      </c>
      <c r="G51" s="1082"/>
      <c r="H51" s="1067"/>
      <c r="I51" s="1096">
        <v>850</v>
      </c>
      <c r="J51" s="1097"/>
      <c r="K51" s="534">
        <f t="shared" si="0"/>
        <v>850</v>
      </c>
      <c r="L51" s="527"/>
    </row>
    <row r="52" spans="1:12" s="159" customFormat="1" ht="19.5" customHeight="1">
      <c r="A52" s="1073">
        <v>46</v>
      </c>
      <c r="B52" s="217"/>
      <c r="C52" s="218"/>
      <c r="D52" s="161" t="s">
        <v>508</v>
      </c>
      <c r="E52" s="156"/>
      <c r="F52" s="381"/>
      <c r="G52" s="1074"/>
      <c r="H52" s="1062"/>
      <c r="I52" s="145"/>
      <c r="J52" s="1010"/>
      <c r="K52" s="534"/>
      <c r="L52" s="525"/>
    </row>
    <row r="53" spans="1:12" ht="15">
      <c r="A53" s="1073">
        <v>47</v>
      </c>
      <c r="B53" s="217"/>
      <c r="C53" s="218">
        <v>36</v>
      </c>
      <c r="D53" s="147" t="s">
        <v>577</v>
      </c>
      <c r="E53" s="155" t="s">
        <v>752</v>
      </c>
      <c r="F53" s="381">
        <f>SUM(G53,K53,L53)</f>
        <v>4347</v>
      </c>
      <c r="G53" s="1076"/>
      <c r="H53" s="1064"/>
      <c r="I53" s="1092">
        <v>4347</v>
      </c>
      <c r="J53" s="1093"/>
      <c r="K53" s="534">
        <f t="shared" si="0"/>
        <v>4347</v>
      </c>
      <c r="L53" s="527"/>
    </row>
    <row r="54" spans="1:12" s="159" customFormat="1" ht="19.5" customHeight="1">
      <c r="A54" s="1073">
        <v>48</v>
      </c>
      <c r="B54" s="217"/>
      <c r="C54" s="218"/>
      <c r="D54" s="161" t="s">
        <v>416</v>
      </c>
      <c r="E54" s="156"/>
      <c r="F54" s="381"/>
      <c r="G54" s="1074"/>
      <c r="H54" s="1062"/>
      <c r="I54" s="145"/>
      <c r="J54" s="1010"/>
      <c r="K54" s="534"/>
      <c r="L54" s="525"/>
    </row>
    <row r="55" spans="1:12" ht="15">
      <c r="A55" s="1073">
        <v>49</v>
      </c>
      <c r="B55" s="217"/>
      <c r="C55" s="218">
        <v>37</v>
      </c>
      <c r="D55" s="147" t="s">
        <v>578</v>
      </c>
      <c r="E55" s="156" t="s">
        <v>752</v>
      </c>
      <c r="F55" s="381">
        <f>SUM(G55,K55,L55)</f>
        <v>5600</v>
      </c>
      <c r="G55" s="1076"/>
      <c r="H55" s="1064"/>
      <c r="I55" s="1092">
        <v>5600</v>
      </c>
      <c r="J55" s="1093"/>
      <c r="K55" s="534">
        <f t="shared" si="0"/>
        <v>5600</v>
      </c>
      <c r="L55" s="527"/>
    </row>
    <row r="56" spans="1:12" ht="15">
      <c r="A56" s="1073">
        <v>50</v>
      </c>
      <c r="B56" s="217"/>
      <c r="C56" s="218">
        <v>38</v>
      </c>
      <c r="D56" s="397" t="s">
        <v>579</v>
      </c>
      <c r="E56" s="155" t="s">
        <v>752</v>
      </c>
      <c r="F56" s="381">
        <f>SUM(G56,K56,L56)</f>
        <v>3100</v>
      </c>
      <c r="G56" s="1081"/>
      <c r="H56" s="1068"/>
      <c r="I56" s="381">
        <v>3100</v>
      </c>
      <c r="J56" s="942"/>
      <c r="K56" s="534">
        <f t="shared" si="0"/>
        <v>3100</v>
      </c>
      <c r="L56" s="527"/>
    </row>
    <row r="57" spans="1:12" s="159" customFormat="1" ht="19.5" customHeight="1">
      <c r="A57" s="1073">
        <v>51</v>
      </c>
      <c r="B57" s="217"/>
      <c r="C57" s="218"/>
      <c r="D57" s="161" t="s">
        <v>580</v>
      </c>
      <c r="E57" s="156"/>
      <c r="F57" s="381"/>
      <c r="G57" s="1074"/>
      <c r="H57" s="1062"/>
      <c r="I57" s="145"/>
      <c r="J57" s="1010"/>
      <c r="K57" s="534"/>
      <c r="L57" s="525"/>
    </row>
    <row r="58" spans="1:12" ht="15">
      <c r="A58" s="1073">
        <v>52</v>
      </c>
      <c r="B58" s="217"/>
      <c r="C58" s="218">
        <v>39</v>
      </c>
      <c r="D58" s="397" t="s">
        <v>581</v>
      </c>
      <c r="E58" s="156" t="s">
        <v>752</v>
      </c>
      <c r="F58" s="381">
        <f>SUM(G58,K58,L58)</f>
        <v>850</v>
      </c>
      <c r="G58" s="1082"/>
      <c r="H58" s="1067"/>
      <c r="I58" s="1096">
        <v>850</v>
      </c>
      <c r="J58" s="1097"/>
      <c r="K58" s="534">
        <f t="shared" si="0"/>
        <v>850</v>
      </c>
      <c r="L58" s="527"/>
    </row>
    <row r="59" spans="1:12" s="159" customFormat="1" ht="19.5" customHeight="1">
      <c r="A59" s="1073">
        <v>53</v>
      </c>
      <c r="B59" s="217"/>
      <c r="C59" s="218"/>
      <c r="D59" s="161" t="s">
        <v>417</v>
      </c>
      <c r="E59" s="156"/>
      <c r="F59" s="381"/>
      <c r="G59" s="1074"/>
      <c r="H59" s="1062"/>
      <c r="I59" s="145"/>
      <c r="J59" s="1010"/>
      <c r="K59" s="534"/>
      <c r="L59" s="525"/>
    </row>
    <row r="60" spans="1:12" ht="15">
      <c r="A60" s="1073">
        <v>54</v>
      </c>
      <c r="B60" s="217"/>
      <c r="C60" s="218">
        <v>40</v>
      </c>
      <c r="D60" s="147" t="s">
        <v>583</v>
      </c>
      <c r="E60" s="155" t="s">
        <v>752</v>
      </c>
      <c r="F60" s="381">
        <f>SUM(G60,K60,L60)</f>
        <v>2400</v>
      </c>
      <c r="G60" s="1080"/>
      <c r="H60" s="1066"/>
      <c r="I60" s="382">
        <v>2400</v>
      </c>
      <c r="J60" s="1011"/>
      <c r="K60" s="534">
        <f t="shared" si="0"/>
        <v>2400</v>
      </c>
      <c r="L60" s="527"/>
    </row>
    <row r="61" spans="1:12" s="159" customFormat="1" ht="19.5" customHeight="1">
      <c r="A61" s="1073">
        <v>55</v>
      </c>
      <c r="B61" s="217"/>
      <c r="C61" s="218"/>
      <c r="D61" s="161" t="s">
        <v>509</v>
      </c>
      <c r="E61" s="156"/>
      <c r="F61" s="381"/>
      <c r="G61" s="1074"/>
      <c r="H61" s="1062"/>
      <c r="I61" s="145"/>
      <c r="J61" s="1010"/>
      <c r="K61" s="534"/>
      <c r="L61" s="525"/>
    </row>
    <row r="62" spans="1:12" s="159" customFormat="1" ht="19.5" customHeight="1">
      <c r="A62" s="1073">
        <v>56</v>
      </c>
      <c r="B62" s="217"/>
      <c r="C62" s="218"/>
      <c r="D62" s="161" t="s">
        <v>584</v>
      </c>
      <c r="E62" s="156"/>
      <c r="F62" s="381"/>
      <c r="G62" s="1074"/>
      <c r="H62" s="1062"/>
      <c r="I62" s="145"/>
      <c r="J62" s="1010"/>
      <c r="K62" s="534"/>
      <c r="L62" s="525"/>
    </row>
    <row r="63" spans="1:12" ht="15">
      <c r="A63" s="1073">
        <v>57</v>
      </c>
      <c r="B63" s="217"/>
      <c r="C63" s="218">
        <v>41</v>
      </c>
      <c r="D63" s="397" t="s">
        <v>585</v>
      </c>
      <c r="E63" s="156" t="s">
        <v>752</v>
      </c>
      <c r="F63" s="381">
        <f>SUM(G63,K63,L63)</f>
        <v>0</v>
      </c>
      <c r="G63" s="1080"/>
      <c r="H63" s="1066"/>
      <c r="I63" s="382">
        <v>0</v>
      </c>
      <c r="J63" s="1011"/>
      <c r="K63" s="534">
        <f t="shared" si="0"/>
        <v>0</v>
      </c>
      <c r="L63" s="527"/>
    </row>
    <row r="64" spans="1:12" s="159" customFormat="1" ht="19.5" customHeight="1">
      <c r="A64" s="1073">
        <v>58</v>
      </c>
      <c r="B64" s="217"/>
      <c r="C64" s="218"/>
      <c r="D64" s="161" t="s">
        <v>586</v>
      </c>
      <c r="E64" s="156"/>
      <c r="F64" s="381"/>
      <c r="G64" s="1074"/>
      <c r="H64" s="1062"/>
      <c r="I64" s="145"/>
      <c r="J64" s="1010"/>
      <c r="K64" s="534"/>
      <c r="L64" s="525"/>
    </row>
    <row r="65" spans="1:12" ht="15.75" customHeight="1">
      <c r="A65" s="1073">
        <v>59</v>
      </c>
      <c r="B65" s="217"/>
      <c r="C65" s="218">
        <v>42</v>
      </c>
      <c r="D65" s="397" t="s">
        <v>587</v>
      </c>
      <c r="E65" s="156" t="s">
        <v>752</v>
      </c>
      <c r="F65" s="381">
        <f>SUM(G65,K65,L65)</f>
        <v>1600</v>
      </c>
      <c r="G65" s="1080"/>
      <c r="H65" s="1066"/>
      <c r="I65" s="382">
        <v>1600</v>
      </c>
      <c r="J65" s="1011"/>
      <c r="K65" s="534">
        <f t="shared" si="0"/>
        <v>1600</v>
      </c>
      <c r="L65" s="527"/>
    </row>
    <row r="66" spans="1:12" ht="15">
      <c r="A66" s="1073">
        <v>60</v>
      </c>
      <c r="B66" s="217"/>
      <c r="C66" s="218">
        <v>43</v>
      </c>
      <c r="D66" s="147" t="s">
        <v>588</v>
      </c>
      <c r="E66" s="156" t="s">
        <v>752</v>
      </c>
      <c r="F66" s="381">
        <f>SUM(G66,K66,L66)</f>
        <v>2500</v>
      </c>
      <c r="G66" s="1074"/>
      <c r="H66" s="1062"/>
      <c r="I66" s="145">
        <v>2500</v>
      </c>
      <c r="J66" s="1010"/>
      <c r="K66" s="534">
        <f t="shared" si="0"/>
        <v>2500</v>
      </c>
      <c r="L66" s="527"/>
    </row>
    <row r="67" spans="1:12" s="159" customFormat="1" ht="19.5" customHeight="1">
      <c r="A67" s="1073">
        <v>61</v>
      </c>
      <c r="B67" s="217"/>
      <c r="C67" s="218"/>
      <c r="D67" s="161" t="s">
        <v>589</v>
      </c>
      <c r="E67" s="156"/>
      <c r="F67" s="381"/>
      <c r="G67" s="1074"/>
      <c r="H67" s="1062"/>
      <c r="I67" s="145"/>
      <c r="J67" s="1010"/>
      <c r="K67" s="534"/>
      <c r="L67" s="525"/>
    </row>
    <row r="68" spans="1:12" ht="30">
      <c r="A68" s="1073">
        <v>62</v>
      </c>
      <c r="B68" s="217"/>
      <c r="C68" s="218">
        <v>44</v>
      </c>
      <c r="D68" s="147" t="s">
        <v>590</v>
      </c>
      <c r="E68" s="156" t="s">
        <v>752</v>
      </c>
      <c r="F68" s="381">
        <f>SUM(G68,K68,L68)</f>
        <v>7800</v>
      </c>
      <c r="G68" s="1074"/>
      <c r="H68" s="1062"/>
      <c r="I68" s="145">
        <v>7800</v>
      </c>
      <c r="J68" s="1010"/>
      <c r="K68" s="534">
        <f t="shared" si="0"/>
        <v>7800</v>
      </c>
      <c r="L68" s="527"/>
    </row>
    <row r="69" spans="1:12" ht="30">
      <c r="A69" s="1073">
        <v>63</v>
      </c>
      <c r="B69" s="217"/>
      <c r="C69" s="218">
        <v>45</v>
      </c>
      <c r="D69" s="147" t="s">
        <v>55</v>
      </c>
      <c r="E69" s="156"/>
      <c r="F69" s="381">
        <f>SUM(G69,K69,L69)</f>
        <v>3745</v>
      </c>
      <c r="G69" s="1074"/>
      <c r="H69" s="1062"/>
      <c r="I69" s="145">
        <v>3745</v>
      </c>
      <c r="J69" s="1010"/>
      <c r="K69" s="534">
        <f t="shared" si="0"/>
        <v>3745</v>
      </c>
      <c r="L69" s="527"/>
    </row>
    <row r="70" spans="1:12" s="159" customFormat="1" ht="19.5" customHeight="1">
      <c r="A70" s="1073">
        <v>64</v>
      </c>
      <c r="B70" s="217"/>
      <c r="C70" s="218"/>
      <c r="D70" s="161" t="s">
        <v>591</v>
      </c>
      <c r="E70" s="156"/>
      <c r="F70" s="381"/>
      <c r="G70" s="1074"/>
      <c r="H70" s="1062"/>
      <c r="I70" s="145"/>
      <c r="J70" s="1010"/>
      <c r="K70" s="534"/>
      <c r="L70" s="525"/>
    </row>
    <row r="71" spans="1:12" ht="15">
      <c r="A71" s="1073">
        <v>65</v>
      </c>
      <c r="B71" s="217"/>
      <c r="C71" s="218">
        <v>46</v>
      </c>
      <c r="D71" s="397" t="s">
        <v>592</v>
      </c>
      <c r="E71" s="155" t="s">
        <v>752</v>
      </c>
      <c r="F71" s="381">
        <f>SUM(G71,K71,L71)</f>
        <v>3000</v>
      </c>
      <c r="G71" s="1082"/>
      <c r="H71" s="1067"/>
      <c r="I71" s="1096">
        <v>3000</v>
      </c>
      <c r="J71" s="1097"/>
      <c r="K71" s="534">
        <f t="shared" si="0"/>
        <v>3000</v>
      </c>
      <c r="L71" s="527"/>
    </row>
    <row r="72" spans="1:12" s="159" customFormat="1" ht="19.5" customHeight="1">
      <c r="A72" s="1073">
        <v>66</v>
      </c>
      <c r="B72" s="217"/>
      <c r="C72" s="218"/>
      <c r="D72" s="161" t="s">
        <v>593</v>
      </c>
      <c r="E72" s="156"/>
      <c r="F72" s="381"/>
      <c r="G72" s="1074"/>
      <c r="H72" s="1062"/>
      <c r="I72" s="145"/>
      <c r="J72" s="1010"/>
      <c r="K72" s="534"/>
      <c r="L72" s="525"/>
    </row>
    <row r="73" spans="1:12" ht="15">
      <c r="A73" s="1073">
        <v>67</v>
      </c>
      <c r="B73" s="217"/>
      <c r="C73" s="218">
        <v>47</v>
      </c>
      <c r="D73" s="147" t="s">
        <v>594</v>
      </c>
      <c r="E73" s="156" t="s">
        <v>752</v>
      </c>
      <c r="F73" s="381">
        <f>SUM(G73,K73,L73)</f>
        <v>990</v>
      </c>
      <c r="G73" s="1080"/>
      <c r="H73" s="1066"/>
      <c r="I73" s="382">
        <v>990</v>
      </c>
      <c r="J73" s="1011"/>
      <c r="K73" s="534">
        <f t="shared" si="0"/>
        <v>990</v>
      </c>
      <c r="L73" s="527"/>
    </row>
    <row r="74" spans="1:12" ht="30">
      <c r="A74" s="1073">
        <v>68</v>
      </c>
      <c r="B74" s="217"/>
      <c r="C74" s="218">
        <v>48</v>
      </c>
      <c r="D74" s="161" t="s">
        <v>874</v>
      </c>
      <c r="E74" s="156" t="s">
        <v>752</v>
      </c>
      <c r="F74" s="381">
        <v>15000</v>
      </c>
      <c r="G74" s="1080"/>
      <c r="H74" s="1066"/>
      <c r="I74" s="381">
        <v>15000</v>
      </c>
      <c r="J74" s="942"/>
      <c r="K74" s="534">
        <f t="shared" si="0"/>
        <v>15000</v>
      </c>
      <c r="L74" s="527"/>
    </row>
    <row r="75" spans="1:12" s="159" customFormat="1" ht="19.5" customHeight="1">
      <c r="A75" s="1073">
        <v>69</v>
      </c>
      <c r="B75" s="217"/>
      <c r="C75" s="218"/>
      <c r="D75" s="161" t="s">
        <v>595</v>
      </c>
      <c r="E75" s="156"/>
      <c r="F75" s="381"/>
      <c r="G75" s="1074"/>
      <c r="H75" s="1062"/>
      <c r="I75" s="145"/>
      <c r="J75" s="1010"/>
      <c r="K75" s="534"/>
      <c r="L75" s="525"/>
    </row>
    <row r="76" spans="1:12" ht="15">
      <c r="A76" s="1073">
        <v>70</v>
      </c>
      <c r="B76" s="217"/>
      <c r="C76" s="218">
        <v>49</v>
      </c>
      <c r="D76" s="147" t="s">
        <v>996</v>
      </c>
      <c r="E76" s="155" t="s">
        <v>752</v>
      </c>
      <c r="F76" s="381">
        <f>SUM(G76,K76,L76)</f>
        <v>2638</v>
      </c>
      <c r="G76" s="1076"/>
      <c r="H76" s="1064"/>
      <c r="I76" s="1092">
        <v>2638</v>
      </c>
      <c r="J76" s="1093"/>
      <c r="K76" s="534">
        <f t="shared" si="0"/>
        <v>2638</v>
      </c>
      <c r="L76" s="527"/>
    </row>
    <row r="77" spans="1:12" s="159" customFormat="1" ht="19.5" customHeight="1">
      <c r="A77" s="1073">
        <v>71</v>
      </c>
      <c r="B77" s="217"/>
      <c r="C77" s="218"/>
      <c r="D77" s="161" t="s">
        <v>803</v>
      </c>
      <c r="E77" s="156"/>
      <c r="F77" s="381"/>
      <c r="G77" s="1074"/>
      <c r="H77" s="1062"/>
      <c r="I77" s="145"/>
      <c r="J77" s="1010"/>
      <c r="K77" s="534"/>
      <c r="L77" s="525"/>
    </row>
    <row r="78" spans="1:12" ht="15">
      <c r="A78" s="1073">
        <v>72</v>
      </c>
      <c r="B78" s="217"/>
      <c r="C78" s="218">
        <v>50</v>
      </c>
      <c r="D78" s="147" t="s">
        <v>596</v>
      </c>
      <c r="E78" s="156" t="s">
        <v>752</v>
      </c>
      <c r="F78" s="381">
        <f aca="true" t="shared" si="3" ref="F78:F115">SUM(G78,K78,L78)</f>
        <v>795</v>
      </c>
      <c r="G78" s="1080"/>
      <c r="H78" s="1066"/>
      <c r="I78" s="382">
        <v>795</v>
      </c>
      <c r="J78" s="1011"/>
      <c r="K78" s="534">
        <f aca="true" t="shared" si="4" ref="K78:K115">SUM(I78:J78)</f>
        <v>795</v>
      </c>
      <c r="L78" s="527"/>
    </row>
    <row r="79" spans="1:12" ht="15">
      <c r="A79" s="1073">
        <v>73</v>
      </c>
      <c r="B79" s="217"/>
      <c r="C79" s="218">
        <v>51</v>
      </c>
      <c r="D79" s="147" t="s">
        <v>598</v>
      </c>
      <c r="E79" s="156" t="s">
        <v>752</v>
      </c>
      <c r="F79" s="381">
        <f t="shared" si="3"/>
        <v>258</v>
      </c>
      <c r="G79" s="1080"/>
      <c r="H79" s="1066"/>
      <c r="I79" s="382">
        <v>258</v>
      </c>
      <c r="J79" s="1011"/>
      <c r="K79" s="534">
        <f t="shared" si="4"/>
        <v>258</v>
      </c>
      <c r="L79" s="527"/>
    </row>
    <row r="80" spans="1:12" s="159" customFormat="1" ht="19.5" customHeight="1">
      <c r="A80" s="1073">
        <v>74</v>
      </c>
      <c r="B80" s="217"/>
      <c r="C80" s="218"/>
      <c r="D80" s="161" t="s">
        <v>599</v>
      </c>
      <c r="E80" s="156"/>
      <c r="F80" s="381"/>
      <c r="G80" s="1074"/>
      <c r="H80" s="1062"/>
      <c r="I80" s="145"/>
      <c r="J80" s="1010"/>
      <c r="K80" s="534"/>
      <c r="L80" s="525"/>
    </row>
    <row r="81" spans="1:12" ht="15">
      <c r="A81" s="1073">
        <v>75</v>
      </c>
      <c r="B81" s="217"/>
      <c r="C81" s="218">
        <v>52</v>
      </c>
      <c r="D81" s="397" t="s">
        <v>600</v>
      </c>
      <c r="E81" s="156" t="s">
        <v>752</v>
      </c>
      <c r="F81" s="381">
        <f t="shared" si="3"/>
        <v>1500</v>
      </c>
      <c r="G81" s="1082"/>
      <c r="H81" s="1067"/>
      <c r="I81" s="1096">
        <v>1500</v>
      </c>
      <c r="J81" s="1097"/>
      <c r="K81" s="534">
        <f t="shared" si="4"/>
        <v>1500</v>
      </c>
      <c r="L81" s="527"/>
    </row>
    <row r="82" spans="1:12" s="159" customFormat="1" ht="19.5" customHeight="1">
      <c r="A82" s="1073">
        <v>76</v>
      </c>
      <c r="B82" s="217"/>
      <c r="C82" s="218"/>
      <c r="D82" s="161" t="s">
        <v>361</v>
      </c>
      <c r="E82" s="156"/>
      <c r="F82" s="381"/>
      <c r="G82" s="1074"/>
      <c r="H82" s="1062"/>
      <c r="I82" s="145"/>
      <c r="J82" s="1010"/>
      <c r="K82" s="534"/>
      <c r="L82" s="525"/>
    </row>
    <row r="83" spans="1:12" ht="30">
      <c r="A83" s="1073">
        <v>77</v>
      </c>
      <c r="B83" s="217"/>
      <c r="C83" s="218">
        <v>53</v>
      </c>
      <c r="D83" s="147" t="s">
        <v>601</v>
      </c>
      <c r="E83" s="155" t="s">
        <v>752</v>
      </c>
      <c r="F83" s="381">
        <f t="shared" si="3"/>
        <v>1065</v>
      </c>
      <c r="G83" s="1074"/>
      <c r="H83" s="1062"/>
      <c r="I83" s="145">
        <v>1065</v>
      </c>
      <c r="J83" s="1010"/>
      <c r="K83" s="534">
        <f t="shared" si="4"/>
        <v>1065</v>
      </c>
      <c r="L83" s="525"/>
    </row>
    <row r="84" spans="1:12" ht="15">
      <c r="A84" s="1073">
        <v>78</v>
      </c>
      <c r="B84" s="217"/>
      <c r="C84" s="218">
        <v>54</v>
      </c>
      <c r="D84" s="147" t="s">
        <v>602</v>
      </c>
      <c r="E84" s="156" t="s">
        <v>752</v>
      </c>
      <c r="F84" s="381">
        <f t="shared" si="3"/>
        <v>1500</v>
      </c>
      <c r="G84" s="1074"/>
      <c r="H84" s="1062"/>
      <c r="I84" s="145">
        <v>1500</v>
      </c>
      <c r="J84" s="1010"/>
      <c r="K84" s="534">
        <f t="shared" si="4"/>
        <v>1500</v>
      </c>
      <c r="L84" s="525"/>
    </row>
    <row r="85" spans="1:12" s="159" customFormat="1" ht="19.5" customHeight="1">
      <c r="A85" s="1073">
        <v>79</v>
      </c>
      <c r="B85" s="217"/>
      <c r="C85" s="218"/>
      <c r="D85" s="161" t="s">
        <v>775</v>
      </c>
      <c r="E85" s="156"/>
      <c r="F85" s="381"/>
      <c r="G85" s="1074"/>
      <c r="H85" s="1062"/>
      <c r="I85" s="145"/>
      <c r="J85" s="1010"/>
      <c r="K85" s="534"/>
      <c r="L85" s="525"/>
    </row>
    <row r="86" spans="1:12" ht="15">
      <c r="A86" s="1073">
        <v>80</v>
      </c>
      <c r="B86" s="217"/>
      <c r="C86" s="218">
        <v>55</v>
      </c>
      <c r="D86" s="147" t="s">
        <v>604</v>
      </c>
      <c r="E86" s="156" t="s">
        <v>752</v>
      </c>
      <c r="F86" s="381">
        <f t="shared" si="3"/>
        <v>7600</v>
      </c>
      <c r="G86" s="1080"/>
      <c r="H86" s="1066"/>
      <c r="I86" s="382">
        <v>7600</v>
      </c>
      <c r="J86" s="1011"/>
      <c r="K86" s="534">
        <f t="shared" si="4"/>
        <v>7600</v>
      </c>
      <c r="L86" s="527"/>
    </row>
    <row r="87" spans="1:12" ht="15">
      <c r="A87" s="1073">
        <v>81</v>
      </c>
      <c r="B87" s="217"/>
      <c r="C87" s="218">
        <v>56</v>
      </c>
      <c r="D87" s="147" t="s">
        <v>605</v>
      </c>
      <c r="E87" s="155" t="s">
        <v>752</v>
      </c>
      <c r="F87" s="381">
        <f t="shared" si="3"/>
        <v>7000</v>
      </c>
      <c r="G87" s="1080"/>
      <c r="H87" s="1066"/>
      <c r="I87" s="382">
        <v>7000</v>
      </c>
      <c r="J87" s="1011"/>
      <c r="K87" s="534">
        <f t="shared" si="4"/>
        <v>7000</v>
      </c>
      <c r="L87" s="527"/>
    </row>
    <row r="88" spans="1:12" ht="15">
      <c r="A88" s="1073">
        <v>82</v>
      </c>
      <c r="B88" s="217"/>
      <c r="C88" s="218">
        <v>57</v>
      </c>
      <c r="D88" s="147" t="s">
        <v>54</v>
      </c>
      <c r="E88" s="155" t="s">
        <v>752</v>
      </c>
      <c r="F88" s="381">
        <f t="shared" si="3"/>
        <v>6000</v>
      </c>
      <c r="G88" s="1080">
        <v>26</v>
      </c>
      <c r="H88" s="1066"/>
      <c r="I88" s="382">
        <v>5974</v>
      </c>
      <c r="J88" s="1011"/>
      <c r="K88" s="534">
        <f t="shared" si="4"/>
        <v>5974</v>
      </c>
      <c r="L88" s="527"/>
    </row>
    <row r="89" spans="1:12" ht="15">
      <c r="A89" s="1073">
        <v>83</v>
      </c>
      <c r="B89" s="217"/>
      <c r="C89" s="218">
        <v>58</v>
      </c>
      <c r="D89" s="147" t="s">
        <v>606</v>
      </c>
      <c r="E89" s="156" t="s">
        <v>752</v>
      </c>
      <c r="F89" s="381">
        <f t="shared" si="3"/>
        <v>9350</v>
      </c>
      <c r="G89" s="1080"/>
      <c r="H89" s="1066"/>
      <c r="I89" s="382">
        <v>9350</v>
      </c>
      <c r="J89" s="1011"/>
      <c r="K89" s="534">
        <f t="shared" si="4"/>
        <v>9350</v>
      </c>
      <c r="L89" s="527"/>
    </row>
    <row r="90" spans="1:12" s="159" customFormat="1" ht="19.5" customHeight="1">
      <c r="A90" s="1073">
        <v>84</v>
      </c>
      <c r="B90" s="217"/>
      <c r="C90" s="218"/>
      <c r="D90" s="161" t="s">
        <v>774</v>
      </c>
      <c r="E90" s="156"/>
      <c r="F90" s="381"/>
      <c r="G90" s="1074"/>
      <c r="H90" s="1062"/>
      <c r="I90" s="145"/>
      <c r="J90" s="1010"/>
      <c r="K90" s="534"/>
      <c r="L90" s="525"/>
    </row>
    <row r="91" spans="1:12" ht="15">
      <c r="A91" s="1073">
        <v>85</v>
      </c>
      <c r="B91" s="217"/>
      <c r="C91" s="218">
        <v>59</v>
      </c>
      <c r="D91" s="397" t="s">
        <v>607</v>
      </c>
      <c r="E91" s="155" t="s">
        <v>752</v>
      </c>
      <c r="F91" s="381">
        <f t="shared" si="3"/>
        <v>1800</v>
      </c>
      <c r="G91" s="1083"/>
      <c r="H91" s="1069"/>
      <c r="I91" s="1098">
        <v>1800</v>
      </c>
      <c r="J91" s="1099"/>
      <c r="K91" s="534">
        <f t="shared" si="4"/>
        <v>1800</v>
      </c>
      <c r="L91" s="527"/>
    </row>
    <row r="92" spans="1:12" s="159" customFormat="1" ht="19.5" customHeight="1">
      <c r="A92" s="1073">
        <v>86</v>
      </c>
      <c r="B92" s="217"/>
      <c r="C92" s="218"/>
      <c r="D92" s="161" t="s">
        <v>777</v>
      </c>
      <c r="E92" s="156"/>
      <c r="F92" s="381"/>
      <c r="G92" s="1074"/>
      <c r="H92" s="1062"/>
      <c r="I92" s="145"/>
      <c r="J92" s="1010"/>
      <c r="K92" s="534"/>
      <c r="L92" s="525"/>
    </row>
    <row r="93" spans="1:12" ht="15">
      <c r="A93" s="1073">
        <v>87</v>
      </c>
      <c r="B93" s="217"/>
      <c r="C93" s="218">
        <v>60</v>
      </c>
      <c r="D93" s="397" t="s">
        <v>610</v>
      </c>
      <c r="E93" s="156" t="s">
        <v>752</v>
      </c>
      <c r="F93" s="381">
        <f t="shared" si="3"/>
        <v>4500</v>
      </c>
      <c r="G93" s="1083"/>
      <c r="H93" s="1069"/>
      <c r="I93" s="1098">
        <v>4500</v>
      </c>
      <c r="J93" s="1099"/>
      <c r="K93" s="534">
        <f t="shared" si="4"/>
        <v>4500</v>
      </c>
      <c r="L93" s="527"/>
    </row>
    <row r="94" spans="1:12" ht="15">
      <c r="A94" s="1073">
        <v>88</v>
      </c>
      <c r="B94" s="217"/>
      <c r="C94" s="218">
        <v>61</v>
      </c>
      <c r="D94" s="397" t="s">
        <v>881</v>
      </c>
      <c r="E94" s="156" t="s">
        <v>752</v>
      </c>
      <c r="F94" s="381">
        <f t="shared" si="3"/>
        <v>800</v>
      </c>
      <c r="G94" s="1083"/>
      <c r="H94" s="1069"/>
      <c r="I94" s="1098">
        <v>800</v>
      </c>
      <c r="J94" s="1099"/>
      <c r="K94" s="534">
        <f t="shared" si="4"/>
        <v>800</v>
      </c>
      <c r="L94" s="527"/>
    </row>
    <row r="95" spans="1:12" ht="15">
      <c r="A95" s="1073">
        <v>89</v>
      </c>
      <c r="B95" s="217"/>
      <c r="C95" s="218"/>
      <c r="D95" s="161" t="s">
        <v>779</v>
      </c>
      <c r="E95" s="156"/>
      <c r="F95" s="381"/>
      <c r="G95" s="1083"/>
      <c r="H95" s="1069"/>
      <c r="I95" s="1098"/>
      <c r="J95" s="1099"/>
      <c r="K95" s="534"/>
      <c r="L95" s="527"/>
    </row>
    <row r="96" spans="1:12" ht="15">
      <c r="A96" s="1073">
        <v>90</v>
      </c>
      <c r="B96" s="217"/>
      <c r="C96" s="218">
        <v>62</v>
      </c>
      <c r="D96" s="397" t="s">
        <v>881</v>
      </c>
      <c r="E96" s="156" t="s">
        <v>752</v>
      </c>
      <c r="F96" s="381">
        <f t="shared" si="3"/>
        <v>1200</v>
      </c>
      <c r="G96" s="1083"/>
      <c r="H96" s="1069"/>
      <c r="I96" s="1098">
        <v>1200</v>
      </c>
      <c r="J96" s="1099"/>
      <c r="K96" s="534">
        <f t="shared" si="4"/>
        <v>1200</v>
      </c>
      <c r="L96" s="527"/>
    </row>
    <row r="97" spans="1:12" s="159" customFormat="1" ht="19.5" customHeight="1">
      <c r="A97" s="1073">
        <v>91</v>
      </c>
      <c r="B97" s="217"/>
      <c r="C97" s="218"/>
      <c r="D97" s="161" t="s">
        <v>780</v>
      </c>
      <c r="E97" s="156"/>
      <c r="F97" s="381"/>
      <c r="G97" s="1074"/>
      <c r="H97" s="1062"/>
      <c r="I97" s="145"/>
      <c r="J97" s="1010"/>
      <c r="K97" s="534"/>
      <c r="L97" s="525"/>
    </row>
    <row r="98" spans="1:12" ht="15">
      <c r="A98" s="1073">
        <v>92</v>
      </c>
      <c r="B98" s="217"/>
      <c r="C98" s="218">
        <v>63</v>
      </c>
      <c r="D98" s="147" t="s">
        <v>614</v>
      </c>
      <c r="E98" s="156" t="s">
        <v>752</v>
      </c>
      <c r="F98" s="381">
        <f t="shared" si="3"/>
        <v>5000</v>
      </c>
      <c r="G98" s="1080"/>
      <c r="H98" s="1066"/>
      <c r="I98" s="382">
        <v>5000</v>
      </c>
      <c r="J98" s="1011"/>
      <c r="K98" s="534">
        <f t="shared" si="4"/>
        <v>5000</v>
      </c>
      <c r="L98" s="527"/>
    </row>
    <row r="99" spans="1:12" s="159" customFormat="1" ht="19.5" customHeight="1">
      <c r="A99" s="1073">
        <v>93</v>
      </c>
      <c r="B99" s="217"/>
      <c r="C99" s="218"/>
      <c r="D99" s="161" t="s">
        <v>783</v>
      </c>
      <c r="E99" s="156"/>
      <c r="F99" s="381"/>
      <c r="G99" s="1074"/>
      <c r="H99" s="1062"/>
      <c r="I99" s="145"/>
      <c r="J99" s="1010"/>
      <c r="K99" s="534"/>
      <c r="L99" s="525"/>
    </row>
    <row r="100" spans="1:12" ht="15" customHeight="1">
      <c r="A100" s="1073">
        <v>94</v>
      </c>
      <c r="B100" s="217"/>
      <c r="C100" s="218">
        <v>64</v>
      </c>
      <c r="D100" s="147" t="s">
        <v>615</v>
      </c>
      <c r="E100" s="155" t="s">
        <v>752</v>
      </c>
      <c r="F100" s="381">
        <f t="shared" si="3"/>
        <v>2000</v>
      </c>
      <c r="G100" s="1074"/>
      <c r="H100" s="1062"/>
      <c r="I100" s="145">
        <v>2000</v>
      </c>
      <c r="J100" s="1010"/>
      <c r="K100" s="534">
        <f t="shared" si="4"/>
        <v>2000</v>
      </c>
      <c r="L100" s="527"/>
    </row>
    <row r="101" spans="1:12" ht="15" customHeight="1">
      <c r="A101" s="1073">
        <v>95</v>
      </c>
      <c r="B101" s="217"/>
      <c r="C101" s="218"/>
      <c r="D101" s="161" t="s">
        <v>773</v>
      </c>
      <c r="E101" s="155"/>
      <c r="F101" s="381"/>
      <c r="G101" s="1074"/>
      <c r="H101" s="1062"/>
      <c r="I101" s="145"/>
      <c r="J101" s="1010"/>
      <c r="K101" s="534"/>
      <c r="L101" s="527"/>
    </row>
    <row r="102" spans="1:12" ht="15" customHeight="1">
      <c r="A102" s="1073">
        <v>96</v>
      </c>
      <c r="B102" s="217"/>
      <c r="C102" s="218">
        <v>65</v>
      </c>
      <c r="D102" s="147" t="s">
        <v>612</v>
      </c>
      <c r="E102" s="155"/>
      <c r="F102" s="381">
        <v>4400</v>
      </c>
      <c r="G102" s="1074"/>
      <c r="H102" s="1062"/>
      <c r="I102" s="145">
        <v>4400</v>
      </c>
      <c r="J102" s="1010"/>
      <c r="K102" s="534">
        <f>SUM(H102:J102)</f>
        <v>4400</v>
      </c>
      <c r="L102" s="527"/>
    </row>
    <row r="103" spans="1:12" s="159" customFormat="1" ht="19.5" customHeight="1">
      <c r="A103" s="1073">
        <v>97</v>
      </c>
      <c r="B103" s="217"/>
      <c r="C103" s="218"/>
      <c r="D103" s="161" t="s">
        <v>363</v>
      </c>
      <c r="E103" s="156"/>
      <c r="F103" s="381"/>
      <c r="G103" s="1074"/>
      <c r="H103" s="1062"/>
      <c r="I103" s="145"/>
      <c r="J103" s="1010"/>
      <c r="K103" s="534"/>
      <c r="L103" s="525"/>
    </row>
    <row r="104" spans="1:12" ht="30">
      <c r="A104" s="1073">
        <v>98</v>
      </c>
      <c r="B104" s="217"/>
      <c r="C104" s="218">
        <v>66</v>
      </c>
      <c r="D104" s="147" t="s">
        <v>617</v>
      </c>
      <c r="E104" s="156" t="s">
        <v>752</v>
      </c>
      <c r="F104" s="381">
        <f t="shared" si="3"/>
        <v>0</v>
      </c>
      <c r="G104" s="1074"/>
      <c r="H104" s="1062"/>
      <c r="I104" s="145">
        <v>0</v>
      </c>
      <c r="J104" s="1010"/>
      <c r="K104" s="534">
        <f t="shared" si="4"/>
        <v>0</v>
      </c>
      <c r="L104" s="527"/>
    </row>
    <row r="105" spans="1:12" s="159" customFormat="1" ht="19.5" customHeight="1">
      <c r="A105" s="1073">
        <v>99</v>
      </c>
      <c r="B105" s="217"/>
      <c r="C105" s="218"/>
      <c r="D105" s="161" t="s">
        <v>794</v>
      </c>
      <c r="E105" s="156"/>
      <c r="F105" s="381"/>
      <c r="G105" s="1074"/>
      <c r="H105" s="1062"/>
      <c r="I105" s="145"/>
      <c r="J105" s="1010"/>
      <c r="K105" s="534"/>
      <c r="L105" s="525"/>
    </row>
    <row r="106" spans="1:12" ht="15">
      <c r="A106" s="1073">
        <v>100</v>
      </c>
      <c r="B106" s="217"/>
      <c r="C106" s="218">
        <v>67</v>
      </c>
      <c r="D106" s="397" t="s">
        <v>618</v>
      </c>
      <c r="E106" s="156" t="s">
        <v>752</v>
      </c>
      <c r="F106" s="381">
        <f t="shared" si="3"/>
        <v>38890</v>
      </c>
      <c r="G106" s="1082">
        <v>134</v>
      </c>
      <c r="H106" s="1067"/>
      <c r="I106" s="1096">
        <v>38756</v>
      </c>
      <c r="J106" s="1097"/>
      <c r="K106" s="534">
        <f t="shared" si="4"/>
        <v>38756</v>
      </c>
      <c r="L106" s="527"/>
    </row>
    <row r="107" spans="1:12" ht="15">
      <c r="A107" s="1073">
        <v>101</v>
      </c>
      <c r="B107" s="217"/>
      <c r="C107" s="218">
        <v>68</v>
      </c>
      <c r="D107" s="397" t="s">
        <v>445</v>
      </c>
      <c r="E107" s="156"/>
      <c r="F107" s="381">
        <v>438</v>
      </c>
      <c r="G107" s="1082"/>
      <c r="H107" s="1067"/>
      <c r="I107" s="1096">
        <v>438</v>
      </c>
      <c r="J107" s="1097"/>
      <c r="K107" s="534">
        <f>SUM(I107:J107)</f>
        <v>438</v>
      </c>
      <c r="L107" s="527"/>
    </row>
    <row r="108" spans="1:12" s="159" customFormat="1" ht="19.5" customHeight="1">
      <c r="A108" s="1073">
        <v>102</v>
      </c>
      <c r="B108" s="217"/>
      <c r="C108" s="218"/>
      <c r="D108" s="161" t="s">
        <v>619</v>
      </c>
      <c r="E108" s="156"/>
      <c r="F108" s="381"/>
      <c r="G108" s="1074"/>
      <c r="H108" s="1062"/>
      <c r="I108" s="145"/>
      <c r="J108" s="1010"/>
      <c r="K108" s="534"/>
      <c r="L108" s="525"/>
    </row>
    <row r="109" spans="1:12" ht="15">
      <c r="A109" s="1073">
        <v>103</v>
      </c>
      <c r="B109" s="217"/>
      <c r="C109" s="218">
        <v>69</v>
      </c>
      <c r="D109" s="147" t="s">
        <v>620</v>
      </c>
      <c r="E109" s="155" t="s">
        <v>752</v>
      </c>
      <c r="F109" s="381">
        <f t="shared" si="3"/>
        <v>3500</v>
      </c>
      <c r="G109" s="1080"/>
      <c r="H109" s="1066"/>
      <c r="I109" s="382">
        <v>3500</v>
      </c>
      <c r="J109" s="1011"/>
      <c r="K109" s="534">
        <f t="shared" si="4"/>
        <v>3500</v>
      </c>
      <c r="L109" s="527"/>
    </row>
    <row r="110" spans="1:12" ht="15">
      <c r="A110" s="1073">
        <v>104</v>
      </c>
      <c r="B110" s="217"/>
      <c r="C110" s="218">
        <v>70</v>
      </c>
      <c r="D110" s="147" t="s">
        <v>445</v>
      </c>
      <c r="E110" s="155"/>
      <c r="F110" s="381">
        <v>412</v>
      </c>
      <c r="G110" s="1080"/>
      <c r="H110" s="1066"/>
      <c r="I110" s="382">
        <v>412</v>
      </c>
      <c r="J110" s="1011"/>
      <c r="K110" s="534">
        <f>SUM(I110:J110)</f>
        <v>412</v>
      </c>
      <c r="L110" s="527"/>
    </row>
    <row r="111" spans="1:12" s="159" customFormat="1" ht="19.5" customHeight="1">
      <c r="A111" s="1073">
        <v>105</v>
      </c>
      <c r="B111" s="217"/>
      <c r="C111" s="218"/>
      <c r="D111" s="161" t="s">
        <v>621</v>
      </c>
      <c r="E111" s="156"/>
      <c r="F111" s="381"/>
      <c r="G111" s="1074"/>
      <c r="H111" s="1062"/>
      <c r="I111" s="145"/>
      <c r="J111" s="1010"/>
      <c r="K111" s="534"/>
      <c r="L111" s="525"/>
    </row>
    <row r="112" spans="1:12" s="159" customFormat="1" ht="15">
      <c r="A112" s="1073">
        <v>106</v>
      </c>
      <c r="B112" s="217"/>
      <c r="C112" s="218"/>
      <c r="D112" s="161" t="s">
        <v>622</v>
      </c>
      <c r="E112" s="156"/>
      <c r="F112" s="381"/>
      <c r="G112" s="1074"/>
      <c r="H112" s="1062"/>
      <c r="I112" s="145"/>
      <c r="J112" s="1010"/>
      <c r="K112" s="534"/>
      <c r="L112" s="525"/>
    </row>
    <row r="113" spans="1:12" ht="30">
      <c r="A113" s="1073">
        <v>107</v>
      </c>
      <c r="B113" s="217"/>
      <c r="C113" s="218">
        <v>71</v>
      </c>
      <c r="D113" s="147" t="s">
        <v>623</v>
      </c>
      <c r="E113" s="155" t="s">
        <v>752</v>
      </c>
      <c r="F113" s="381">
        <f t="shared" si="3"/>
        <v>9660</v>
      </c>
      <c r="G113" s="1074"/>
      <c r="H113" s="1062"/>
      <c r="I113" s="145">
        <v>9660</v>
      </c>
      <c r="J113" s="1010"/>
      <c r="K113" s="534">
        <f t="shared" si="4"/>
        <v>9660</v>
      </c>
      <c r="L113" s="527"/>
    </row>
    <row r="114" spans="1:12" s="159" customFormat="1" ht="15">
      <c r="A114" s="1073">
        <v>108</v>
      </c>
      <c r="B114" s="217"/>
      <c r="C114" s="218"/>
      <c r="D114" s="161" t="s">
        <v>624</v>
      </c>
      <c r="E114" s="156"/>
      <c r="F114" s="381"/>
      <c r="G114" s="1074"/>
      <c r="H114" s="1062"/>
      <c r="I114" s="145"/>
      <c r="J114" s="1010"/>
      <c r="K114" s="534"/>
      <c r="L114" s="525"/>
    </row>
    <row r="115" spans="1:12" ht="30">
      <c r="A115" s="1073">
        <v>109</v>
      </c>
      <c r="B115" s="217"/>
      <c r="C115" s="218">
        <v>72</v>
      </c>
      <c r="D115" s="147" t="s">
        <v>625</v>
      </c>
      <c r="E115" s="156" t="s">
        <v>752</v>
      </c>
      <c r="F115" s="381">
        <f t="shared" si="3"/>
        <v>3500</v>
      </c>
      <c r="G115" s="1074"/>
      <c r="H115" s="1062"/>
      <c r="I115" s="145">
        <v>3500</v>
      </c>
      <c r="J115" s="1010"/>
      <c r="K115" s="534">
        <f t="shared" si="4"/>
        <v>3500</v>
      </c>
      <c r="L115" s="531"/>
    </row>
    <row r="116" spans="1:12" ht="15.75" thickBot="1">
      <c r="A116" s="1073">
        <v>110</v>
      </c>
      <c r="B116" s="1084"/>
      <c r="C116" s="1085">
        <v>73</v>
      </c>
      <c r="D116" s="1086" t="s">
        <v>997</v>
      </c>
      <c r="E116" s="1087"/>
      <c r="F116" s="1088">
        <v>306</v>
      </c>
      <c r="G116" s="1089"/>
      <c r="H116" s="1100"/>
      <c r="I116" s="1101">
        <v>306</v>
      </c>
      <c r="J116" s="1102"/>
      <c r="K116" s="1103">
        <f>SUM(H116:J116)</f>
        <v>306</v>
      </c>
      <c r="L116" s="394"/>
    </row>
    <row r="117" spans="1:12" s="158" customFormat="1" ht="21.75" customHeight="1" thickBot="1" thickTop="1">
      <c r="A117" s="1073">
        <v>111</v>
      </c>
      <c r="B117" s="219"/>
      <c r="C117" s="220"/>
      <c r="D117" s="633" t="s">
        <v>626</v>
      </c>
      <c r="E117" s="162"/>
      <c r="F117" s="163">
        <f>SUM(F8:F116)</f>
        <v>879761</v>
      </c>
      <c r="G117" s="163">
        <f>SUM(G8:G115)</f>
        <v>49952</v>
      </c>
      <c r="H117" s="1071">
        <f>SUM(H8:H115)</f>
        <v>204950</v>
      </c>
      <c r="I117" s="163">
        <f>SUM(I8:I115)+I116</f>
        <v>624809</v>
      </c>
      <c r="J117" s="163">
        <f>SUM(J8:J115)+J116</f>
        <v>0</v>
      </c>
      <c r="K117" s="535">
        <f>SUM(K8:K115)+K116</f>
        <v>624809</v>
      </c>
      <c r="L117" s="530">
        <f>SUM(L8:L108)</f>
        <v>205000</v>
      </c>
    </row>
    <row r="118" spans="1:12" s="523" customFormat="1" ht="21.75" customHeight="1" thickTop="1">
      <c r="A118" s="1073">
        <v>112</v>
      </c>
      <c r="B118" s="517"/>
      <c r="C118" s="518"/>
      <c r="D118" s="634" t="s">
        <v>831</v>
      </c>
      <c r="E118" s="519"/>
      <c r="F118" s="520"/>
      <c r="G118" s="522"/>
      <c r="H118" s="1070"/>
      <c r="I118" s="399"/>
      <c r="J118" s="521"/>
      <c r="K118" s="536"/>
      <c r="L118" s="529"/>
    </row>
    <row r="119" spans="1:12" s="159" customFormat="1" ht="19.5" customHeight="1">
      <c r="A119" s="1073">
        <v>113</v>
      </c>
      <c r="B119" s="217">
        <v>15</v>
      </c>
      <c r="C119" s="218"/>
      <c r="D119" s="161" t="s">
        <v>360</v>
      </c>
      <c r="E119" s="156"/>
      <c r="F119" s="145"/>
      <c r="G119" s="515"/>
      <c r="H119" s="1062"/>
      <c r="I119" s="145"/>
      <c r="J119" s="1010"/>
      <c r="K119" s="534"/>
      <c r="L119" s="525"/>
    </row>
    <row r="120" spans="1:12" ht="15">
      <c r="A120" s="1073">
        <v>114</v>
      </c>
      <c r="B120" s="217"/>
      <c r="C120" s="218">
        <v>1</v>
      </c>
      <c r="D120" s="147" t="s">
        <v>627</v>
      </c>
      <c r="E120" s="155" t="s">
        <v>752</v>
      </c>
      <c r="F120" s="382">
        <v>14124</v>
      </c>
      <c r="G120" s="516"/>
      <c r="H120" s="1066">
        <v>15240</v>
      </c>
      <c r="I120" s="382">
        <v>14124</v>
      </c>
      <c r="J120" s="1011"/>
      <c r="K120" s="537">
        <f>SUM(I120:J120)</f>
        <v>14124</v>
      </c>
      <c r="L120" s="527"/>
    </row>
    <row r="121" spans="1:12" ht="15">
      <c r="A121" s="1073">
        <v>115</v>
      </c>
      <c r="B121" s="217"/>
      <c r="C121" s="218">
        <v>2</v>
      </c>
      <c r="D121" s="147" t="s">
        <v>482</v>
      </c>
      <c r="E121" s="155" t="s">
        <v>752</v>
      </c>
      <c r="F121" s="382">
        <v>1788</v>
      </c>
      <c r="G121" s="516"/>
      <c r="H121" s="1066">
        <v>1500</v>
      </c>
      <c r="I121" s="382">
        <v>1788</v>
      </c>
      <c r="J121" s="1011"/>
      <c r="K121" s="537">
        <f>SUM(I121:J121)</f>
        <v>1788</v>
      </c>
      <c r="L121" s="527"/>
    </row>
    <row r="122" spans="1:12" ht="15">
      <c r="A122" s="1073">
        <v>116</v>
      </c>
      <c r="B122" s="217"/>
      <c r="C122" s="218">
        <v>3</v>
      </c>
      <c r="D122" s="147" t="s">
        <v>628</v>
      </c>
      <c r="E122" s="156" t="s">
        <v>752</v>
      </c>
      <c r="F122" s="382">
        <v>1788</v>
      </c>
      <c r="G122" s="516"/>
      <c r="H122" s="1066">
        <v>1500</v>
      </c>
      <c r="I122" s="382">
        <v>1788</v>
      </c>
      <c r="J122" s="1011"/>
      <c r="K122" s="537">
        <f>SUM(I122:J122)</f>
        <v>1788</v>
      </c>
      <c r="L122" s="527"/>
    </row>
    <row r="123" spans="1:12" ht="15">
      <c r="A123" s="1073">
        <v>117</v>
      </c>
      <c r="B123" s="217"/>
      <c r="C123" s="218"/>
      <c r="D123" s="161" t="s">
        <v>804</v>
      </c>
      <c r="E123" s="156" t="s">
        <v>752</v>
      </c>
      <c r="F123" s="382"/>
      <c r="G123" s="516"/>
      <c r="H123" s="1066"/>
      <c r="I123" s="382"/>
      <c r="J123" s="1011"/>
      <c r="K123" s="537"/>
      <c r="L123" s="527"/>
    </row>
    <row r="124" spans="1:13" ht="16.5">
      <c r="A124" s="1073">
        <v>118</v>
      </c>
      <c r="B124" s="217"/>
      <c r="C124" s="218">
        <v>1</v>
      </c>
      <c r="D124" s="147" t="s">
        <v>963</v>
      </c>
      <c r="E124" s="156" t="s">
        <v>752</v>
      </c>
      <c r="F124" s="382">
        <v>1000</v>
      </c>
      <c r="G124" s="516"/>
      <c r="H124" s="1066"/>
      <c r="I124" s="382">
        <v>1000</v>
      </c>
      <c r="J124" s="1011"/>
      <c r="K124" s="537">
        <f aca="true" t="shared" si="5" ref="K124:K130">SUM(I124:J124)</f>
        <v>1000</v>
      </c>
      <c r="L124" s="527"/>
      <c r="M124" s="940"/>
    </row>
    <row r="125" spans="1:13" ht="16.5">
      <c r="A125" s="1073">
        <v>119</v>
      </c>
      <c r="B125" s="217"/>
      <c r="C125" s="218">
        <v>2</v>
      </c>
      <c r="D125" s="147" t="s">
        <v>998</v>
      </c>
      <c r="E125" s="156" t="s">
        <v>752</v>
      </c>
      <c r="F125" s="382">
        <v>305</v>
      </c>
      <c r="G125" s="516"/>
      <c r="H125" s="1066"/>
      <c r="I125" s="382">
        <v>1500</v>
      </c>
      <c r="J125" s="1011">
        <v>-1195</v>
      </c>
      <c r="K125" s="537">
        <f t="shared" si="5"/>
        <v>305</v>
      </c>
      <c r="L125" s="527"/>
      <c r="M125" s="940"/>
    </row>
    <row r="126" spans="1:13" ht="16.5">
      <c r="A126" s="1073">
        <v>120</v>
      </c>
      <c r="B126" s="217"/>
      <c r="C126" s="218">
        <v>3</v>
      </c>
      <c r="D126" s="147" t="s">
        <v>966</v>
      </c>
      <c r="E126" s="156" t="s">
        <v>752</v>
      </c>
      <c r="F126" s="382">
        <v>1500</v>
      </c>
      <c r="G126" s="516"/>
      <c r="H126" s="1066"/>
      <c r="I126" s="382">
        <v>1500</v>
      </c>
      <c r="J126" s="1011"/>
      <c r="K126" s="537">
        <f t="shared" si="5"/>
        <v>1500</v>
      </c>
      <c r="L126" s="527"/>
      <c r="M126" s="940"/>
    </row>
    <row r="127" spans="1:13" ht="16.5">
      <c r="A127" s="1073">
        <v>121</v>
      </c>
      <c r="B127" s="217"/>
      <c r="C127" s="218">
        <v>4</v>
      </c>
      <c r="D127" s="147" t="s">
        <v>967</v>
      </c>
      <c r="E127" s="156" t="s">
        <v>752</v>
      </c>
      <c r="F127" s="382">
        <v>500</v>
      </c>
      <c r="G127" s="516"/>
      <c r="H127" s="1066"/>
      <c r="I127" s="382">
        <v>500</v>
      </c>
      <c r="J127" s="1011"/>
      <c r="K127" s="537">
        <f t="shared" si="5"/>
        <v>500</v>
      </c>
      <c r="L127" s="527"/>
      <c r="M127" s="940"/>
    </row>
    <row r="128" spans="1:13" ht="16.5">
      <c r="A128" s="1073">
        <v>122</v>
      </c>
      <c r="B128" s="217"/>
      <c r="C128" s="218">
        <v>5</v>
      </c>
      <c r="D128" s="147" t="s">
        <v>964</v>
      </c>
      <c r="E128" s="156" t="s">
        <v>752</v>
      </c>
      <c r="F128" s="382">
        <v>1000</v>
      </c>
      <c r="G128" s="516"/>
      <c r="H128" s="1066"/>
      <c r="I128" s="382">
        <v>1000</v>
      </c>
      <c r="J128" s="1011"/>
      <c r="K128" s="537">
        <f t="shared" si="5"/>
        <v>1000</v>
      </c>
      <c r="L128" s="527"/>
      <c r="M128" s="940"/>
    </row>
    <row r="129" spans="1:12" s="159" customFormat="1" ht="19.5" customHeight="1">
      <c r="A129" s="1073">
        <v>123</v>
      </c>
      <c r="B129" s="217">
        <v>17</v>
      </c>
      <c r="C129" s="218"/>
      <c r="D129" s="161" t="s">
        <v>361</v>
      </c>
      <c r="E129" s="156"/>
      <c r="F129" s="145"/>
      <c r="G129" s="515"/>
      <c r="H129" s="1062"/>
      <c r="I129" s="145"/>
      <c r="J129" s="1010"/>
      <c r="K129" s="537"/>
      <c r="L129" s="525"/>
    </row>
    <row r="130" spans="1:12" s="160" customFormat="1" ht="19.5" customHeight="1">
      <c r="A130" s="1073">
        <v>124</v>
      </c>
      <c r="B130" s="1126"/>
      <c r="C130" s="1127">
        <v>1</v>
      </c>
      <c r="D130" s="1128" t="s">
        <v>980</v>
      </c>
      <c r="E130" s="1129" t="s">
        <v>752</v>
      </c>
      <c r="F130" s="1130">
        <v>6024</v>
      </c>
      <c r="G130" s="1131"/>
      <c r="H130" s="1132"/>
      <c r="I130" s="1130">
        <v>6024</v>
      </c>
      <c r="J130" s="1133"/>
      <c r="K130" s="1134">
        <f t="shared" si="5"/>
        <v>6024</v>
      </c>
      <c r="L130" s="1135"/>
    </row>
    <row r="131" spans="1:12" s="160" customFormat="1" ht="30.75" customHeight="1" thickBot="1">
      <c r="A131" s="1073">
        <v>125</v>
      </c>
      <c r="B131" s="1126"/>
      <c r="C131" s="1127">
        <v>2</v>
      </c>
      <c r="D131" s="1128" t="s">
        <v>629</v>
      </c>
      <c r="E131" s="1129" t="s">
        <v>752</v>
      </c>
      <c r="F131" s="1130">
        <v>425</v>
      </c>
      <c r="G131" s="1131"/>
      <c r="H131" s="1132">
        <v>425</v>
      </c>
      <c r="I131" s="1130">
        <v>425</v>
      </c>
      <c r="J131" s="1133"/>
      <c r="K131" s="1134">
        <f>SUM(I131:J131)</f>
        <v>425</v>
      </c>
      <c r="L131" s="1135"/>
    </row>
    <row r="132" spans="1:12" s="158" customFormat="1" ht="21.75" customHeight="1" thickBot="1" thickTop="1">
      <c r="A132" s="1073">
        <v>126</v>
      </c>
      <c r="B132" s="219"/>
      <c r="C132" s="220"/>
      <c r="D132" s="633" t="s">
        <v>719</v>
      </c>
      <c r="E132" s="162"/>
      <c r="F132" s="163">
        <f>SUM(F119:F131)</f>
        <v>28454</v>
      </c>
      <c r="G132" s="510">
        <f>SUM(G119:G131)</f>
        <v>0</v>
      </c>
      <c r="H132" s="1071">
        <f>SUM(H119:H131)</f>
        <v>18665</v>
      </c>
      <c r="I132" s="163">
        <f>SUM(I120:I131)</f>
        <v>29649</v>
      </c>
      <c r="J132" s="511">
        <f>SUM(J119:J131)</f>
        <v>-1195</v>
      </c>
      <c r="K132" s="535">
        <f>SUM(K119:K131)</f>
        <v>28454</v>
      </c>
      <c r="L132" s="530">
        <f>SUM(L119:L131)</f>
        <v>0</v>
      </c>
    </row>
    <row r="133" spans="1:12" s="160" customFormat="1" ht="21.75" customHeight="1" thickBot="1" thickTop="1">
      <c r="A133" s="1073">
        <v>127</v>
      </c>
      <c r="B133" s="994"/>
      <c r="C133" s="995"/>
      <c r="D133" s="1002" t="s">
        <v>832</v>
      </c>
      <c r="E133" s="996"/>
      <c r="F133" s="997"/>
      <c r="G133" s="998"/>
      <c r="H133" s="1072">
        <v>216675</v>
      </c>
      <c r="I133" s="999"/>
      <c r="J133" s="999"/>
      <c r="K133" s="1000"/>
      <c r="L133" s="1001"/>
    </row>
    <row r="134" spans="1:12" s="158" customFormat="1" ht="21.75" customHeight="1" thickBot="1">
      <c r="A134" s="1073">
        <v>128</v>
      </c>
      <c r="B134" s="1003"/>
      <c r="C134" s="1004"/>
      <c r="D134" s="1005" t="s">
        <v>834</v>
      </c>
      <c r="E134" s="1006"/>
      <c r="F134" s="1007">
        <f aca="true" t="shared" si="6" ref="F134:L134">SUM(F117,F132)+F133</f>
        <v>908215</v>
      </c>
      <c r="G134" s="1008">
        <f t="shared" si="6"/>
        <v>49952</v>
      </c>
      <c r="H134" s="1012">
        <f t="shared" si="6"/>
        <v>440290</v>
      </c>
      <c r="I134" s="1007">
        <f t="shared" si="6"/>
        <v>654458</v>
      </c>
      <c r="J134" s="1007">
        <f t="shared" si="6"/>
        <v>-1195</v>
      </c>
      <c r="K134" s="1013">
        <f t="shared" si="6"/>
        <v>653263</v>
      </c>
      <c r="L134" s="1009">
        <f t="shared" si="6"/>
        <v>205000</v>
      </c>
    </row>
    <row r="135" spans="1:12" s="159" customFormat="1" ht="15">
      <c r="A135" s="1073"/>
      <c r="B135" s="383" t="s">
        <v>754</v>
      </c>
      <c r="C135" s="398"/>
      <c r="D135" s="222"/>
      <c r="E135" s="151"/>
      <c r="F135" s="399"/>
      <c r="G135" s="399"/>
      <c r="H135" s="399"/>
      <c r="I135" s="399"/>
      <c r="J135" s="514"/>
      <c r="K135" s="400"/>
      <c r="L135" s="399"/>
    </row>
    <row r="136" spans="2:4" ht="15">
      <c r="B136" s="1113" t="s">
        <v>836</v>
      </c>
      <c r="C136" s="364"/>
      <c r="D136" s="371"/>
    </row>
    <row r="137" spans="2:4" ht="15">
      <c r="B137" s="1113" t="s">
        <v>837</v>
      </c>
      <c r="C137" s="364"/>
      <c r="D137" s="371"/>
    </row>
  </sheetData>
  <sheetProtection/>
  <mergeCells count="4">
    <mergeCell ref="B1:D1"/>
    <mergeCell ref="B2:L2"/>
    <mergeCell ref="B3:L3"/>
    <mergeCell ref="H4:L4"/>
  </mergeCells>
  <printOptions horizontalCentered="1"/>
  <pageMargins left="0" right="0" top="0.3937007874015748" bottom="0.1968503937007874" header="0.5118110236220472" footer="0.5118110236220472"/>
  <pageSetup fitToHeight="3" fitToWidth="1" horizontalDpi="600" verticalDpi="600" orientation="portrait" paperSize="9" scale="59" r:id="rId1"/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Szabó Balázs</cp:lastModifiedBy>
  <cp:lastPrinted>2015-02-12T14:33:53Z</cp:lastPrinted>
  <dcterms:created xsi:type="dcterms:W3CDTF">2011-11-09T10:58:30Z</dcterms:created>
  <dcterms:modified xsi:type="dcterms:W3CDTF">2015-03-02T09:58:23Z</dcterms:modified>
  <cp:category/>
  <cp:version/>
  <cp:contentType/>
  <cp:contentStatus/>
</cp:coreProperties>
</file>