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" yWindow="65416" windowWidth="13365" windowHeight="10545" tabRatio="825" activeTab="0"/>
  </bookViews>
  <sheets>
    <sheet name="1.Onbe" sheetId="1" r:id="rId1"/>
    <sheet name="2.tám." sheetId="2" r:id="rId2"/>
    <sheet name="3.Onki" sheetId="3" r:id="rId3"/>
    <sheet name="4.Inbe" sheetId="4" r:id="rId4"/>
    <sheet name="5.Inki" sheetId="5" r:id="rId5"/>
    <sheet name="6.Önk.műk." sheetId="6" r:id="rId6"/>
    <sheet name="7.Beruh." sheetId="7" r:id="rId7"/>
    <sheet name="8.Felúj." sheetId="8" r:id="rId8"/>
    <sheet name="9. Képvis." sheetId="9" r:id="rId9"/>
    <sheet name="10.EU pr" sheetId="10" r:id="rId10"/>
    <sheet name="11.Mérleg" sheetId="11" r:id="rId11"/>
    <sheet name="12. Mérl.össz." sheetId="12" r:id="rId12"/>
    <sheet name="13.pm" sheetId="13" r:id="rId13"/>
    <sheet name="14.pe.vált." sheetId="14" r:id="rId14"/>
    <sheet name="15.Hitel" sheetId="15" r:id="rId15"/>
    <sheet name="16.Üzletrész" sheetId="16" r:id="rId16"/>
    <sheet name="17.Közvetett tám." sheetId="17" r:id="rId17"/>
    <sheet name="18.Vagyonmérl." sheetId="18" r:id="rId18"/>
    <sheet name="18.A" sheetId="19" r:id="rId19"/>
  </sheets>
  <externalReferences>
    <externalReference r:id="rId22"/>
    <externalReference r:id="rId23"/>
    <externalReference r:id="rId24"/>
    <externalReference r:id="rId25"/>
  </externalReferences>
  <definedNames>
    <definedName name="_4._sz._sor_részletezése" localSheetId="15">#REF!</definedName>
    <definedName name="_4._sz._sor_részletezése" localSheetId="16">#REF!</definedName>
    <definedName name="_4._sz._sor_részletezése" localSheetId="18">#REF!</definedName>
    <definedName name="_4._sz._sor_részletezése" localSheetId="17">#REF!</definedName>
    <definedName name="_4._sz._sor_részletezése" localSheetId="1">#REF!</definedName>
    <definedName name="_4._sz._sor_részletezése">#REF!</definedName>
    <definedName name="_xlnm.Print_Titles" localSheetId="0">'1.Onbe'!$4:$6</definedName>
    <definedName name="_xlnm.Print_Titles" localSheetId="9">'10.EU pr'!$5:$8</definedName>
    <definedName name="_xlnm.Print_Titles" localSheetId="11">'12. Mérl.össz.'!$3:$5</definedName>
    <definedName name="_xlnm.Print_Titles" localSheetId="1">'2.tám.'!$5:$7</definedName>
    <definedName name="_xlnm.Print_Titles" localSheetId="2">'3.Onki'!$4:$6</definedName>
    <definedName name="_xlnm.Print_Titles" localSheetId="3">'4.Inbe'!$4:$7</definedName>
    <definedName name="_xlnm.Print_Titles" localSheetId="4">'5.Inki'!$4:$7</definedName>
    <definedName name="_xlnm.Print_Titles" localSheetId="5">'6.Önk.műk.'!$3:$6</definedName>
    <definedName name="_xlnm.Print_Titles" localSheetId="6">'7.Beruh.'!$4:$7</definedName>
    <definedName name="_xlnm.Print_Titles" localSheetId="7">'8.Felúj.'!$4:$6</definedName>
    <definedName name="_xlnm.Print_Titles" localSheetId="8">'9. Képvis.'!$4:$7</definedName>
    <definedName name="_xlnm.Print_Area" localSheetId="0">'1.Onbe'!$A$1:$I$78</definedName>
    <definedName name="_xlnm.Print_Area" localSheetId="9">'10.EU pr'!$A$1:$N$34</definedName>
    <definedName name="_xlnm.Print_Area" localSheetId="10">'11.Mérleg'!$A$1:$J$33</definedName>
    <definedName name="_xlnm.Print_Area" localSheetId="12">'13.pm'!$A$1:$H$26</definedName>
    <definedName name="_xlnm.Print_Area" localSheetId="15">'16.Üzletrész'!$A$1:$I$24</definedName>
    <definedName name="_xlnm.Print_Area" localSheetId="16">'17.Közvetett tám.'!$A$1:$F$25</definedName>
    <definedName name="_xlnm.Print_Area" localSheetId="18">'18.A'!$A$1:$D$97</definedName>
    <definedName name="_xlnm.Print_Area" localSheetId="17">'18.Vagyonmérl.'!$A$1:$E$73</definedName>
    <definedName name="_xlnm.Print_Area" localSheetId="1">'2.tám.'!$A$1:$I$15</definedName>
    <definedName name="_xlnm.Print_Area" localSheetId="2">'3.Onki'!$A$1:$I$40</definedName>
    <definedName name="_xlnm.Print_Area" localSheetId="3">'4.Inbe'!$A$1:$N$181</definedName>
    <definedName name="_xlnm.Print_Area" localSheetId="4">'5.Inki'!$A$1:$Q$348</definedName>
    <definedName name="_xlnm.Print_Area" localSheetId="5">'6.Önk.műk.'!$A$1:$N$648</definedName>
  </definedNames>
  <calcPr fullCalcOnLoad="1"/>
</workbook>
</file>

<file path=xl/sharedStrings.xml><?xml version="1.0" encoding="utf-8"?>
<sst xmlns="http://schemas.openxmlformats.org/spreadsheetml/2006/main" count="4516" uniqueCount="1521">
  <si>
    <t>Beruházási kiadások mindösszesen:</t>
  </si>
  <si>
    <t>Felülvilágító kupolák cseréje</t>
  </si>
  <si>
    <t>Nyílászáró csere</t>
  </si>
  <si>
    <t>Kolostorok és Kertek villamos mérőhely áthelyezése</t>
  </si>
  <si>
    <t xml:space="preserve">Veszprém- Csopak kerékpárút I. területét érintő településrendezési eszközök módosítása a 266/2013.(X.31.)VMJVÖK határozatban foglaltak szerint </t>
  </si>
  <si>
    <t>Viola köz rekonstrukció I. ütem</t>
  </si>
  <si>
    <t>K= Magyarország helyi önkormányzatairól szóló 2011. évi CLXXXIX. törvény 13. § (1) bekezdése szerinti kötelező feladatok</t>
  </si>
  <si>
    <t>NK= Önkormányzat által önként vállalt feladatok</t>
  </si>
  <si>
    <t>Működési célú támogatások államháztartáson belülről</t>
  </si>
  <si>
    <t>Felhalmozási célú támogatások államháztartáson belülről</t>
  </si>
  <si>
    <t>KÖLTSÉGVETÉSI BEVÉTELEI ÉS KIADÁSAI 2014. ÉVBEN</t>
  </si>
  <si>
    <t>Ellátottak pénzbeli. juttatásai</t>
  </si>
  <si>
    <t>Működési költségvetési kiadások</t>
  </si>
  <si>
    <t>Felhalmozási költségvetési kiadások</t>
  </si>
  <si>
    <t>Beruházások</t>
  </si>
  <si>
    <t>Felújítások</t>
  </si>
  <si>
    <t>Működési célú támogatás Áht-on belülről</t>
  </si>
  <si>
    <t>Működési költségvetési bevételek</t>
  </si>
  <si>
    <t>Felhalmozási költségvetési bevételek</t>
  </si>
  <si>
    <t>Céltartalékok</t>
  </si>
  <si>
    <t>Működési céltartalékok</t>
  </si>
  <si>
    <t>Felhalmozási céltartalékok</t>
  </si>
  <si>
    <t>Működési célú támogatások Áht-on belülről</t>
  </si>
  <si>
    <t>Felhalmozási célú támogatások Áht-on belülről</t>
  </si>
  <si>
    <t>Adók</t>
  </si>
  <si>
    <t>Cholnoky szobor</t>
  </si>
  <si>
    <t>Köztéri szobrok, emléktáblák, lektorátus</t>
  </si>
  <si>
    <t>Kiadványok, folyóiratok támogatása</t>
  </si>
  <si>
    <t>Hulladéklerakó utógondozása</t>
  </si>
  <si>
    <t>Aluljárók csapadékvíz átemelőinek üzemeltetése</t>
  </si>
  <si>
    <t>VMJV Egészségügyi Alapellátási Intézmény</t>
  </si>
  <si>
    <t>Árkok felújítása (Látóhegyi árok) III. ütem</t>
  </si>
  <si>
    <t>TÁMOP 3.1.3.10/2-2010-0002 (Vetési A. Gimnázium Természettud. Labor)</t>
  </si>
  <si>
    <t>TIOP-1.1.1-07/1-2008-0986. számú Korszerű IKT eszközökkel a színvonalas oktatásért</t>
  </si>
  <si>
    <t>Göllesz Viktor Fogyatékos Személyek Nappali Intézmények</t>
  </si>
  <si>
    <t>H</t>
  </si>
  <si>
    <t>I</t>
  </si>
  <si>
    <t>VMJV Önkormányzata</t>
  </si>
  <si>
    <t>ebből: - Veszprémi Ünnepi Játékok</t>
  </si>
  <si>
    <t>Turisztikai feladatok Gizella Múzeum</t>
  </si>
  <si>
    <t>ebből: - Mendelssohn Kamarazenekar</t>
  </si>
  <si>
    <t>Sziveri János Intézet működtetése</t>
  </si>
  <si>
    <t>Közutak, hidak fenntart.</t>
  </si>
  <si>
    <t>Bérleményekkel, haszonbérletekkel kapcs. feladatok</t>
  </si>
  <si>
    <t>Nemzetiségi önkormányzatok kiadásai:</t>
  </si>
  <si>
    <t>Német Nemzetiségi Önkormányzat</t>
  </si>
  <si>
    <t>Örmény Nemzetiségi Önkormányzat</t>
  </si>
  <si>
    <t>Lengyel Nemzetiségi Önkormányzat</t>
  </si>
  <si>
    <t>Ukrán Nemzetiségi Önkormányzat</t>
  </si>
  <si>
    <t>Kittenberger K. Növény- és Vadaspark KHT működéséhez hozzájárulás</t>
  </si>
  <si>
    <t>TDM Irodától szolgáltatás vásárlása</t>
  </si>
  <si>
    <t xml:space="preserve">          - Vivace</t>
  </si>
  <si>
    <t>Filharmónia koncertek támogatás</t>
  </si>
  <si>
    <t>TÁMOP 3.1.3.10/2-2010-0002 (Vetési G. Természettud.Labor)</t>
  </si>
  <si>
    <t>Előir. csop. szám</t>
  </si>
  <si>
    <t>Kie-melt előir. szám</t>
  </si>
  <si>
    <t>Közhatalmi bevételek</t>
  </si>
  <si>
    <t>Iparűzési adó</t>
  </si>
  <si>
    <t>ÁFA befizetés</t>
  </si>
  <si>
    <t>Közüzemi Zrt. jutaléka</t>
  </si>
  <si>
    <t>Kölcsönök visszatérülése</t>
  </si>
  <si>
    <t>Önkormányzat (Vetési A. G. Természett.Labor)</t>
  </si>
  <si>
    <t>Likvid hitelfelvétel</t>
  </si>
  <si>
    <t>Helyi Önkormányzatok általános működéséhez és ágazati feladataihoz kapcsolódó támogatás</t>
  </si>
  <si>
    <t>Építményadó</t>
  </si>
  <si>
    <t>Idegenforgalmi adó</t>
  </si>
  <si>
    <t>Kommunális adó</t>
  </si>
  <si>
    <t>Telekadó</t>
  </si>
  <si>
    <t>Egyéb pótlékok, bírságok</t>
  </si>
  <si>
    <t>SZJA helyben maradó része</t>
  </si>
  <si>
    <t>Egyéb sajátos bevételek</t>
  </si>
  <si>
    <t>Befektetésösztönzési kiadványok (részvétel a Renexpo ingatlanfejlesztési vásáron, marketingakciók)</t>
  </si>
  <si>
    <t xml:space="preserve">előző évi pénzmaradvány </t>
  </si>
  <si>
    <t>2012. évi tény</t>
  </si>
  <si>
    <t>Méz Rádió támogatása</t>
  </si>
  <si>
    <t>Intézményüzemeltetési szolgáltatások díja (karbantartók, portások bére)</t>
  </si>
  <si>
    <t>Működési célú átvett pénzeszköz</t>
  </si>
  <si>
    <t>Vertikális közösségi Integrációs Program TÁMOP-5.3.6-11/1-2012-0004</t>
  </si>
  <si>
    <t>TÁMOP-2.4.5-12/7-2012-0474 Rugalmas foglalkoztatási lehetőségek megvalósítása Veszprém Megyei Jogú Város Polgármesteri Hivatalában</t>
  </si>
  <si>
    <t>KIMUTATÁS</t>
  </si>
  <si>
    <t>Nemzeti ünnepek kiadásaira</t>
  </si>
  <si>
    <t xml:space="preserve">          - Gizella Napok</t>
  </si>
  <si>
    <t xml:space="preserve">          - Veszprémi Utcazene Fesztivál</t>
  </si>
  <si>
    <t>Veszprém Város Vegyeskar utánpótlás</t>
  </si>
  <si>
    <t>Eseti rendezvények</t>
  </si>
  <si>
    <t>Közművelődési szolgált.</t>
  </si>
  <si>
    <t>Kiemelt művészeti együttesek tám.</t>
  </si>
  <si>
    <t xml:space="preserve"> - Veszprém Város Vegyeskara</t>
  </si>
  <si>
    <t xml:space="preserve"> - Veszprémi Táncegyüttesért Alapítvány</t>
  </si>
  <si>
    <t xml:space="preserve"> - Liszt F. Kórus</t>
  </si>
  <si>
    <t>Szaléziánum támogatása</t>
  </si>
  <si>
    <t>Gyermektartásdíj megelőlegezése</t>
  </si>
  <si>
    <t>Otthonteremtési támogatás</t>
  </si>
  <si>
    <t>Rendsz. gyermekvéd. tám. (Kieg. csal. pótlék)</t>
  </si>
  <si>
    <t>Óvodáztatási támogatás</t>
  </si>
  <si>
    <t>Rendszeres szoc. segély</t>
  </si>
  <si>
    <t>Foglalkoztatást helyettesítő támogatás</t>
  </si>
  <si>
    <t>Időskorúak járadéka (rendszeres szoc. segély)</t>
  </si>
  <si>
    <t>Lelkisegély szolgálat</t>
  </si>
  <si>
    <t>Ápolási díj</t>
  </si>
  <si>
    <t>Közgyógyellátási igazolv.</t>
  </si>
  <si>
    <t>Bursa Hungarica</t>
  </si>
  <si>
    <t>Szenvedélybetegek működési kiadása</t>
  </si>
  <si>
    <t>Lakásfenntartási támogatás</t>
  </si>
  <si>
    <t xml:space="preserve">Közcélú és közhasznú foglalkoztatás </t>
  </si>
  <si>
    <t>Adósságkezelés</t>
  </si>
  <si>
    <t>Fészekrakó program</t>
  </si>
  <si>
    <t>Máltai Szeretetszolgálatnak pénzeszköz átadás (ellátási szerződés)</t>
  </si>
  <si>
    <t>Veszprémi Kistérségi Társulásnak pénzeszköz átadás(Egyesített Szoc.)</t>
  </si>
  <si>
    <t>Gyermekvédelmi szakellátás (ellátási szerződés)</t>
  </si>
  <si>
    <t>Méhnyakrák elleni védőoltás</t>
  </si>
  <si>
    <t>Családi ünnepek szervezése</t>
  </si>
  <si>
    <t>Oktatási szolgáltatás</t>
  </si>
  <si>
    <t>Veszprém város ösztöndíjasa</t>
  </si>
  <si>
    <t>Munkavédelmi feladatok</t>
  </si>
  <si>
    <t>Verseny és élsport</t>
  </si>
  <si>
    <t>Sportpálya fenntartás, ill. fenntartói tám.</t>
  </si>
  <si>
    <t>Sportcélok és feladatok (sportigazgatás)</t>
  </si>
  <si>
    <t>Szabadidő- és diáksport</t>
  </si>
  <si>
    <t>Városi TV közszolgálati műsorok támogatása</t>
  </si>
  <si>
    <t>Településfejlesztési feladatok</t>
  </si>
  <si>
    <t>Közüzemi Zrt. által ellátott feladatok</t>
  </si>
  <si>
    <t>Települési hulladék</t>
  </si>
  <si>
    <t>Városgazdálkodási szolg.</t>
  </si>
  <si>
    <t>Közmű nyilvántartás</t>
  </si>
  <si>
    <t>Közvilágítás</t>
  </si>
  <si>
    <t>Díszkivilágítás törlesztés</t>
  </si>
  <si>
    <t>Közműalagút működtetése</t>
  </si>
  <si>
    <t>Közterület Felügyelet, gyepmesteri telep</t>
  </si>
  <si>
    <t>Városépítészeti feladatok</t>
  </si>
  <si>
    <t>Polgárvédelem</t>
  </si>
  <si>
    <t>Polgármesteri keret</t>
  </si>
  <si>
    <t>Hittudományi Főiskola támogatása</t>
  </si>
  <si>
    <t>Városi civil keret</t>
  </si>
  <si>
    <t xml:space="preserve"> - Normatíva elszámolás</t>
  </si>
  <si>
    <t xml:space="preserve"> - Pénzmaradványból képzett tartalék:átszervezéssel megszűnt int.pénzmaradványa</t>
  </si>
  <si>
    <t>Önkormányzatok felhalmozási célú támogatása - adósságkonszolidáció</t>
  </si>
  <si>
    <t>Beruházási kiadások</t>
  </si>
  <si>
    <t>Felújítási kiadások</t>
  </si>
  <si>
    <t>Kulturális szakemberek továbbképzése a szolgálat-fejlesztés érdekében TÁMOP-3.2.12-12/1-2012-0021</t>
  </si>
  <si>
    <t xml:space="preserve">Természettudományos közoktatási laboratórium kialakítása a veszprémi Ipari Szakközépiskola és Gimnáziumban TÁMOP-3.1.3-11/2-2012-0061      </t>
  </si>
  <si>
    <t>Kulturális és közművelődési int. Összesen</t>
  </si>
  <si>
    <r>
      <t>Ebből</t>
    </r>
    <r>
      <rPr>
        <i/>
        <sz val="10"/>
        <rFont val="Palatino Linotype"/>
        <family val="1"/>
      </rPr>
      <t>: normatív állami támogatás</t>
    </r>
  </si>
  <si>
    <t>Ingatlanok értékesítése</t>
  </si>
  <si>
    <t>Önkormányzati Intézmények  működési célú támogatások Áht-on belülről</t>
  </si>
  <si>
    <t>Intézményi egyéb sajátos bevételek</t>
  </si>
  <si>
    <t>Önkormányzati Intézmények működési bevételek</t>
  </si>
  <si>
    <t>Önkormányzati Intézmények felhalmozási célú átvett pénzeszközök</t>
  </si>
  <si>
    <t>Önkormányzati Intézmények felhalmozási bevételei</t>
  </si>
  <si>
    <t>Önkormányzati Intézmények felhalmozási célú támogatások Áht-on belülről</t>
  </si>
  <si>
    <t>Önkormányzati Intézmények működési célú átvett pénzeszközök</t>
  </si>
  <si>
    <t>Egyéb közhatalmi bevételek (bírságok, igazgatási szolgáltatási díjak)</t>
  </si>
  <si>
    <t>ebből: Szolgáltatások ellenértéke</t>
  </si>
  <si>
    <t>ebből: Tulajdonosi bevételek</t>
  </si>
  <si>
    <t>Összesen</t>
  </si>
  <si>
    <t>adatok eFt-ban</t>
  </si>
  <si>
    <t>Megnevezés</t>
  </si>
  <si>
    <t>Ingatlanhasznosítással összefügő hatósági és igazgatási díjak (Földhivatali eljárások)</t>
  </si>
  <si>
    <t>Lakásalap</t>
  </si>
  <si>
    <t xml:space="preserve">Cím  </t>
  </si>
  <si>
    <t>Általános tartalék</t>
  </si>
  <si>
    <t>Lakásalap kiadása</t>
  </si>
  <si>
    <t xml:space="preserve"> - Hiteltörlesztés</t>
  </si>
  <si>
    <t xml:space="preserve"> - Lakásalap hiteltörlesztése</t>
  </si>
  <si>
    <t>A</t>
  </si>
  <si>
    <t>B</t>
  </si>
  <si>
    <t>C</t>
  </si>
  <si>
    <t>D</t>
  </si>
  <si>
    <t>E</t>
  </si>
  <si>
    <t>F</t>
  </si>
  <si>
    <t>G</t>
  </si>
  <si>
    <t>Veszprém TV Kft. Pályázathoz fejlesztési önrész</t>
  </si>
  <si>
    <t>Panaszkezelő online rendszer éves  jogdíja IBM</t>
  </si>
  <si>
    <t>Programiroda szolgáltatás vásárlás</t>
  </si>
  <si>
    <t>TÁMOP-3.2.4.A-11/1-2012-0035. Okt. kapcs. szövegért. fejl. pr. digitális írástudás jegyében</t>
  </si>
  <si>
    <t>TÁMOP-3.2.13.12/1-2012-0121. Tanórán kívüli nevelés, szakkörök és témahét megvalósítása</t>
  </si>
  <si>
    <t>TÁMOP-3.2.1.12-12/1-2012-0037. Kulturális szakemberek továbbképzése</t>
  </si>
  <si>
    <t>TÁMOP-3.2.12-12/1-2012-0002. Virtualitás és többnyelvűség a megújuló múzeumpedagógiában</t>
  </si>
  <si>
    <t>TÁMOP-3.2.13-12/1-2012-0130. Történelmi, irodalmi, néprajzi értékeink nyomában</t>
  </si>
  <si>
    <t>TÁMOP-3.2.13-12/1. Ünnepek és hétköznapok a Bakonyi Házban</t>
  </si>
  <si>
    <t>Kulturális Kínálat bővítése</t>
  </si>
  <si>
    <t>"Ne Felejts" Közhasznú Alapítvány Gyulafirátót</t>
  </si>
  <si>
    <t>Kövirózsa Alapítvány Gyulafirátót</t>
  </si>
  <si>
    <t>Közösség Kádártáért Egyesület</t>
  </si>
  <si>
    <t>Ficánka Alapítvány Kádárta</t>
  </si>
  <si>
    <t>KEOP-6.1.0/A/11-2012-0114 "Zöld kisokos" projekt</t>
  </si>
  <si>
    <t>Fűtéskorszerűsítés Szociális Gondozási Központ</t>
  </si>
  <si>
    <t>Veszprém Városi TV Somody Séd film</t>
  </si>
  <si>
    <t>Választókerületi keretből díjak, kitüntetések</t>
  </si>
  <si>
    <t>Média Szolgáltató</t>
  </si>
  <si>
    <t>Választókerületi keretből civil szervezetek támogatása</t>
  </si>
  <si>
    <t>Szennyvíz és Hulladék Társulás, Tűzoltóság</t>
  </si>
  <si>
    <t>Családi pótlék természetbeni juttatása</t>
  </si>
  <si>
    <t>Autómentes Nap</t>
  </si>
  <si>
    <t>Vis Maior támogatás visszafizetése</t>
  </si>
  <si>
    <t>Csapadékcsatornák üzemeltetési szolgáltatásai (eddig Bakonykarszt)</t>
  </si>
  <si>
    <t>Környezetvédelmi feladat (városüzemeltetés feladatai)</t>
  </si>
  <si>
    <t>Környezetvédelmi feladat (Közigazgatási Iroda feladatai)</t>
  </si>
  <si>
    <t>VKSZ Zrt. Intézményüzemeltetés járulékos költségei</t>
  </si>
  <si>
    <t>Nem lakáscélú helyiségek üzemeltetési költségei</t>
  </si>
  <si>
    <t>Bérlakások üzemeltetési költségeihez hozzájárulás</t>
  </si>
  <si>
    <t>2012. évi pénzmaradvány</t>
  </si>
  <si>
    <t>Veszprém Város Közlekedésfejlesztéséért Közalapítvány támogatása (nyugdíjas bérletek)</t>
  </si>
  <si>
    <t>Peres ügyek, Kártérítési díjak kifizetése ingatlantulajdonosok részére</t>
  </si>
  <si>
    <t>Vagyonkezelői díj fizetése az MNV Zrt-nek a 6438/2, 6438/4. hrsz-ú ingatlanok után (Kolostorok és Kertek projekt)</t>
  </si>
  <si>
    <t>Jutasi úti műfüves pálya fenntartása (LUC)</t>
  </si>
  <si>
    <t>Veszprémi Hősi Kapu Rekonstrukciója turisztikai vonzerő fejlesztés céljából KDOP-2.1.1/B-09-2011-0024.</t>
  </si>
  <si>
    <t>Vertikális Közösségi Integrációs Program TÁMOP-5.3.6-11/1-2012-0004</t>
  </si>
  <si>
    <t>Óvodafejlesztés, az óvodapedagógia strukturális feltételrendszerének továbbfejlesztése TIOP-3.1.11-12/2-2012-0026</t>
  </si>
  <si>
    <t>ebből: Társadalombizt. Alapból származó támogatás</t>
  </si>
  <si>
    <t>Természettudományos közoktatatási laboratórium kialakítása a veszprémi Ipari Szakközépiskola és Gimnáziumban TÁMOP-3.1.3-11/2-2012-0061</t>
  </si>
  <si>
    <t>Kulturális szakemberek továbbképzése a szolgálatfejlesztés érdekében TÁMOP-3.2.12-12/1-2012-0021</t>
  </si>
  <si>
    <t>Műhelyház felújítása</t>
  </si>
  <si>
    <t>Működési bevételek</t>
  </si>
  <si>
    <t>Ellátottak pénzbeli juttatásai</t>
  </si>
  <si>
    <t>Műhelyház gépköltözés</t>
  </si>
  <si>
    <t xml:space="preserve"> ebből: Roma Nemzetiségi Önkormányzat</t>
  </si>
  <si>
    <t xml:space="preserve"> ebből : - Nyugdíjas szervezetek számára pályázati keret</t>
  </si>
  <si>
    <t>Települési szilárdhulladék szállítás ártámogatás</t>
  </si>
  <si>
    <t>Pannon TISZK működtetése</t>
  </si>
  <si>
    <t>Mozgáskorl. közlekedési támogatása</t>
  </si>
  <si>
    <t>Erdő- és mezőgazdasági feladatok</t>
  </si>
  <si>
    <t>Művészetek Háza</t>
  </si>
  <si>
    <t>Kabóca Bábszínház és Gyermek Közművelődési Intézmény</t>
  </si>
  <si>
    <t>INTÉZMÉNYEK ÖSSZESEN:</t>
  </si>
  <si>
    <t>Nemzetközi kapcsolatok</t>
  </si>
  <si>
    <t>Városi rendezvények, kitüntetések</t>
  </si>
  <si>
    <t>Mihály-napi Búcsú</t>
  </si>
  <si>
    <t>Marketing tevékenység, marketing stratégia</t>
  </si>
  <si>
    <t>Felhalmozási bevételek</t>
  </si>
  <si>
    <t>Pénzügyi befektetések bevétele</t>
  </si>
  <si>
    <t>Tárgyi eszközök, immateriális javak értékesítése</t>
  </si>
  <si>
    <t>Önkormányzati sajátos felhalmozási és tőkebevételek</t>
  </si>
  <si>
    <t>Működési célú átvett pénzeszközök</t>
  </si>
  <si>
    <t>Felhalmozási célú átvett pénzeszközök</t>
  </si>
  <si>
    <t>Családsegítő és Gyermekjóléti Alapszolgáltatási Intézményfenntartó Társulás</t>
  </si>
  <si>
    <t>Költségvetési bevételek összesen</t>
  </si>
  <si>
    <t>Költségvetési egyenleg összege:</t>
  </si>
  <si>
    <t>Finanszírozási bevételek</t>
  </si>
  <si>
    <t>Működési célú Pénzmaradvány igénybevétele</t>
  </si>
  <si>
    <t>Intézmények</t>
  </si>
  <si>
    <t>Felhalmozási célú Pénzmaradvány igénybevétele</t>
  </si>
  <si>
    <t>Működési célú hitelfelvétel</t>
  </si>
  <si>
    <t>Beruházási hitelfelvétel</t>
  </si>
  <si>
    <t>Előző évi hitelszerződéseken alapuló felvétel</t>
  </si>
  <si>
    <t>Bevételi főösszeg</t>
  </si>
  <si>
    <t>VMJV Polgármesteri Hivatala</t>
  </si>
  <si>
    <t xml:space="preserve"> - Felújítások</t>
  </si>
  <si>
    <t>Finanszírozási kiadások</t>
  </si>
  <si>
    <t>Kiadási főösszeg</t>
  </si>
  <si>
    <t>Simonyi Zs. - Ének-Zenei és Testnevelési Általános Iskola</t>
  </si>
  <si>
    <t>Nevelési Központ</t>
  </si>
  <si>
    <t>Veszprémi Petőfi Színház</t>
  </si>
  <si>
    <t>VMJV Polgármesteri Hivatal</t>
  </si>
  <si>
    <t>Alsófokú oktatási intézmények összesen:</t>
  </si>
  <si>
    <t>Ipari Szakközépiskola és Gimnázium</t>
  </si>
  <si>
    <t>ISO 9001 minőségbiztosítás karbantartás</t>
  </si>
  <si>
    <t xml:space="preserve"> - Beruházások</t>
  </si>
  <si>
    <t xml:space="preserve"> - Felmentési idő, jub.jut., végkielégítés</t>
  </si>
  <si>
    <t>Telefonközpont csere</t>
  </si>
  <si>
    <t xml:space="preserve"> - Választókerületi keret</t>
  </si>
  <si>
    <t xml:space="preserve"> - Előző évi hitelszerződéshez kapcs. feladat</t>
  </si>
  <si>
    <t xml:space="preserve"> - Felújítási kiadásokra képzett céltartalék</t>
  </si>
  <si>
    <t xml:space="preserve"> - Beruházási kiadásokra képzett céltartalék</t>
  </si>
  <si>
    <t>VMJV Önkormányzata és VMJV Polgármesteri Hiv.</t>
  </si>
  <si>
    <t>Balaton Volán fejlesztési támogatása</t>
  </si>
  <si>
    <t>Foglalkoztatás eü. szolg.</t>
  </si>
  <si>
    <t>Városi Közbiztonság Keret</t>
  </si>
  <si>
    <t>Közbeszerzési eljárások költségei</t>
  </si>
  <si>
    <t>Igazgatás - Állam felé befizetési kötelezettség</t>
  </si>
  <si>
    <t>Többfunkciós csarnok szolgált. vásárlás</t>
  </si>
  <si>
    <t>INTENSE pályázat</t>
  </si>
  <si>
    <t>Forrás SQL fejlesztése</t>
  </si>
  <si>
    <t>Eredeti előirányzat</t>
  </si>
  <si>
    <t>Módosított előirányzat</t>
  </si>
  <si>
    <t>Teljesítés</t>
  </si>
  <si>
    <t>Vadvirág Körzeti Óvoda (Csillagvár Waldorf Tagóvoda, Vadvirág Óvoda)</t>
  </si>
  <si>
    <t>eredeti előirányzat</t>
  </si>
  <si>
    <t>Bóbita Körzeti Óvoda (Hársfa Tagóvoda, Bóbita Óvoda)</t>
  </si>
  <si>
    <t>Ringató Körzeti Óvoda (Ringató Óvoda, Erdei Tagóvoda, Kuckó Tagóvoda)</t>
  </si>
  <si>
    <t>Egry úti Körzeti Óvoda (Egry ltp. Óvoda, Nárcisz Tagóvoda)</t>
  </si>
  <si>
    <t>Csillag úti Körzeti Óvoda (Csillag úti Óvoda, Cholnoky ltp. Óvoda)</t>
  </si>
  <si>
    <t>Kastélykert Körzeti Óvoda (Kastélykert Óvoda, Ficánka Óvoda)</t>
  </si>
  <si>
    <t>2014. évi országgyűlési képviselő választások</t>
  </si>
  <si>
    <t>2014. Európa parlamenti választások</t>
  </si>
  <si>
    <t>módosított előirányzat</t>
  </si>
  <si>
    <t>2013. évi tény</t>
  </si>
  <si>
    <t xml:space="preserve">Vadvirág Körzeti Óvoda </t>
  </si>
  <si>
    <t xml:space="preserve">Városi Művelődési Központ </t>
  </si>
  <si>
    <t>2014. Európa parlamenti képviselő választások</t>
  </si>
  <si>
    <t>Fenntartható városfejlesztés Veszprémben KDOP-3.1.1/E-13-002</t>
  </si>
  <si>
    <t>I. Világháborús Centenárumi Emlékezés költségei</t>
  </si>
  <si>
    <t xml:space="preserve">  - Pályázati keret</t>
  </si>
  <si>
    <t xml:space="preserve">  - Civil -iroda működési költsége</t>
  </si>
  <si>
    <t xml:space="preserve">  - Civil-díj, Civil nap költségei</t>
  </si>
  <si>
    <t xml:space="preserve"> - Ifjúsági információs feladatok</t>
  </si>
  <si>
    <t>Rekultivációt megelőző telephely fenntartási költségek</t>
  </si>
  <si>
    <t>DAT térképfrissítés, közműnyilvántartás</t>
  </si>
  <si>
    <t>Informatikai szolgáltatások</t>
  </si>
  <si>
    <t>Rendőrségi körzeti megbízotti iroda kialakítására a Stromfeld u. 9.sz. alatti önkormányzati helyiségekben  vk.</t>
  </si>
  <si>
    <t>ÁROP-1.A.6-2013-2013-0050 Bízzunk az új nemzedékben</t>
  </si>
  <si>
    <t>Veszprémi Futball Club Utánpótlás Sportegyesület fejlesztéseihez hozzájárulás</t>
  </si>
  <si>
    <t>Veszprém Virágváros verseny</t>
  </si>
  <si>
    <t>Veszprémi Szemle Közhasznú Alapítvány</t>
  </si>
  <si>
    <t xml:space="preserve">Veszprém Megyei Levéltár </t>
  </si>
  <si>
    <t>Veszprémi Tiszti Kaszinó Hagyományőrző Egyesület</t>
  </si>
  <si>
    <t>Belváros komplett gazdasági, szociális, épített örökségvédelmi rehabilitációja és városfejlesztési stratégia elkészítése KDOP-3.1.1/D-2010-0001</t>
  </si>
  <si>
    <t xml:space="preserve">A veszprémi Hősi kapu rekonstrukciója turisztikai vonzerőfejlesztés céljából KDOP 2.1.1/B-09-2010-0024 </t>
  </si>
  <si>
    <t>Nemesvámos-Veszprém közötti kerékpárforgalmi út kiépítése KDOP 4.2.2-11-2011-0010</t>
  </si>
  <si>
    <t>Tüzér u. - Házgyári u. forgalomba helyezés meghosszabbítása</t>
  </si>
  <si>
    <t>Belterületi út fejlesztése</t>
  </si>
  <si>
    <t>Megszépül a Városom</t>
  </si>
  <si>
    <t>Vezprémi Programiroda Kft. törzstőke-emelés, tőketartalékba helyezés</t>
  </si>
  <si>
    <t>Swing-Swing Kft. törzstőke emelés Hangvilla projekt, 5043/2. hrsz-ú ingatlan</t>
  </si>
  <si>
    <t>Csarnok Kft. törzstőkeemelés, tőketartalékba helyezés</t>
  </si>
  <si>
    <t>Kittenberger Kálmán Növény és Vadaskert Kft törzstőke emelés, tőketartalékba helyezés</t>
  </si>
  <si>
    <t>Kittenberger Kálmán Növény és Vadaskert Kft. törzstőke emelés és tőketartalékba helyezés</t>
  </si>
  <si>
    <t>Pápai u. - Jutasi u. belső körút szakasz</t>
  </si>
  <si>
    <t>Gyalogátkelőhelyek kijelölése</t>
  </si>
  <si>
    <t>Gyepmesteri telepre 3 db chipolvasó</t>
  </si>
  <si>
    <t>Haász István műalkotás</t>
  </si>
  <si>
    <t>Veszprém Kazán - Sorompó u. járdatervezés, engedélyezés</t>
  </si>
  <si>
    <t>Karacs T. u. járdaépítés</t>
  </si>
  <si>
    <t>Járda, közvilágítás Magyar Nagyasszonyok Templom mögött</t>
  </si>
  <si>
    <t>Pöltenberg utcai játszótér fejlesztésre - 2. vk.</t>
  </si>
  <si>
    <t>Pergola építése és kerti bútor telepítése a pergola alá (Haszkovó u. 16. elé) 4. vk.</t>
  </si>
  <si>
    <t>Veszprém TV Kft. törzstőke emelés és tőketartalékba helyezés</t>
  </si>
  <si>
    <t>Pergola és kerti bútor 6. vk.</t>
  </si>
  <si>
    <t>Homokozó létesítése a választókerületben - 11. vk.</t>
  </si>
  <si>
    <t>Számítógép beszerzése a  Stromfeld A. u. 9. alatti KMB irodába - 2.vk.</t>
  </si>
  <si>
    <t>Köztisztasági feladatok ellátására szolgáló speciális gép beszerzése</t>
  </si>
  <si>
    <t>Veszprém közösségi élettér létrehozása és közpark rendezése (Bakonyalja városrész)</t>
  </si>
  <si>
    <t>Játszóeszközök beszerzése - 6, 8, 10, 12 sz.vk.</t>
  </si>
  <si>
    <t>Járdajavítás  Egry J. u. 7-9 között - 9. sz.vk.</t>
  </si>
  <si>
    <t>Deák F. utcai forgalom csillapítás kivitelezése - 10. vk.</t>
  </si>
  <si>
    <t>Csererdei út - adásvétel</t>
  </si>
  <si>
    <r>
      <t>Cholnoky Jenő Általános Iskola</t>
    </r>
    <r>
      <rPr>
        <sz val="10"/>
        <rFont val="Palatino Linotype"/>
        <family val="1"/>
      </rPr>
      <t xml:space="preserve"> - Gázkazán csere</t>
    </r>
  </si>
  <si>
    <r>
      <t>Báthory István Általános Iskola</t>
    </r>
    <r>
      <rPr>
        <sz val="10"/>
        <rFont val="Palatino Linotype"/>
        <family val="1"/>
      </rPr>
      <t xml:space="preserve"> - Sporteszközök 3.vk.</t>
    </r>
  </si>
  <si>
    <r>
      <t>H. Botev Általános Iskola</t>
    </r>
    <r>
      <rPr>
        <sz val="10"/>
        <rFont val="Palatino Linotype"/>
        <family val="1"/>
      </rPr>
      <t xml:space="preserve"> - Iskolabútorok 8., 9. vk.</t>
    </r>
  </si>
  <si>
    <r>
      <t>Rózsa úti Általános Iskola</t>
    </r>
    <r>
      <rPr>
        <sz val="10"/>
        <rFont val="Palatino Linotype"/>
        <family val="1"/>
      </rPr>
      <t xml:space="preserve"> - Iskolabútorok 8. vk.</t>
    </r>
  </si>
  <si>
    <t>Simonyi Zsigmond Általános Iskola</t>
  </si>
  <si>
    <r>
      <t>Városi Művelődési Központ</t>
    </r>
    <r>
      <rPr>
        <sz val="10"/>
        <rFont val="Palatino Linotype"/>
        <family val="1"/>
      </rPr>
      <t xml:space="preserve"> - Kádártai Közösségi Ház átépítése</t>
    </r>
  </si>
  <si>
    <t>Étkező sarok elválasztásához paraván</t>
  </si>
  <si>
    <t>Udvari játékok beszerzése - 4. vk.</t>
  </si>
  <si>
    <t>Játékok beszerzése - 7.  vk.</t>
  </si>
  <si>
    <t>Szeletelőgép</t>
  </si>
  <si>
    <t>Szekrény készítésére - 9. vk.</t>
  </si>
  <si>
    <t>pénztárgép</t>
  </si>
  <si>
    <t>1 db. Sennheiser touring rack</t>
  </si>
  <si>
    <t>Számítógépek, szoftverek</t>
  </si>
  <si>
    <t>Szabadság tér 15. Adóhivatal ügyfélszolgálat kialakítása</t>
  </si>
  <si>
    <r>
      <t>Művészetek Háza</t>
    </r>
    <r>
      <rPr>
        <sz val="10"/>
        <rFont val="Palatino Linotype"/>
        <family val="1"/>
      </rPr>
      <t xml:space="preserve"> - NKA pályázat - technológiai eszközfejlesztés</t>
    </r>
  </si>
  <si>
    <t>Vízgazd.szóló 1995. LVII.tv.16.§.Helyi Önk. szóló 1990. LXV.tv.8.§.(1),bek.alapján Árkok felújítása (Látóhegyi árok)</t>
  </si>
  <si>
    <t>Játszóhelyek karbantartása</t>
  </si>
  <si>
    <t>Járda, támfal építés</t>
  </si>
  <si>
    <t>Önkormányzati bérlakások felújítása</t>
  </si>
  <si>
    <t>Mártírok útja 11. fűtéskorszerűsítése</t>
  </si>
  <si>
    <t>Halle u. 5. Felnőtt fogorvosi ügyelet - felnőtt rendelő nyílászáró csere</t>
  </si>
  <si>
    <t>Nyílászáró csere tornaterem</t>
  </si>
  <si>
    <t>Belső átalakítás</t>
  </si>
  <si>
    <t>V á l a s z t ó k e r ü l e t</t>
  </si>
  <si>
    <t>Beruh.</t>
  </si>
  <si>
    <t>Felúj. és karbantartás</t>
  </si>
  <si>
    <t>Utak-</t>
  </si>
  <si>
    <t>Parkfennt.</t>
  </si>
  <si>
    <t>Települési</t>
  </si>
  <si>
    <t>Város</t>
  </si>
  <si>
    <t>Környezet-</t>
  </si>
  <si>
    <t>Igaz-</t>
  </si>
  <si>
    <t>Sport</t>
  </si>
  <si>
    <t>Civil Szerv.</t>
  </si>
  <si>
    <t>Intézményi</t>
  </si>
  <si>
    <t>Tartalék</t>
  </si>
  <si>
    <t>hidak</t>
  </si>
  <si>
    <t>hulladék</t>
  </si>
  <si>
    <t>Gazdálk.</t>
  </si>
  <si>
    <t>védelmi fel.</t>
  </si>
  <si>
    <t>gatás</t>
  </si>
  <si>
    <t>támogatása</t>
  </si>
  <si>
    <t>támogatás</t>
  </si>
  <si>
    <t>Költségv.</t>
  </si>
  <si>
    <t>Pénzm.</t>
  </si>
  <si>
    <t xml:space="preserve">1.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</si>
  <si>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</si>
  <si>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</si>
  <si>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</si>
  <si>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</si>
  <si>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</si>
  <si>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</si>
  <si>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</si>
  <si>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</si>
  <si>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Igazgatási tevékenység</t>
  </si>
  <si>
    <t>Gondnokság</t>
  </si>
  <si>
    <t>Informatikai kiadások</t>
  </si>
  <si>
    <t>2013. évi eredeti előirányzat</t>
  </si>
  <si>
    <t>Temetők üzemeltetésével kapcsolatos feladatok</t>
  </si>
  <si>
    <t>Parkfenntartás</t>
  </si>
  <si>
    <t>Swing-Swing KFt. Szolgáltatás vásárlás</t>
  </si>
  <si>
    <t>Veszprém Megyei Jogú Város Önkormányzata Intézményei</t>
  </si>
  <si>
    <t>Alcím</t>
  </si>
  <si>
    <t>Vadvirág Körzeti Óvoda</t>
  </si>
  <si>
    <t>(Csillagvár Waldorf Tagóvoda, Vadvirág Óvoda)</t>
  </si>
  <si>
    <t>Bóbita Körzeti Óvoda</t>
  </si>
  <si>
    <t>(Hársfa Tagóvoda, Bóbita Óvoda)</t>
  </si>
  <si>
    <t>Ringató Körzeti Óvoda</t>
  </si>
  <si>
    <t xml:space="preserve"> </t>
  </si>
  <si>
    <t>(Ringató Óvoda, Erdei Tagóvoda, Kuckó Tagóvoda)</t>
  </si>
  <si>
    <t>Egry úti Körzeti Óvoda</t>
  </si>
  <si>
    <t>(Egry ltp. Óvoda, Nárcisz Tagóvoda)</t>
  </si>
  <si>
    <t>Csillag úti Körzeti Óvoda</t>
  </si>
  <si>
    <t>(Csillag úti Óvoda, Cholnoky ltp. Óvoda)</t>
  </si>
  <si>
    <t>Kastélykert Körzeti Óvoda</t>
  </si>
  <si>
    <t>Működési költségvetési kiadások összesen</t>
  </si>
  <si>
    <t>Felhalmozási költségvetési kiadások összesen</t>
  </si>
  <si>
    <t>Költségvetési kiadások összesen</t>
  </si>
  <si>
    <t>Finanszírozási kiadások összesen</t>
  </si>
  <si>
    <t>ÖSSZES KIADÁS</t>
  </si>
  <si>
    <t>Működési költségvetési bevételek összesen</t>
  </si>
  <si>
    <t>Felhalmozási költségvetési bevételek összesen</t>
  </si>
  <si>
    <t>Finanszírozási bevételek összesen</t>
  </si>
  <si>
    <t>ÖSSZES BEVÉTEL</t>
  </si>
  <si>
    <t>Kertek és Kolostorok működtetése</t>
  </si>
  <si>
    <t>Városi kiemelt fesztiválok</t>
  </si>
  <si>
    <t>Városi lap kiadásai</t>
  </si>
  <si>
    <t>MINDÖSSZESEN:</t>
  </si>
  <si>
    <t>Kamatkiadások</t>
  </si>
  <si>
    <t>Veszprém Megyei Jogú Város Önkormányzata</t>
  </si>
  <si>
    <t>Teljes költség</t>
  </si>
  <si>
    <t>2014. utáni javaslat</t>
  </si>
  <si>
    <t>Egyéb   eszköz beszerzések</t>
  </si>
  <si>
    <t xml:space="preserve">Veszprém integrált településfejlesztés, belváros funkcióbővítő rehabilitációja I/B ütem </t>
  </si>
  <si>
    <t>1-17</t>
  </si>
  <si>
    <t>17-18</t>
  </si>
  <si>
    <t>18</t>
  </si>
  <si>
    <t>Veszprémi multifunkcionális közösségi központ kialakítása - AGÓRA Veszprém TIOP-1.2.1.A-12/1-2013-0001</t>
  </si>
  <si>
    <t>Észak-déli közlekedési főtengely kialakítása - Új gyűjtő út kiépítése Veszprémben KDOP-4.2.1/B-11-2012-0032.</t>
  </si>
  <si>
    <t>A gyermekvédelmi szolgáltatások fejlesztése Veszprémben TIOP-3.4.1.B-11/1-2012-0005.</t>
  </si>
  <si>
    <t>Szociális városrehabilitáció Veszprémben KDOP-3.1.1/D2-13-k2-2013-0002.</t>
  </si>
  <si>
    <t>Veszprém város intermodális pályaudvar kialakítás és kapcsolódó közösségi közlekedési fejlesztések (KÖZOP -5.5.0-09-11.)</t>
  </si>
  <si>
    <t>Térfigyelő rendszer bővítése  II. ütem</t>
  </si>
  <si>
    <t>„Hivatásforgalmi kerékpárút hálózat fejlesztése a térségi elérhetőség javításához a 8. sz. főközlekedési út tehermentesítése érdekében” KÖZOP-3.2.0/C-08-11-2012-0022</t>
  </si>
  <si>
    <t>nem elszámolható költség</t>
  </si>
  <si>
    <t>Alsóvárosi temető I. világháborús kegyeleti emlékpark II. ütem</t>
  </si>
  <si>
    <t>Budapest út-Bajcsy Zs. u.-Mártírok útja-Brusznyai u. jelzőlámpás közl. csomópont körforgalmú csomóponttá történő átalakítása kiviteli- és közbeszerzési terveinek elkészítése</t>
  </si>
  <si>
    <t>Remete utcai híd átépítésének tervezése engedélyezése és kivitelezése</t>
  </si>
  <si>
    <t>Fenyves u.-Erdész u. közötti gyalogos átkötés kialakítása</t>
  </si>
  <si>
    <t>Játszótérépítések</t>
  </si>
  <si>
    <t>Varga u. - Kalmár tér parkoló építése</t>
  </si>
  <si>
    <t>Veszprém külterület 0231-8. hrsz-ú reptér melletti ingatlan tőrlesztő részlet</t>
  </si>
  <si>
    <t>Műhelyház céljára ingatlan vásárlása</t>
  </si>
  <si>
    <t>Hitel megnevezése</t>
  </si>
  <si>
    <t>Hitelkeret</t>
  </si>
  <si>
    <t>Hitel-állomány 2013.12.31</t>
  </si>
  <si>
    <t>Konszolidáció 2014 Támogatással</t>
  </si>
  <si>
    <t>Konszolidáció 2014 Átvállalással</t>
  </si>
  <si>
    <t>OTP</t>
  </si>
  <si>
    <t>Beruházási hitel SMO 2005.</t>
  </si>
  <si>
    <t>Beruházási hitel - Célhitel 2006.</t>
  </si>
  <si>
    <t>K&amp;H Bank Rt.</t>
  </si>
  <si>
    <t>Beruházási hitel - SMO 2006.</t>
  </si>
  <si>
    <t>Beruházási hitel - Panel 2006.</t>
  </si>
  <si>
    <t>Beruházási hitel - Panel 2007.</t>
  </si>
  <si>
    <t>Sberbank</t>
  </si>
  <si>
    <t>Beruházási hitel - Célhitel 2007.</t>
  </si>
  <si>
    <t>CIB</t>
  </si>
  <si>
    <t>Beruházási hitel - SMO 2008.</t>
  </si>
  <si>
    <t>Beruházási hitel - SMO 2009.</t>
  </si>
  <si>
    <t>Beruházási hitel - Panel 2009.</t>
  </si>
  <si>
    <t>Takarékbank</t>
  </si>
  <si>
    <t>Beruházási hitel - SMO 2010.</t>
  </si>
  <si>
    <t>Beruházási hitel - Célhitel 2010.</t>
  </si>
  <si>
    <t>Beruházási hitel - SMO 2011.</t>
  </si>
  <si>
    <t>UniCredit Bank</t>
  </si>
  <si>
    <t>Beruházási hitel - Célhitel 2011.</t>
  </si>
  <si>
    <t xml:space="preserve">Beruházási hitel - Célhitel 2013. </t>
  </si>
  <si>
    <t>Beruházási hitel - MFB 2013.</t>
  </si>
  <si>
    <t>Beruházási hitel  - MFB 2014</t>
  </si>
  <si>
    <t>Beruházási hitel - Célhitel 2014</t>
  </si>
  <si>
    <t>I.</t>
  </si>
  <si>
    <t>Pénzintézetekkel szemben fenálló kötelezettségek összesen</t>
  </si>
  <si>
    <t>Hitelt nyújtó pénzintézet</t>
  </si>
  <si>
    <t>Hitelszerződés dátuma</t>
  </si>
  <si>
    <t>Lejárat idő- pontja</t>
  </si>
  <si>
    <t>Hitel-állomány  2014.12.31</t>
  </si>
  <si>
    <t>Rövid lejáratú hitel (1500/450 M Ft)</t>
  </si>
  <si>
    <t xml:space="preserve">Egységben az erő! - Óvodafejlesztés Veszprémben TÁMOP-3.1.11.12/2-2012-0026 </t>
  </si>
  <si>
    <t>Fenntartható városfejlesztési programok előkészítése KDOP-3.1.1/E-13</t>
  </si>
  <si>
    <t>A gyermekvédelmi szolgáltatások fejlesztése Veszprémben TIOP-3.4.1.B-11/1-2012-0005</t>
  </si>
  <si>
    <t>Veszprém Város Intermodális pályaudvar kialakítása és kapcsolódó közösségi közlekedési fejlesztések KÖZOP-5.5.0-09-11</t>
  </si>
  <si>
    <t>Időarányos normatíva átadása Kozmutza Flóra Óvoda, Ált. Iskola és Spec. Szakiskola és Kollégium és Medgyaszay István Szakképző Isk. részére</t>
  </si>
  <si>
    <t>15 db Szoftver Office8-Win8</t>
  </si>
  <si>
    <t>28 db Takarító kocsi (2 vödrös)</t>
  </si>
  <si>
    <t>10 db Porszívó</t>
  </si>
  <si>
    <t>Napsugár Bölcsőde</t>
  </si>
  <si>
    <t>Fagyasztóláda</t>
  </si>
  <si>
    <t>Hóvirág Bölcsőde</t>
  </si>
  <si>
    <t>automata mosógép</t>
  </si>
  <si>
    <t>fagyasztószekrény</t>
  </si>
  <si>
    <t>Vackor Bölcsőde</t>
  </si>
  <si>
    <t>Szárítógép</t>
  </si>
  <si>
    <t>2 db hűtőszekrény</t>
  </si>
  <si>
    <t>2 db tálalókocsi</t>
  </si>
  <si>
    <t>Módszertani Bölcsőde</t>
  </si>
  <si>
    <t>Udvari házikó</t>
  </si>
  <si>
    <t>Hűtőszekrény</t>
  </si>
  <si>
    <t>Aprófalvi Bölcsőde</t>
  </si>
  <si>
    <t>Színészház kazán javítás</t>
  </si>
  <si>
    <t>Bakonyi Ház Alpha pályázat önrész</t>
  </si>
  <si>
    <t>Tótvázsony körjegyzőség - 2012. december havi bérkompenzációja</t>
  </si>
  <si>
    <t>Herendi Általános Iskola - 2012. december havi bérkompenzációja</t>
  </si>
  <si>
    <t>Magyar Államkincstár - 2012. évi normatív támogatás ellenőrzése</t>
  </si>
  <si>
    <t>Szennyvíz elvezető és tisztító viziközmű rendszer vagyonértékelése</t>
  </si>
  <si>
    <t>Egységben az erő! - Óvodafejlesztés Veszprémben TÁMOP-3.1.11-12/2-2012-0026.</t>
  </si>
  <si>
    <t>Szociális városrehabilitáció Veszprémben KDOP-3.1.1/D2-13-k2-2013-0002</t>
  </si>
  <si>
    <t>ÁROP-1.A.5-2013-2013-0070. Szervezetfejlesztés a Veszprémi Önkormányzatnál</t>
  </si>
  <si>
    <t>Veszprém Megyei Jogú Város Egészségre nevelő és szemléletformáló programjai TÁMOP-6.1.2-11/1-2012-1626 pályázat előlege</t>
  </si>
  <si>
    <t>Civil szervezetek támogatása</t>
  </si>
  <si>
    <t>Gyulafirátót ÉNY-i városrész belterületi csapadékvíz elvezetésének fejlesztése (KDOP-4.1.1/E-11)</t>
  </si>
  <si>
    <t>ebből: ÁFA bevételek és visszatérülések</t>
  </si>
  <si>
    <t>NKA pályázat - Elektrotechnikai tárgyak vásárlása</t>
  </si>
  <si>
    <t>NKA pályázat - Gyűjtemény gyarapítás</t>
  </si>
  <si>
    <t>NKA pályázat - Bakonyi Ház Alpha pályázat - multimédiás fejlesztés, elektromos hálózat, fűtéscélú fejlesztés, kerítés, udvari kemence</t>
  </si>
  <si>
    <t>Működési célú tartalék</t>
  </si>
  <si>
    <t>Felhalmozási célú tartalék</t>
  </si>
  <si>
    <t>Intézményi költségvetési kiadások</t>
  </si>
  <si>
    <t>Veszprém MJV településrendezési eszközeinek átfogó felülvizsgálata a 48/2012.(II.24.) VMJVÖK határozatban foglaltak alapján</t>
  </si>
  <si>
    <t>Veszprém - Márkó - Bánd kerékpárút területét érintő településrendezési eszközök módosítása a 222/2013.(IX.13.) VMJVÖK határozatban foglaltak alapján</t>
  </si>
  <si>
    <t>Vámosi úti temető bővítése II. ütem</t>
  </si>
  <si>
    <t>Padok beszerzése, régi betonvázas padok lecserélése</t>
  </si>
  <si>
    <t>Méhes u. támfalépítés</t>
  </si>
  <si>
    <t>Közvilágítás bővítések</t>
  </si>
  <si>
    <t>Kertváros csapadékvízelvezetése, kivitelezés</t>
  </si>
  <si>
    <t xml:space="preserve">Erdőtervezés és telepítés </t>
  </si>
  <si>
    <t>Közterületen kivágott fák pótlása</t>
  </si>
  <si>
    <t>Járdák akadálymentesítése</t>
  </si>
  <si>
    <t xml:space="preserve">Utcanévtáblák </t>
  </si>
  <si>
    <t>Közműalagútban lévő közművezeték tartószerkezeteinek cseréje</t>
  </si>
  <si>
    <t>Mobil WC csatlakozások kiépítése</t>
  </si>
  <si>
    <t>Programiroda Kft. Törzstőke befizetés és emelés</t>
  </si>
  <si>
    <t>Lóczy u. 40. garázs elöntésének megszüntetése</t>
  </si>
  <si>
    <t>Haszkovó u. - Fecske u. csapadékvíz átkötés</t>
  </si>
  <si>
    <t>Kiskukta melletti játszótér kerítés építése</t>
  </si>
  <si>
    <t>Óváros tér rendezvény csatlakozó teljesítménybővítés</t>
  </si>
  <si>
    <t>Pápai u.-Jutasi u. belső krt mellékkötelezettségek</t>
  </si>
  <si>
    <t>Henger u. I.ütem</t>
  </si>
  <si>
    <t>Ringató Körzeti Óvoda (Erdei Kuckó Tagóvodák)</t>
  </si>
  <si>
    <t>Öltözőszekrények cseréjének folytatása</t>
  </si>
  <si>
    <t>Egry úti Körzeti Óvoda (Nárcisz Tagóvoda)</t>
  </si>
  <si>
    <t>Gázkazán csere</t>
  </si>
  <si>
    <t>Városi Művelődési Központ</t>
  </si>
  <si>
    <t>VMJV EÜ. Alapellátási Intézmény</t>
  </si>
  <si>
    <t>Halle utca 9/C. felnőtt rendelő akadálymentesítése</t>
  </si>
  <si>
    <t>Halle utca 5. felnőtt rendelő akadálymentesítése</t>
  </si>
  <si>
    <t>Önkormányzati beruházási kiadások összesen</t>
  </si>
  <si>
    <t>Udvari játszóvár telepítéssel 2 db</t>
  </si>
  <si>
    <t>Vadvirág Körzeti Óvoda (Csillagvár Waldorf Tagóvoda)</t>
  </si>
  <si>
    <t xml:space="preserve">Udvari játszóvár telepítéssel </t>
  </si>
  <si>
    <t>Bóbita Körzeti Óvoda (Bóbita Óvoda)</t>
  </si>
  <si>
    <t>145 l hűtőgép beszerzés</t>
  </si>
  <si>
    <t>120 l bojler beszerzés</t>
  </si>
  <si>
    <t>monitor 1 db.</t>
  </si>
  <si>
    <t>hűtő kombinált 1 db.</t>
  </si>
  <si>
    <t>nyomtató 1 db.</t>
  </si>
  <si>
    <t>Bóbita Körzati Óvoda (Hársfa Tagóvoda)</t>
  </si>
  <si>
    <t>190 l hűtő beszerzés</t>
  </si>
  <si>
    <t>Fénymásológép beszerzése</t>
  </si>
  <si>
    <t>3 db számítógép cseréje</t>
  </si>
  <si>
    <t>Takarítógép beszerzés</t>
  </si>
  <si>
    <t>Mosógép beszerzés</t>
  </si>
  <si>
    <t>számítógép beszerzés</t>
  </si>
  <si>
    <t>Hűtőszekrény, csepegtető és konyhai robotgép beszerzés</t>
  </si>
  <si>
    <t>150 db. gyerekágy</t>
  </si>
  <si>
    <t>5 db. gyerek fektető ágytároló</t>
  </si>
  <si>
    <t>60 db. gyerekszék</t>
  </si>
  <si>
    <t>5 db. gyerekasztal</t>
  </si>
  <si>
    <t>6 db. ételszállító kocsi</t>
  </si>
  <si>
    <t xml:space="preserve">Csillag úti Körzeti Óvoda </t>
  </si>
  <si>
    <t>CD-s magnó 3 db.</t>
  </si>
  <si>
    <t>Csillag úti Körzeti Óvoda (Cholnoky Jenő  Tagóvod)</t>
  </si>
  <si>
    <t>Udvari mozgásfejlesztő eszközök beszerzése</t>
  </si>
  <si>
    <t>monitor beszerzés</t>
  </si>
  <si>
    <t>150 l-es hűtőszekrény beszerzés</t>
  </si>
  <si>
    <t>Katélykert Körzeti Óvoda (Ficánka Tagóvoda)</t>
  </si>
  <si>
    <t>Aspire V3-551G laptop beszerzés</t>
  </si>
  <si>
    <t>Super Cool Projector diavetítő beszerzés</t>
  </si>
  <si>
    <t>2 db Homokozó takaróponyva beszerzés</t>
  </si>
  <si>
    <t>Fogászati ügyelet orvosi szék</t>
  </si>
  <si>
    <t>Fogászati röntgen ólomkötény</t>
  </si>
  <si>
    <t>Ügyelet Otoskop</t>
  </si>
  <si>
    <t>Egyéb működési célú kiadások (tartalékok nélkül)</t>
  </si>
  <si>
    <t>4 db PC védőnőknek</t>
  </si>
  <si>
    <t>22 l hőlégsterilizáló fogászati ügyelet</t>
  </si>
  <si>
    <t>Veszprém MJV Egyesített Bölcsődéje</t>
  </si>
  <si>
    <t>Városi Művelődési Központ (Táborállás park 1.)</t>
  </si>
  <si>
    <t>Hang és videó rendszer kiépítése</t>
  </si>
  <si>
    <t>Mikrobusz vásárlás</t>
  </si>
  <si>
    <t>Kistelepülési könyvtári célú kiegészítő támogatásból eszközbeszerzés</t>
  </si>
  <si>
    <t>Kabóca Bábszínház és GYKI</t>
  </si>
  <si>
    <t xml:space="preserve"> 3 db Acer E1-571G-3311G75MNKS notebook</t>
  </si>
  <si>
    <t>14 db Senheiser EW513 G3 mikroport beszerzése</t>
  </si>
  <si>
    <t>14 db mikrofon a microportokhoz</t>
  </si>
  <si>
    <t>Ügyelői rendszer kialakítása</t>
  </si>
  <si>
    <t>20 db Mobil POS terminál</t>
  </si>
  <si>
    <t>Informatikai eszközbeszerzések</t>
  </si>
  <si>
    <t>Intézményi beruházási kiadások összesen</t>
  </si>
  <si>
    <t xml:space="preserve">Hulladéklerakó rekultivációja </t>
  </si>
  <si>
    <t>Csapadékvíz elvezetési problémák megoldása</t>
  </si>
  <si>
    <t>Játszóeszközök kopásból, elhasználódásból adódó felújítás</t>
  </si>
  <si>
    <t>Nagyfelületű útfelújítások</t>
  </si>
  <si>
    <t>Gyepmesteri telepen régi kenelek tetőcseréje, hátfal és válaszfal</t>
  </si>
  <si>
    <t>Elhasználódott labdapályák felújítása és balesetveszély elhárítás</t>
  </si>
  <si>
    <t>Aradi V. úti garázstelepi utak felújítása</t>
  </si>
  <si>
    <t>Toborzó u. 2. felújítás  lakásalap</t>
  </si>
  <si>
    <t xml:space="preserve">"Veszprém Virágváros" verseny </t>
  </si>
  <si>
    <t xml:space="preserve">Kertészeti felújítások    </t>
  </si>
  <si>
    <t>Járda, támfal  felújítás</t>
  </si>
  <si>
    <t>Veszprém Evangélikus óvodában (Veszprém, Aradi vértanúk útja 2/A) - 3 csoport elhelyezése</t>
  </si>
  <si>
    <t>Veszprém, Fecske u. 10 szám alatt betonyp épületben - 4 csoportos óvoda kialakítása</t>
  </si>
  <si>
    <t>Eötvös Károly Megyei Könyvtárban keletkezett vis maior károk helyreállítása</t>
  </si>
  <si>
    <t>Bakonyi ház tűzeset utáni helyreállítása /359/2013. (XII.19) határozat/</t>
  </si>
  <si>
    <t>Járási hivatal (Budapest út 3-5. sz.) előtti terület felújítása</t>
  </si>
  <si>
    <t>Szennyvíztisztító telep felújítása</t>
  </si>
  <si>
    <t>Védett sírok megőrzése</t>
  </si>
  <si>
    <t>Bejárati ajtó cseréje</t>
  </si>
  <si>
    <t xml:space="preserve">Terasz felújítás </t>
  </si>
  <si>
    <t>Bóbita Körzeti Óvoda (Hársfa Tagóvoda)</t>
  </si>
  <si>
    <t>WC blokk felújítás hátsó épületben</t>
  </si>
  <si>
    <t>Kémény külső felújítás</t>
  </si>
  <si>
    <t>Elektromos hálózat felújítása</t>
  </si>
  <si>
    <t>Terasz felújítás befejezése</t>
  </si>
  <si>
    <t>Nyílászáró csere utolsó ütem</t>
  </si>
  <si>
    <t>Csillag úti Körzeti Óvoda (Cholnoky ltp-i Tagóvoda)</t>
  </si>
  <si>
    <t>Lapostető szigetelésjavítás</t>
  </si>
  <si>
    <t>Statikai szakvélemény készítése a bejárat előtti tartópillér dőléséről</t>
  </si>
  <si>
    <t>Gazdasági terasz felújítása és ajtó cseréje</t>
  </si>
  <si>
    <t>Jutasi u. 59. Gyermekorvosi rendelő</t>
  </si>
  <si>
    <t>Jutasi u. 59. Gyermekorvosi rendelő felülvilágító ablakcsere</t>
  </si>
  <si>
    <t>Halle u. 5/E. Felnőtt orvosi rendelő</t>
  </si>
  <si>
    <t>Rendelő komplett felújítása (vizesblokk, rendelő, váró: burkolat, szaniter, álmennyezet csere)</t>
  </si>
  <si>
    <t>Halle u. 9/C. felnőtt orvosi rendelő</t>
  </si>
  <si>
    <t>Március 15 .u. 4/B. Felnőtt orvosi rendelő</t>
  </si>
  <si>
    <t>Rendelő nyílászáró csere, befejező ütem</t>
  </si>
  <si>
    <t>VMJV Egyesített Bölcsődéje (Aprófalvi Bölcsőde)</t>
  </si>
  <si>
    <t xml:space="preserve"> Pavilon bölcsödei célra történő átalakítása</t>
  </si>
  <si>
    <t>Szivattyú automatika pótlása</t>
  </si>
  <si>
    <t>Kis és nagy hőközponti felújítási munkák</t>
  </si>
  <si>
    <t xml:space="preserve">Dózsavárosi könyvtár  </t>
  </si>
  <si>
    <t>Villámvédelmi rendszer felújítása</t>
  </si>
  <si>
    <t>Főépület, "B" épület felöli oldal tetőrész csatornát burkoló lambéria csere, csatornázás javítás</t>
  </si>
  <si>
    <t>Gondnokság: tető lambériázás</t>
  </si>
  <si>
    <t>Nyílászáró és panel csere (aula, étterem) II. ütem</t>
  </si>
  <si>
    <t>Nyílászáró csere (K-i oldalon I. ütem)</t>
  </si>
  <si>
    <t>Burkolat felújítás aulában</t>
  </si>
  <si>
    <t>Nyílászáró csere konyha étkezőnél</t>
  </si>
  <si>
    <t>"A" épület konyha lapostető szigetelés</t>
  </si>
  <si>
    <t>Bárczi Gusztáv Általános Iskola</t>
  </si>
  <si>
    <t>Támfal javítás</t>
  </si>
  <si>
    <t>Vizesblokkok felújítása (1 db)</t>
  </si>
  <si>
    <t>Nemenkénti zuhanyzó kialakítása tornatermi öltözőben</t>
  </si>
  <si>
    <t>Támfal statikai szakvélemény, tervezéskivitelezés</t>
  </si>
  <si>
    <t>Ipari Szaközépiskola és Gimnázium</t>
  </si>
  <si>
    <t>Szakértői vélemény tornaterem épületszárny süllyedésére és helyreállítás</t>
  </si>
  <si>
    <t>Nyílászárók és falelem csere</t>
  </si>
  <si>
    <t>Középiskolai Kollégium</t>
  </si>
  <si>
    <t>"A" épület wc fürdő felújítás I.ütem</t>
  </si>
  <si>
    <t>Középfokú Nevelési Központ</t>
  </si>
  <si>
    <t>Iskola épület</t>
  </si>
  <si>
    <t>Villámvédelmi rendszer felújítása iskola, tanműhely, csarnok, uszoda</t>
  </si>
  <si>
    <t xml:space="preserve">Uszoda </t>
  </si>
  <si>
    <t>Uszoda földszinti női zuhanyozó felújítás a felette lévő fiú zuhanyozó szig-vel</t>
  </si>
  <si>
    <t>Önkormányzati felújítási kiadások összesen</t>
  </si>
  <si>
    <t>Színpad padozat csere borovi fenyőből</t>
  </si>
  <si>
    <t>Teher lift teljes felújítás</t>
  </si>
  <si>
    <t>Főépület, fűtési rendszer alagsori felszálló ágak kiváltása</t>
  </si>
  <si>
    <t>Intézményi felújítási kiadások összesen</t>
  </si>
  <si>
    <t>Ebből:</t>
  </si>
  <si>
    <t>Önkormányzat által önként vállalt feladatokat ellátó intézmények összesen</t>
  </si>
  <si>
    <t>VMJV Polgármesteri Hivatal által ellátott kötelező és államigazgatási feladatok összesen</t>
  </si>
  <si>
    <t xml:space="preserve">          - Tánc Fesztivál </t>
  </si>
  <si>
    <t>Á</t>
  </si>
  <si>
    <t>Önkormányzati segély</t>
  </si>
  <si>
    <t>Köztemetés</t>
  </si>
  <si>
    <t>Központi orvosi ügyelet (önkormányzatok hozzájárulása)</t>
  </si>
  <si>
    <t>Önkormányzat igazgatási tevékenysége (megbízási díjak, tagdíjak)</t>
  </si>
  <si>
    <t>Intézményüzemeltetéssel kapcsolatos kiadások</t>
  </si>
  <si>
    <t xml:space="preserve">Kéményseprési tevékenység támogatása </t>
  </si>
  <si>
    <t xml:space="preserve">Balaton Volán Zrt. helyi közösségi közlekedés közszolgáltatás és veszteségkiegyenlítés </t>
  </si>
  <si>
    <t>Fenntartható városfejlesztési programok előkészítése KDOP-3.1.1/E-13.</t>
  </si>
  <si>
    <t>Szociális Alapítvány támogatása</t>
  </si>
  <si>
    <t>TIOP-1.1.1-07/1-2008-0986. sz.Korszerű IKT eszközökkel a színvonalas oktatásért</t>
  </si>
  <si>
    <t>Gyulfirátótért Közhasznú Egyesület</t>
  </si>
  <si>
    <t>Gyulfirátóti Német Nemzetiségi Egyesület</t>
  </si>
  <si>
    <t>Ebből: Önkormányzat által ellátott kötelező feladatok összesen:</t>
  </si>
  <si>
    <t>Ebből: Önkormányzat által ellátott önként vállalt feladatok összesen:</t>
  </si>
  <si>
    <t>Á= Állami (államigazgatási) feladatok</t>
  </si>
  <si>
    <t>Társadalmi tudatformálási kampányok (mobilitási hét, "Te Szedd", kerékpárral munkába)</t>
  </si>
  <si>
    <t>Ebből: Önkormányzat által ellátott állami (államigazgatási) feladatok összesen:</t>
  </si>
  <si>
    <t xml:space="preserve">Veszprémi Ifjúsági Közalapítvány </t>
  </si>
  <si>
    <t>Polgármesteri Hivatal összesen:</t>
  </si>
  <si>
    <t xml:space="preserve">KDOP-3.1.1/D2-13-k2-2013-0002. Szociális Városrehabilitáció Veszprémben </t>
  </si>
  <si>
    <t>Bevételek összesen</t>
  </si>
  <si>
    <t>Önkormányzati kötelező feladatokat ellátó intézmények összesen</t>
  </si>
  <si>
    <t>Cím</t>
  </si>
  <si>
    <t>1.</t>
  </si>
  <si>
    <t>2.</t>
  </si>
  <si>
    <t>3.</t>
  </si>
  <si>
    <t>4.</t>
  </si>
  <si>
    <t>Gépjárműadó</t>
  </si>
  <si>
    <t>5.</t>
  </si>
  <si>
    <t>6.</t>
  </si>
  <si>
    <t>Illetékek</t>
  </si>
  <si>
    <t>Kulturális és közművelődési int. összesen</t>
  </si>
  <si>
    <t>INTÉZMÉNYEK ÖSSZESEN</t>
  </si>
  <si>
    <t>VMJV Polgármesteri Hivatal összesen</t>
  </si>
  <si>
    <t>NK</t>
  </si>
  <si>
    <t>Feladatellátás jellege*</t>
  </si>
  <si>
    <t>* Feladatellátás jellege:</t>
  </si>
  <si>
    <t>11.</t>
  </si>
  <si>
    <t>12.</t>
  </si>
  <si>
    <t>Működési célú központosított előirányzatok</t>
  </si>
  <si>
    <t xml:space="preserve"> - Egyéb felhalmozási célú kiadások</t>
  </si>
  <si>
    <t>Működési finanszírozási kiadások</t>
  </si>
  <si>
    <t>Felhalmozási finanszírozási kiadások</t>
  </si>
  <si>
    <t>Egyéb felhalmozási célú kiadások</t>
  </si>
  <si>
    <t>Költségvetési maradvány, vállalkozási maradvány</t>
  </si>
  <si>
    <t>Finanszírozási kiadásokkal korrigált hiány összege</t>
  </si>
  <si>
    <t>Helyi önkormányzatok kiegészítő támogatásai</t>
  </si>
  <si>
    <t>Műk.célú visszatér.tám. kölcs. visszatérülése, igénybevétele</t>
  </si>
  <si>
    <t>Egyéb működési célú támogatások bevételei</t>
  </si>
  <si>
    <t>Önkormányzatok működési támogatásai</t>
  </si>
  <si>
    <t>Önkormányzatok felhalmozási támogatásai</t>
  </si>
  <si>
    <t>Egyéb felhalmozási célú támogatások bevételei</t>
  </si>
  <si>
    <t>Hiány belső finanszírozásárra szolgáló bevételek</t>
  </si>
  <si>
    <t>Hiány külső finanszírozásárra szolgáló bevételek</t>
  </si>
  <si>
    <t>Működési hitelfelvétel</t>
  </si>
  <si>
    <t>(Kastélykert Óvoda, Ficánka Óvoda)</t>
  </si>
  <si>
    <t>Óvodák összesen:</t>
  </si>
  <si>
    <t>Kossuth Lajos Általános Iskola</t>
  </si>
  <si>
    <t>Cholnoky Jenő Általános Iskola</t>
  </si>
  <si>
    <t>Báthory István Általános Iskola</t>
  </si>
  <si>
    <t>Deák Ferenc Általános Iskola</t>
  </si>
  <si>
    <t>Szökőkutak, ivókutak szolgáltatási díjai</t>
  </si>
  <si>
    <t>Hriszto Botev Általános Iskola</t>
  </si>
  <si>
    <t>ebből: Felsőörsi Tagintézmény / Malomvölgy Á.I.</t>
  </si>
  <si>
    <t>Dózsa György Általános Iskola</t>
  </si>
  <si>
    <t>Rózsa úti Általános Iskola</t>
  </si>
  <si>
    <t>Bárczi Gusztáv Általános Iskola és Speciális Szakiskola</t>
  </si>
  <si>
    <t>Csermák Antal Alapfokú Művészetoktatási Intézmény</t>
  </si>
  <si>
    <t>Gyulaffy László Általános Iskola</t>
  </si>
  <si>
    <t>Általános Iskolák összesen:</t>
  </si>
  <si>
    <t>Nevelési Tanácsadó</t>
  </si>
  <si>
    <t>VMJV Eü. Alapellátási Intézmény</t>
  </si>
  <si>
    <t>VMJV Egyesített Bölcsődéje</t>
  </si>
  <si>
    <t>Egészségügyi és szoc. int. összesen:</t>
  </si>
  <si>
    <t>Oktatási és Egészségügyi PMSZSZ</t>
  </si>
  <si>
    <t>Oktatási, egészségügyi és szoc. int. összesen:</t>
  </si>
  <si>
    <t>Középfokú Oktatási Intézmények</t>
  </si>
  <si>
    <t>Veszprémi Középiskolai Kollégium</t>
  </si>
  <si>
    <t>Lovassy László Gimnázium</t>
  </si>
  <si>
    <t>Vetési Albert Gimnázium</t>
  </si>
  <si>
    <t>Táncsics Mihály Szakközépiskola, Szakiskola és Kollégium</t>
  </si>
  <si>
    <t>Veszprémi Közgazdasági Szakközépiskola</t>
  </si>
  <si>
    <t>Dohnányi Ernő Zeneművészeti Szakközépiskola és Diákotthon</t>
  </si>
  <si>
    <t>Jendrassik-Venesz Szakközépiskola és Szakiskola</t>
  </si>
  <si>
    <t>Középfokú Nevelési Központ Gazdasági Igazgatósága</t>
  </si>
  <si>
    <t>Középfokú Nevelési Központ összesen:</t>
  </si>
  <si>
    <t>Középfok összesen:</t>
  </si>
  <si>
    <t>Intézményi Szolgáltató Szervezet</t>
  </si>
  <si>
    <t>Eötvös Károly Megyei Könyvtár</t>
  </si>
  <si>
    <t>Laczkó Dezső Múzeum</t>
  </si>
  <si>
    <t>Göllesz Viktor Fogyatékos Személyek Nappali Intézménye</t>
  </si>
  <si>
    <t>VMJV Polgármesteri Hivatal által ellátott kötelező és önként vállalt feladatok</t>
  </si>
  <si>
    <t>2013-BAN ÁTALAKULÁS MIATT MEGSZŰNT INTÉZMÉNYEK ÖSSZESEN:</t>
  </si>
  <si>
    <t>Veszprémi Zeneművészeti Szakközépiskola és Alapfokú Művészetoktatási Intézmény</t>
  </si>
  <si>
    <t>Közcélú és közhasznú foglalkoztatás</t>
  </si>
  <si>
    <t>J</t>
  </si>
  <si>
    <t>K</t>
  </si>
  <si>
    <t>L</t>
  </si>
  <si>
    <t>M</t>
  </si>
  <si>
    <t>N</t>
  </si>
  <si>
    <t>Irányító szervtől kapott támogatás</t>
  </si>
  <si>
    <t>Előző évi pénzma-radvány</t>
  </si>
  <si>
    <t>Felhalmozási bevétel</t>
  </si>
  <si>
    <t>Felhalmozási célú támogatás Áht.-on belülről</t>
  </si>
  <si>
    <t>Munk.a. terh. jár. és szoc.hj.adó</t>
  </si>
  <si>
    <t>VESZPRÉM MEGYEI JOGÚ VÁROS ÖNKORMÁNYZATÁNAK MŰKÖDÉSI ÉS FELHALMOZÁSI</t>
  </si>
  <si>
    <t>MŰKÖDÉSI KÖLTSÉGVETÉSI BEVÉTELEK</t>
  </si>
  <si>
    <t>MŰKÖDÉSI KÖLTSÉGVETÉSI KIADÁSOK</t>
  </si>
  <si>
    <t>Személyi juttatások</t>
  </si>
  <si>
    <t>Munkaadókat terhelő járulékok és szociális hozzájárulási adó</t>
  </si>
  <si>
    <t>Dologi kiadások</t>
  </si>
  <si>
    <t>Egyéb működési kiadások</t>
  </si>
  <si>
    <t>FELHALMOZÁSI KÖLTSÉGVETÉSI BEVÉTELEK</t>
  </si>
  <si>
    <t>FELHALMOZÁSI KÖLTSÉGVETÉSI KIADÁSOK</t>
  </si>
  <si>
    <t>Felhalmozási célú átvett pénzeszköz</t>
  </si>
  <si>
    <t>MŰKÖDÉSI FINANSZÍROZÁSI BEVÉTELEK</t>
  </si>
  <si>
    <t>MŰKÖDÉSI FINANSZÍROZÁSI KIADÁSOK</t>
  </si>
  <si>
    <t>Hosszú lejáratú hitel felvétele</t>
  </si>
  <si>
    <t>Hosszú lejáratú hitel tőkeösszegének törlesztése</t>
  </si>
  <si>
    <t>Rövid lejáratú hitel felvétele</t>
  </si>
  <si>
    <t>Rövid lejáratú hitel tőkeösszegének törlesztése</t>
  </si>
  <si>
    <t>FELHALMOZÁSI FINANSZÍROZÁSI BEVÉTELEK</t>
  </si>
  <si>
    <t>FELHALMOZÁSI FINANSZÍROZÁSI KIADÁSOK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</si>
  <si>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</si>
  <si>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</si>
  <si>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</si>
  <si>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</si>
  <si>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>O</t>
  </si>
  <si>
    <t>P</t>
  </si>
  <si>
    <t>Beruházási kiadásokra képzett céltartalék összesen:</t>
  </si>
  <si>
    <t>Önkormányzati beruházási kiadások</t>
  </si>
  <si>
    <t>Intézményi beruházási kiadások</t>
  </si>
  <si>
    <t>Önkormányzati felújítási kiadások</t>
  </si>
  <si>
    <t>Intézményi felújítási kiadások</t>
  </si>
  <si>
    <t>Felújítási kiadásokra képzett céltartalék összesen:</t>
  </si>
  <si>
    <t>Felújítási kiadások mindösszesen:</t>
  </si>
  <si>
    <t>Vetési A. Gimnázium Természettudományos Közoktatási Laboratórium</t>
  </si>
  <si>
    <t xml:space="preserve">Veszprém - Csopak kerékpárút I. ütemének előkészítése. (tervezés) 201/2013. (VI.27.) Kh alapján 28.000 eFt </t>
  </si>
  <si>
    <t>Rendszámfelismerő alapszoftver beszerzése (Városi Rendőrkapitányság r. tört. Haszn. adásra) 2., 3., 4., 5., 9. vk.</t>
  </si>
  <si>
    <t>Holokauszt emlékmű</t>
  </si>
  <si>
    <t>Fényképezőgép</t>
  </si>
  <si>
    <t>Porszívó 2 db.</t>
  </si>
  <si>
    <t>Vasaló 2 db.</t>
  </si>
  <si>
    <t>Robotgép 1 db.</t>
  </si>
  <si>
    <t>Turmixgép 1 db.</t>
  </si>
  <si>
    <t>Salgó polcok</t>
  </si>
  <si>
    <t>Porszívó 10 db.</t>
  </si>
  <si>
    <t>Virágláda 2 db</t>
  </si>
  <si>
    <t>Mikrohullámú sütő</t>
  </si>
  <si>
    <t>Vasaló 4 db</t>
  </si>
  <si>
    <t>Hangszóró</t>
  </si>
  <si>
    <t>Porszívó</t>
  </si>
  <si>
    <t>Mosógép</t>
  </si>
  <si>
    <t>Gáztűzhely</t>
  </si>
  <si>
    <t>Telefonközpont</t>
  </si>
  <si>
    <t>Magas lábos, serpenyő</t>
  </si>
  <si>
    <t>Mosógép 1 db.</t>
  </si>
  <si>
    <t>Irodai szék 3 db</t>
  </si>
  <si>
    <t>Mobiltelefon 4 db</t>
  </si>
  <si>
    <t>Rúdmixer</t>
  </si>
  <si>
    <t>Varrógép</t>
  </si>
  <si>
    <t>HP Laserjet</t>
  </si>
  <si>
    <t>Monitor</t>
  </si>
  <si>
    <t>lejárat és eszközök szerinti bontásban</t>
  </si>
  <si>
    <t>Költségvetési többlet / hiány összege</t>
  </si>
  <si>
    <t>2014. évi önkormányzati és nemzetiségi önkormányzati képviselők választása</t>
  </si>
  <si>
    <t>Kulturális szakemberek továbbképzése a szolgáltatásfejlesztés érdekében TÁMOP 3.2.12-12/1-2012-0021.</t>
  </si>
  <si>
    <t>"Alapítvány a Magyar Műemléki Topográfia Támogatására"</t>
  </si>
  <si>
    <t>Cholnoky Jenő Iskolai Alapítvány</t>
  </si>
  <si>
    <t>Családbarát pályázat CSP-CSBM-14-18811.</t>
  </si>
  <si>
    <t>TÁMOP-3.1.3.10/2-2010-0002. (Vetési G. Természettudományos Laboratórium)</t>
  </si>
  <si>
    <t>KEOP-2014-4.10.0/N Fotovoltaikus rendszerek kialakítása</t>
  </si>
  <si>
    <t>KEOP-2014-4.10.0/F Önkormányzatok és intézményeik épületenergetikai fejlesztése megújuló energiaforrás hasznosításával kombinálva a konvergencia régiókban</t>
  </si>
  <si>
    <t>Tiltótáblák</t>
  </si>
  <si>
    <t>Pulpitus</t>
  </si>
  <si>
    <t>Stromfeld utcai parkoló építése, tervezése</t>
  </si>
  <si>
    <t>Kossuth utcai kiegészítő info táblák</t>
  </si>
  <si>
    <t>Intézmények kétcsatornás tűzjelző rendszer kiépítése</t>
  </si>
  <si>
    <t>Kopácsy utca irányában megcsúszott részű szakértői viszgálat anyagának elkészítése</t>
  </si>
  <si>
    <t>Aulich u. - Aradi u. csomópont végleges forgalomba helyezéséhez szükséges ingatlanrendezés</t>
  </si>
  <si>
    <t>Felmosó kocsi vödörrel 5 db</t>
  </si>
  <si>
    <t>Szőnyeg</t>
  </si>
  <si>
    <t>Hinta állvánnyal, gumitéglával</t>
  </si>
  <si>
    <t>Játékok, társasjátékok pótlása</t>
  </si>
  <si>
    <t>2 db tároló polc csoportszobákba</t>
  </si>
  <si>
    <t>Játékok pótlása</t>
  </si>
  <si>
    <t>Elektromos minitűzhely</t>
  </si>
  <si>
    <t>Konyhai szeletelő, vasaló 2 db.</t>
  </si>
  <si>
    <t>Konyhai szeletelő 1 db., vasaló</t>
  </si>
  <si>
    <t>Kültéri játszóeszközök</t>
  </si>
  <si>
    <t>Szőnyegek</t>
  </si>
  <si>
    <t>Kerti asztalok és padok</t>
  </si>
  <si>
    <t>Gyermek játszóházak kültéri</t>
  </si>
  <si>
    <t>Számítógép</t>
  </si>
  <si>
    <t>Csoportszobai berendezés (ágy, gyerekszék, gyerekasztal mozgássérültnek)</t>
  </si>
  <si>
    <t>Bútorzat, székek, asztalok, babaház</t>
  </si>
  <si>
    <t>Pecsenyetál 8 db</t>
  </si>
  <si>
    <t>Kerti játékok, udvari játékok</t>
  </si>
  <si>
    <t>Felmosó szett</t>
  </si>
  <si>
    <t>Iratmegsemmisítő, iratspirálozó</t>
  </si>
  <si>
    <t>Laminálógép, iratmegsemmisítő</t>
  </si>
  <si>
    <t>Kerti asztal 3 db</t>
  </si>
  <si>
    <t>Udvari játszóeszköz-Hunyadi bővített kombinált játszóvár</t>
  </si>
  <si>
    <t>Többfunkciós gyermek játszóház</t>
  </si>
  <si>
    <t>Ütéscsillapító burkolat</t>
  </si>
  <si>
    <t>Udvari játszóeszköz-Katica kétpályás hintaállvány</t>
  </si>
  <si>
    <t>Bőrfotel</t>
  </si>
  <si>
    <t>Polifoam</t>
  </si>
  <si>
    <t>Egyéni fejlesztést szolgáló eszköz, SNI-s gyermek fejlesztéséhez tükör</t>
  </si>
  <si>
    <t>Logopédiai alapkészlet</t>
  </si>
  <si>
    <t>Excelltel CDX-CS208 - telefonközpont</t>
  </si>
  <si>
    <t>Hallásvizsgáló és hallókészülék tesztelő készülék, vezetékes vagy vezeték nélküli egyéni ill. csop. Adó-vevő készülék</t>
  </si>
  <si>
    <t>Ipari porszívó</t>
  </si>
  <si>
    <t>Élősarok állvány</t>
  </si>
  <si>
    <t>Diavetítő</t>
  </si>
  <si>
    <t>Felnőtt öltözőszekrény</t>
  </si>
  <si>
    <t>Tornapad</t>
  </si>
  <si>
    <t>Szőnyeg 3 db</t>
  </si>
  <si>
    <t>pelenzkázószekrény 5 db</t>
  </si>
  <si>
    <t>automata mosógép 2 db</t>
  </si>
  <si>
    <t>CD lejátszó</t>
  </si>
  <si>
    <t>Ford Tranzit lízing</t>
  </si>
  <si>
    <t>Laptop, office program</t>
  </si>
  <si>
    <t>Irodai és egyéb felszerelések; irodaszék (mobiltelefon, video lejátszó, spirálozó gép, mikrohullámú sütő, mosogató)</t>
  </si>
  <si>
    <t>NKA pályázat - fúró-, csiszoló-, köszörű gépek és egyéb szerszámok</t>
  </si>
  <si>
    <t>Lombfűrész, lombszívó, fűnyíró</t>
  </si>
  <si>
    <t>Gépkocsi</t>
  </si>
  <si>
    <t>Hőmennyiségmérő - Erzsébet Sétány kiállítóhely</t>
  </si>
  <si>
    <t>Mobiltelefonok, asztali telefonok, lézer távmérő</t>
  </si>
  <si>
    <t>Irodabútorok és felszerelések, forgószékek, asztali számológépek</t>
  </si>
  <si>
    <t>Kádárta Orvosi rendelő járda felújítás, külső akadálymentesítés, babakocsi tároló</t>
  </si>
  <si>
    <t>Március 15. utcai int. Komplexum vízhálózat rekonstr.</t>
  </si>
  <si>
    <t>Nyílászáró csere (Gasztroker)</t>
  </si>
  <si>
    <t>Gyógyszeres szekrény</t>
  </si>
  <si>
    <t>Egységben az erő! - Óvodafejlesztés Veszprémben TÁMOP-3.1.11-12/2-2012-0026</t>
  </si>
  <si>
    <t>Cipőspolc 3 db</t>
  </si>
  <si>
    <t>Vízhálózat rekonstrukció</t>
  </si>
  <si>
    <t>Cserhát ltp-i központi orvosi ügyelet</t>
  </si>
  <si>
    <t xml:space="preserve"> Felújítása, átalakítása házi orvosi rendelőkké</t>
  </si>
  <si>
    <t>Szerszámok - fúró-csavarhúzó, tűzőgép, lámpa</t>
  </si>
  <si>
    <t>Bevételeinek 2014. évi teljesítése</t>
  </si>
  <si>
    <t>Kiadásainak 2014. évi teljesítése</t>
  </si>
  <si>
    <t>Önkormányzati feladatok és egyéb kötelezettségek 2014. évi teljesítése</t>
  </si>
  <si>
    <t>Beruházások és egyéb felhalmozási kiadások 2014. évi teljesítése</t>
  </si>
  <si>
    <t>Felújítási kiadásainak 2014. évi teljesítése</t>
  </si>
  <si>
    <t>Veszprém Megyei Jogú Város Önkormányzata 2014. évi hitelállományának és azok törlesztésének alakulásáról</t>
  </si>
  <si>
    <t>2014. december 31.</t>
  </si>
  <si>
    <t>A 2014. évi választókerületi alap teljesítése</t>
  </si>
  <si>
    <t>2014. év</t>
  </si>
  <si>
    <t>TÁJÉKOZTATÓ ADATOK</t>
  </si>
  <si>
    <t>az Európai Uniós támogatással megvalósuló programokról az államháztartásról szóló törvény végrehajtásáról szóló 368/2011. (XII.31.) Kormányrendelet 24. § (1) bekezdés bd) pontjának megfelelően</t>
  </si>
  <si>
    <t>Új Magyarország Fejlesztési Terv</t>
  </si>
  <si>
    <t>Program megnevezés</t>
  </si>
  <si>
    <t>Saját erő</t>
  </si>
  <si>
    <t>EU támogatás</t>
  </si>
  <si>
    <t>Összes kiadás</t>
  </si>
  <si>
    <t>Az Észak-déli közlekedési főtengely kialakítása - Új gyűjtő út kiépítése Veszprémben KDOP 4.2.1/B-11-2012-0032</t>
  </si>
  <si>
    <t>Mindösszesen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</si>
  <si>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</si>
  <si>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</si>
  <si>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</si>
  <si>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</si>
  <si>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</si>
  <si>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</si>
  <si>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</si>
  <si>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</si>
  <si>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</si>
  <si>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</si>
  <si>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</si>
  <si>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</si>
  <si>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</si>
  <si>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</si>
  <si>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</si>
  <si>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</si>
  <si>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</si>
  <si>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</si>
  <si>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</si>
  <si>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</si>
  <si>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</si>
  <si>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</si>
  <si>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</si>
  <si>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</si>
  <si>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</si>
  <si>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</si>
  <si>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</si>
  <si>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</si>
  <si>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</si>
  <si>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</si>
  <si>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</si>
  <si>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</si>
  <si>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</si>
  <si>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</si>
  <si>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</si>
  <si>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</si>
  <si>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</si>
  <si>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</si>
  <si>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</si>
  <si>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</si>
  <si>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</si>
  <si>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</si>
  <si>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</si>
  <si>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</si>
  <si>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</si>
  <si>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</si>
  <si>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</si>
  <si>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</si>
  <si>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2014. évi eredeti előirányzatok</t>
  </si>
  <si>
    <t>2014. évi módosított előirányzatok</t>
  </si>
  <si>
    <t>2014. évi teljesítés</t>
  </si>
  <si>
    <t>ESZKÖZÖK</t>
  </si>
  <si>
    <t>Tárgyév</t>
  </si>
  <si>
    <t>Intézmény neve</t>
  </si>
  <si>
    <t>Városi Művelődési Központ és Könyvtár</t>
  </si>
  <si>
    <t>Kabóca Bábszínház</t>
  </si>
  <si>
    <t>Intézmények összesen:</t>
  </si>
  <si>
    <t>Mindösszesen:</t>
  </si>
  <si>
    <t>az Önkormányzat pénzeszköz változásáról</t>
  </si>
  <si>
    <t>(Tájékoztató adatok az Áht. 91. § (2) bekezdés a) pontja alapján)</t>
  </si>
  <si>
    <t>Sor-szám</t>
  </si>
  <si>
    <t>Összeg       (ezer Ft)</t>
  </si>
  <si>
    <t>ebből:</t>
  </si>
  <si>
    <t xml:space="preserve"> - Bankszámlák egyenlege</t>
  </si>
  <si>
    <t xml:space="preserve"> - Pénztárak és betétkönyvek egyenlege</t>
  </si>
  <si>
    <t>Pénzkészlet 2014. január 1-jén</t>
  </si>
  <si>
    <t>Záró pénzkészlet 2014. december 31-én</t>
  </si>
  <si>
    <t>és a tulajdoni hányadokról az érintett társaságokban</t>
  </si>
  <si>
    <t>Az Önkormányzat</t>
  </si>
  <si>
    <t>A részvénycsomag, ill.</t>
  </si>
  <si>
    <t>A gazdasági társaság megnevezése</t>
  </si>
  <si>
    <t>tulajdoni hányada</t>
  </si>
  <si>
    <t>„VKSZ” Veszprémi Közüzemi Szolgáltató Zrt.</t>
  </si>
  <si>
    <t>Bakonykarszt Zrt.</t>
  </si>
  <si>
    <t>Balatoni Korona Zrt.</t>
  </si>
  <si>
    <t>Veszprémi Városi Televízió és Lapkiadó Kft.</t>
  </si>
  <si>
    <t>Csarnok Kft.</t>
  </si>
  <si>
    <t xml:space="preserve">Kittenberger Kálmán Növény és Vadaspark Szolgáltató Kiemelten Közhasznú Nonprofit Kft. </t>
  </si>
  <si>
    <t>Pannon TISZK Szakképzés-szervezési Kiemelkedően Közhasznú Nonprofit Kft.</t>
  </si>
  <si>
    <t>Veszprémi Turisztikai Közhasznú Nonprofit Kft.</t>
  </si>
  <si>
    <t>Swing-Swing Kft.</t>
  </si>
  <si>
    <t>Programiroda Kft.</t>
  </si>
  <si>
    <t>Összesen:</t>
  </si>
  <si>
    <t xml:space="preserve">Az önkormányzat által adott közvetett támogatásokról </t>
  </si>
  <si>
    <t xml:space="preserve">(kedvezményekről) </t>
  </si>
  <si>
    <t>(Tájékoztató adatok)</t>
  </si>
  <si>
    <t>Törvények és helyi rendeletek által nyújtott mentességek, kedvezmények</t>
  </si>
  <si>
    <t>2013. évben</t>
  </si>
  <si>
    <t>Kedvezmények összege e/Ft</t>
  </si>
  <si>
    <t>Adórendeletek alapján:</t>
  </si>
  <si>
    <t>Adórendeletek alapján összesen:</t>
  </si>
  <si>
    <t>Egyéb közvetett támogatások:</t>
  </si>
  <si>
    <t>Ellátottak térítési díjának illetve kártérítésének méltányossági alapon történő elengedésének összege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</si>
  <si>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</si>
  <si>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</si>
  <si>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Követelések elengedése</t>
  </si>
  <si>
    <t>Egyéb nyújtott kedvezmény vagy kölcsön elengedésének összege</t>
  </si>
  <si>
    <t xml:space="preserve">Veszprém Megyei Jogú Város Önkormányzata </t>
  </si>
  <si>
    <t>Vagyonkimutatása</t>
  </si>
  <si>
    <t>[Tájékoztató adatok az Áht. 91. § (2) bekezdés c.) pontja alapján]</t>
  </si>
  <si>
    <t>Változás %-a</t>
  </si>
  <si>
    <t>VMJV Önkormányzat</t>
  </si>
  <si>
    <t>Polgármesteri Hivatal</t>
  </si>
  <si>
    <t>Intézmények összesen</t>
  </si>
  <si>
    <t>Petőfi Színház</t>
  </si>
  <si>
    <t>I. Immateriális javak</t>
  </si>
  <si>
    <t>1. Telkek, zártkerti-és külterületi földterületek</t>
  </si>
  <si>
    <t>2. Épületek</t>
  </si>
  <si>
    <t>3. Tenyészállatok</t>
  </si>
  <si>
    <t>a./ Forgalomképtelen</t>
  </si>
  <si>
    <t>1. Tartós részesedések</t>
  </si>
  <si>
    <t>1. Tartós hitelviszonyt megtestesítő értékpapírok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</si>
  <si>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</si>
  <si>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</si>
  <si>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</si>
  <si>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</si>
  <si>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</si>
  <si>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</si>
  <si>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</si>
  <si>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</si>
  <si>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</si>
  <si>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</si>
  <si>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</si>
  <si>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</si>
  <si>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</si>
  <si>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sor-
szám</t>
  </si>
  <si>
    <t>Bruttó érték</t>
  </si>
  <si>
    <t>Nettó érték</t>
  </si>
  <si>
    <t>"0"-ra leírt, de használatban lévő</t>
  </si>
  <si>
    <t>"0"-ra leírt, használaton kívüli</t>
  </si>
  <si>
    <t>1. Ingatlanok és kapcsolódó vagyoni értékű jogok (6+7)</t>
  </si>
  <si>
    <t>Mennyiség (db)</t>
  </si>
  <si>
    <t>Érték
(eFt)</t>
  </si>
  <si>
    <t>Képzőművészeti alkotások(kisplasztika)</t>
  </si>
  <si>
    <t>Képzőművészeti alkotások</t>
  </si>
  <si>
    <t>Régészeti leletek</t>
  </si>
  <si>
    <t>Kép- és hangarchívum</t>
  </si>
  <si>
    <t>Gyűjtemények</t>
  </si>
  <si>
    <t>Kulturális javak</t>
  </si>
  <si>
    <t>Összesen (1+2+3+4+5)</t>
  </si>
  <si>
    <t>2014. december 31-én tulajdonában lévő részvények, üzletrészek névértékéről</t>
  </si>
  <si>
    <t>2014. évben</t>
  </si>
  <si>
    <t>Kedvezmények változása % (2013=100 %)</t>
  </si>
  <si>
    <t>Önkormányzat VAGYONKIMUTATÁS a "0"-ra leírt eszközökről 2014.</t>
  </si>
  <si>
    <t>Vis maior, egyéb felhalmozási támogatás</t>
  </si>
  <si>
    <t>Veszprém integrált településfejlesztés, belváros funkcióbővítő rehabilitációja I/B. ütem</t>
  </si>
  <si>
    <t>Rendkívüli gyermekvédelmi támogatása</t>
  </si>
  <si>
    <t>Átmeneti szociális segély</t>
  </si>
  <si>
    <t>16. Magyar ingatlanfejlesztési nívódíj pályázat részvételi díj</t>
  </si>
  <si>
    <t>Fenntartható városfejlesztés Veszprémben KDOP-3.1.1/E-13-2013-0002.</t>
  </si>
  <si>
    <t>Közlekedésbiztonsági kerékpárút pályázat (Kerékpárforgalmi hálózat fejlesztése KDOP-4.2.2-09-2009-0009)</t>
  </si>
  <si>
    <t>Veszprém Megyei Jogú Város Egészségre nevelő és szemléletformáló programjai TÁMOP-6.1.2-11/1-2012-1626. pályázat előlege</t>
  </si>
  <si>
    <t>Állami vagyonkezelő Zrt. - Kittenberger K. u. 13. 6342. hrsz. Lakás</t>
  </si>
  <si>
    <t>Raktármérleg</t>
  </si>
  <si>
    <t>Vásárlóerőtanulmány</t>
  </si>
  <si>
    <t>Városépítészeti feladatok - tablet, fényképezőgép</t>
  </si>
  <si>
    <t>Közbiztonság növelését szolgáló önkormányzati fejlesztések</t>
  </si>
  <si>
    <t>1 db Fészek hinta állvánnyal, gumitéglával</t>
  </si>
  <si>
    <t>Udvari játéktároló</t>
  </si>
  <si>
    <t>1 db komplett irodabútor, 2 db forgószék</t>
  </si>
  <si>
    <t>Cipős szekrény 3 db, ruhafogas 1 db</t>
  </si>
  <si>
    <t>2 db minikonyha-tűzhely (Pedagógiai programhoz)</t>
  </si>
  <si>
    <t>Digitális fénymásoló</t>
  </si>
  <si>
    <t>Vezetékes Philips telefon, CD lejátszó, fényképezőgép, video</t>
  </si>
  <si>
    <t>3 db Porszívó</t>
  </si>
  <si>
    <t>Irodabútorok, óvónői öltözőbe polcok, kisszekrények</t>
  </si>
  <si>
    <t>Laptop szoftverrel</t>
  </si>
  <si>
    <t>Fénymásoló</t>
  </si>
  <si>
    <t>Homokozó tetővel</t>
  </si>
  <si>
    <t>Lamináló gép</t>
  </si>
  <si>
    <t>Nevelői székek</t>
  </si>
  <si>
    <t>Porszívók</t>
  </si>
  <si>
    <t>4 db udvari fa játéktároló 4. vk.</t>
  </si>
  <si>
    <t>Mikro Hifi, Mini hifi</t>
  </si>
  <si>
    <t>Mikrosütő, kávéfőző, konyhai aprító</t>
  </si>
  <si>
    <t>Fényfűzér</t>
  </si>
  <si>
    <t>Gumitéglák (udvari játszóeszközök korsz.) - 10. vk.</t>
  </si>
  <si>
    <t>Irodaszékek</t>
  </si>
  <si>
    <t>Vasalók</t>
  </si>
  <si>
    <t>Bojler</t>
  </si>
  <si>
    <t>Konyhai szeletelő</t>
  </si>
  <si>
    <t>Turmixgép, robotgép</t>
  </si>
  <si>
    <t>monitor</t>
  </si>
  <si>
    <t>Homokozó-tetővel</t>
  </si>
  <si>
    <t>Fax készülék, szünetmentes tápegység</t>
  </si>
  <si>
    <t>Vezeték nélküli telefon, mobil telefon 2 db</t>
  </si>
  <si>
    <t>Számológép 3 db</t>
  </si>
  <si>
    <t>Ipari lábtörlő 3 db</t>
  </si>
  <si>
    <t>Felmosó kocsi 2 db</t>
  </si>
  <si>
    <t>Számítógép konfiguráció, ruter, winchester</t>
  </si>
  <si>
    <t>Ipari lábtörlő 4 db</t>
  </si>
  <si>
    <t>Számológép 2 db</t>
  </si>
  <si>
    <t>Mobiltelefonok</t>
  </si>
  <si>
    <t>Babaház, udvari játék</t>
  </si>
  <si>
    <t>Vasaló 4 db., vasalódeszka 2 db</t>
  </si>
  <si>
    <t>Projektor, laptop</t>
  </si>
  <si>
    <t>Mikro hifi 6 db</t>
  </si>
  <si>
    <t>Mikrohullámú sütő 2 db., kávéfőző 1 db</t>
  </si>
  <si>
    <t>Asztal</t>
  </si>
  <si>
    <t>Építő- és konstrukciós játék 8 db</t>
  </si>
  <si>
    <t>Udvari játszóeszköz - rugós játék 2 db</t>
  </si>
  <si>
    <t>Vasaló 1 db., vasalódeszka 2 db</t>
  </si>
  <si>
    <t>Porszívó 4 db.</t>
  </si>
  <si>
    <t>Laptop, monitor</t>
  </si>
  <si>
    <t>Mikro hifi 4 db</t>
  </si>
  <si>
    <t>Mikrohullámú sütő 2 db.</t>
  </si>
  <si>
    <t>Asztal 3 db</t>
  </si>
  <si>
    <t>Iratmegsemmisítő</t>
  </si>
  <si>
    <t>Philips mini hifi rendszer, hordozható hifi</t>
  </si>
  <si>
    <t>Konyhai gépek (dagasztógép, szeletelőgép, ipari konzervnyitó, mérleg)</t>
  </si>
  <si>
    <t>Szennytaszító damaszt, kéztörlő</t>
  </si>
  <si>
    <t>Tartós játékok (legó, dupló)</t>
  </si>
  <si>
    <t>Dombornyomó prés, kivágás, szélmintázó</t>
  </si>
  <si>
    <t>Csúszda, kerti pad</t>
  </si>
  <si>
    <t>Irodai székek</t>
  </si>
  <si>
    <t>Pendrivok</t>
  </si>
  <si>
    <t>Konyhai berendezések, felszerelések, szakmai eszközök</t>
  </si>
  <si>
    <t>Húsörlőgép, dagasztó, habverő, krémkeverő gép</t>
  </si>
  <si>
    <t>Háztartási létra 3 db</t>
  </si>
  <si>
    <t>HP Laserjet nyomtató</t>
  </si>
  <si>
    <t>Komód, tálaló, kisszekrény 14 db</t>
  </si>
  <si>
    <t>Hitelesített raktármérleg</t>
  </si>
  <si>
    <t>Pelenzkázószekrény 5 db</t>
  </si>
  <si>
    <t>Botmixer, gőzállomás, rm.Lába, fazék 10 db</t>
  </si>
  <si>
    <t>Áruszállító kocsi</t>
  </si>
  <si>
    <t>Szőnyeg 4 db</t>
  </si>
  <si>
    <t>Gyermek öltözőszekrény 2 db</t>
  </si>
  <si>
    <t>Számítógép asztal</t>
  </si>
  <si>
    <t>Autómata mosógép</t>
  </si>
  <si>
    <t>Rm.fazék, szeletelőgép</t>
  </si>
  <si>
    <t>Tálaló kocsi, rem.lábas</t>
  </si>
  <si>
    <t>Konyhaszekrény 3 db</t>
  </si>
  <si>
    <t>Számítógép, laptop, nyomtató</t>
  </si>
  <si>
    <t>Ételszállító badella, polcok</t>
  </si>
  <si>
    <t>Windows office programok, honlap szerkesztés</t>
  </si>
  <si>
    <t>Fénymásoló, hajtogató, vágógép</t>
  </si>
  <si>
    <t>Amerikai Kuckó - szőnyeg, tároló szekrény</t>
  </si>
  <si>
    <t>Amerikai Kuckó - számítógépek, Ipad, szoftver</t>
  </si>
  <si>
    <t>Amerikai Kuckó - másológép, árnyékoló berendezés</t>
  </si>
  <si>
    <t>Mosógép, vasaló, ruhaszárító állvány, informatikai eszközök</t>
  </si>
  <si>
    <t>Szoftverek</t>
  </si>
  <si>
    <t>Irodaszékek, mikrohullámú sütő, porszívó, étkezőgarnitúra</t>
  </si>
  <si>
    <t>Konferencia asztal, számológép, irodaszék</t>
  </si>
  <si>
    <t>Többfunkciós nyomtató-másológép</t>
  </si>
  <si>
    <t>On-line pénztárgépek beszerzése</t>
  </si>
  <si>
    <t>Számítógép, szoftver</t>
  </si>
  <si>
    <t>Mikroszkópok, elszívók, restaurátori munkához</t>
  </si>
  <si>
    <t>Fotóberendezések beszerzése (reflektorok, fényképezőgép, kártya)</t>
  </si>
  <si>
    <t>Régészeti berendezések, felszerelések</t>
  </si>
  <si>
    <t>Interaktív vártörténeti kiállítás 3D plasztika, LCD kijelzők, monitorok</t>
  </si>
  <si>
    <t>Mobil garázs, átmeneti raktározás megoldása (hajókonténer)</t>
  </si>
  <si>
    <t>Informatikai hálózat újratelepítése</t>
  </si>
  <si>
    <t>Canon Legria HF R506 videókamera, SX700 HS fényképezőgép</t>
  </si>
  <si>
    <t>6 db Mikroport-mikrofon</t>
  </si>
  <si>
    <t>Notebook, nyomtató (speciális jegykiadó)</t>
  </si>
  <si>
    <t>Szintetizátor</t>
  </si>
  <si>
    <t>Szerszámok - szúrófűrész, fúrócsavarozó, nyomtató, szőnyeg</t>
  </si>
  <si>
    <t>Díszlet vásárlás - bútorok</t>
  </si>
  <si>
    <t>Konyhai mosogatógép</t>
  </si>
  <si>
    <t>Vízforraló 26 db</t>
  </si>
  <si>
    <t>Telefon</t>
  </si>
  <si>
    <t>Festmény - Ircsik József "Fiú" című alkotása</t>
  </si>
  <si>
    <t>Számítógép, TV, nyomtatók</t>
  </si>
  <si>
    <t>Felsőörsi raktárbázis felújítása</t>
  </si>
  <si>
    <t>Tereprendezés Török Ignác u. 7. ill. Erzsébet sétány 1.</t>
  </si>
  <si>
    <t>Előtér átalakítása</t>
  </si>
  <si>
    <t>Foglalkoztató helyiség felújítása</t>
  </si>
  <si>
    <t>Illemhelyek (férfi/női) felújítása</t>
  </si>
  <si>
    <t>Informatika - Mikrovoks rendszer felújítása</t>
  </si>
  <si>
    <t>Háztartási létra</t>
  </si>
  <si>
    <t>Füstgép, fényvez., hangfal, GPS</t>
  </si>
  <si>
    <t>Projektor, szőnyeg</t>
  </si>
  <si>
    <t>Színpad</t>
  </si>
  <si>
    <t>Fogászati eszközök</t>
  </si>
  <si>
    <t>Függöny</t>
  </si>
  <si>
    <t>Költségvetési törvény alapján feladatátvétellel / feladatátadással korrigált támogatás</t>
  </si>
  <si>
    <t>Támogatás évközi változás Június 1.</t>
  </si>
  <si>
    <t>Támogatás évközi változás Október 15.</t>
  </si>
  <si>
    <t>Tényleges támogatás</t>
  </si>
  <si>
    <t>Évvégi eltérés (+;-) mutatószám szerint támogatás                 (=6-(3+4+5))</t>
  </si>
  <si>
    <t>Az önkormányzat által az adott célra december 31-ig ténylegesen felhasznált összeg</t>
  </si>
  <si>
    <t>Eltérés            (támogatásban és felhasználás szerint) (=7-(6-8))</t>
  </si>
  <si>
    <t>I. 1. - III. 2. A települési önkormányzatok működésének támogatása, hozzájárulás a pénzbeli szociális ellátásokhoz, beszámítás</t>
  </si>
  <si>
    <t>I. 2. Nem közművel összegyűjtött háztartási szennyvíz ártalmatlanítása</t>
  </si>
  <si>
    <t>I. 3. Megyei önkormányzatok működésének támogatása</t>
  </si>
  <si>
    <t>II. Köznevelési feladatok összesen</t>
  </si>
  <si>
    <t>III. 3. Egyes szociális és gyermekjóléti feladatok támogatása</t>
  </si>
  <si>
    <t>III. 4. A települési önkormányzatok által az idősek átmeneti és tartós, valamint a hajléktalan személyek részére nyújtott tartós szociális szakosított ellátási feladatok támogatása</t>
  </si>
  <si>
    <t>III. 5. Gyermekétkeztetés támogatása</t>
  </si>
  <si>
    <t>adatok Ft-ban</t>
  </si>
  <si>
    <t>01</t>
  </si>
  <si>
    <t>02</t>
  </si>
  <si>
    <t>03</t>
  </si>
  <si>
    <t>04</t>
  </si>
  <si>
    <t>05</t>
  </si>
  <si>
    <t>06</t>
  </si>
  <si>
    <t>07</t>
  </si>
  <si>
    <t>08</t>
  </si>
  <si>
    <t>1</t>
  </si>
  <si>
    <t>A helyi önkormányzatok általános működéséhez és ágazati feladataihoz kapcsolódó mutatószámok, feladatmutatók alapján járó támogatások elszámolása</t>
  </si>
  <si>
    <t>üzletrész névértéke</t>
  </si>
  <si>
    <t>Előző év</t>
  </si>
  <si>
    <t>b./ Nemzetgazdasági szempontból kiemelt jelentőségű ingatlanok</t>
  </si>
  <si>
    <t>1. Gépek, berendezések, felszerelések, járművek</t>
  </si>
  <si>
    <t>2. Tenyészállatok</t>
  </si>
  <si>
    <t>4. Tárgyi eszközök értékhelyesbítése</t>
  </si>
  <si>
    <t>2. Befektetett pénzügyi eszközök értékhelyesbítése</t>
  </si>
  <si>
    <t>IV. Koncesszióba, vagyonkezelésbe adott eszközök</t>
  </si>
  <si>
    <t>I.  Készletek</t>
  </si>
  <si>
    <t>II. Értékpapírok</t>
  </si>
  <si>
    <t>I.    Lekötött bankbetétek</t>
  </si>
  <si>
    <t>II.   Pénztárak, csekkek, betétkönyvek</t>
  </si>
  <si>
    <t>III.  Forintszámlák</t>
  </si>
  <si>
    <t>IV. Devizaszámlák</t>
  </si>
  <si>
    <t>V.  Idegen pénzeszközök</t>
  </si>
  <si>
    <t>III. Követelés jellegű sajátos elszámolások</t>
  </si>
  <si>
    <t>I.   December havi illetmények, munkabérek elszámolása</t>
  </si>
  <si>
    <t>II. Utalványok, bérletek és más hasonló készpénz-helyettesítő fizetési eszköznek nem minősülő eszközök elszámolásai</t>
  </si>
  <si>
    <t>F.) Aktív időbeli elhatárolások</t>
  </si>
  <si>
    <t>I.    Nemzeti vagyon induláskori értéke</t>
  </si>
  <si>
    <t>II.   Nemzeti vagyon változásai</t>
  </si>
  <si>
    <t>III.  Egyéb eszközök induláskori értéke és változásai</t>
  </si>
  <si>
    <t>IV. Felhalmozott eredmény</t>
  </si>
  <si>
    <t>V.  Eszközök értékhelyesbítésének forrása</t>
  </si>
  <si>
    <t>VI. Mérleg szerinti eredmény</t>
  </si>
  <si>
    <t>III. Kötelezettség jellegű sajátos elszámolások</t>
  </si>
  <si>
    <t>I.) Egyéb sajátos forrásoldali elszámolások</t>
  </si>
  <si>
    <t>J.)  Kincstári számlavezetéssel kapcsolatos elszámolások</t>
  </si>
  <si>
    <t>K.)  Passzív időbeli elhatárolások</t>
  </si>
  <si>
    <t>A/I. Immateriális javak (2+3)</t>
  </si>
  <si>
    <t>A/II. Tárgyi eszközök (5+8+11+14)</t>
  </si>
  <si>
    <t>2. Gépek, berendezések, felszerelések és járművek (9+10)</t>
  </si>
  <si>
    <t>3. Tenyészállatok (12+13)</t>
  </si>
  <si>
    <t>A/IV. Koncesszióba, vagyonkezelésbe adott eszközök (15+16)</t>
  </si>
  <si>
    <t>ÖSSZESEN (1+4+14)</t>
  </si>
  <si>
    <t>Önkormányzat VAGYONKIMUTATÁS a használatban lévő kisértékű eszközökről és készletekről 2014.</t>
  </si>
  <si>
    <t>A/I. Immateriális javak</t>
  </si>
  <si>
    <t>A/II. Tárgyi eszközök (3+4+5)</t>
  </si>
  <si>
    <t>1. Ingatlanok és kapcsolódó vagyoni értékű jogok</t>
  </si>
  <si>
    <t>2. Gépek, berendezések, felszerelések és járművek</t>
  </si>
  <si>
    <t>B/I. Készletek (7+8+9+10+11)</t>
  </si>
  <si>
    <t>1. Vásárolt készletek</t>
  </si>
  <si>
    <t>2. Átsorolt, követelés fejében átvett készletek</t>
  </si>
  <si>
    <t>3. Egyéb készletek</t>
  </si>
  <si>
    <t>4. Befejezetlen termelés, félkész termékek, késztermékek</t>
  </si>
  <si>
    <t>5. Növendék-, hízó és egyéb állatok</t>
  </si>
  <si>
    <t>ÖSSZESEN (1+2+6)</t>
  </si>
  <si>
    <t>Önkormányzat VAGYONKIMUTATÁS a 01-02 számlacsoportba nyilvántartott eszközökről 2014.</t>
  </si>
  <si>
    <t>I. Befektetett eszközök (2+3+4+5)</t>
  </si>
  <si>
    <t>1. Államháztartáson belüli vagyonkezelésbe adott eszközök</t>
  </si>
  <si>
    <t>2. Bérbe vett befektetett eszközök</t>
  </si>
  <si>
    <t>3. Letétbe, bizományba, üzemeltetésre átvett befektetett eszközök</t>
  </si>
  <si>
    <t>4. PPP konstrukcióban használt befektetett eszközök</t>
  </si>
  <si>
    <t>II. Készletek (7+8+9)</t>
  </si>
  <si>
    <t>1. Bérbe vett készletek</t>
  </si>
  <si>
    <t>2. Letétbe, bizományba vett készletek</t>
  </si>
  <si>
    <t>3. Intervenciós készletek</t>
  </si>
  <si>
    <t>ÖSSZESEN (1+6)</t>
  </si>
  <si>
    <t>Önkormányzat VAGYONKIMUTATÁS a NVT. 1.§ (2) bekezdés g) és h) pontja szerinti kulturális javakról és régészeti leleltekről 2014.</t>
  </si>
  <si>
    <t>Önkormányzat VAGYONKIMUTATÁS a függő követelésekről és kötelezettségekről, a biztos (jövőbeni) követelésekről 2014.</t>
  </si>
  <si>
    <t>I. Függő követelések (2+3)</t>
  </si>
  <si>
    <t>1. Támogatási célú előlegekkel kapcsolatos elszámolási követelések</t>
  </si>
  <si>
    <t>2. Egyéb függő követelések</t>
  </si>
  <si>
    <t>II. Biztos (jövőbeni) követelések</t>
  </si>
  <si>
    <t>III. Függő kötelezettségek (6+7+8+9+10)</t>
  </si>
  <si>
    <t>1. Kezességgel-, garanciavállalással kapcsolatos függő kötelezettségek</t>
  </si>
  <si>
    <t>2. Peres ügyekkel kapcsolatos függő kötelezettségek</t>
  </si>
  <si>
    <t>3. El nem ismert tartozások</t>
  </si>
  <si>
    <t>4. Támogatási célú előlegekkel kapcsolatos elszámolási kötelezettségek</t>
  </si>
  <si>
    <t>5. Egyéb függő Kötelezettségek</t>
  </si>
  <si>
    <t>Összesen (1+4+5)</t>
  </si>
  <si>
    <t>Követelések (+)</t>
  </si>
  <si>
    <t>Egyéb sajátos eszközoldali elszámolások (+)</t>
  </si>
  <si>
    <t>Kötelezettségek (-)</t>
  </si>
  <si>
    <t>Egyéb sajátos forrásoldali elszámolások (-)</t>
  </si>
  <si>
    <t>Kapcsolódó működési kiadás teljesítése</t>
  </si>
  <si>
    <t>Kapcsolódó működési kiadások</t>
  </si>
  <si>
    <t>Államháztartáson belüli megelőlegezések</t>
  </si>
  <si>
    <t>Költségvetési maradvány, vállalkozási maradvány, államháztartáson belüli megelőlegezés</t>
  </si>
  <si>
    <t>az Önkormányzat 2014. évi költségvetési maradványáról</t>
  </si>
  <si>
    <t>Alaptevékenység költségvetési egyenlege</t>
  </si>
  <si>
    <t>Alaptevékenység finanszírozási egyenlege</t>
  </si>
  <si>
    <t>Alaptevékenység maradványa</t>
  </si>
  <si>
    <t>Alaptevékenység kötelezettség-vállalással terhelt maradványa</t>
  </si>
  <si>
    <t>ebből: a tárgyévi évi központi költségvetésből kapott támogatás elszámolásából eredő kötelezettség</t>
  </si>
  <si>
    <t>Alaptevékenység szabad maradványa</t>
  </si>
  <si>
    <t>Veszprém integrált településfejlesztés, belváros funkcióbővítő rehabilitációja I/B ütem (KDOP-3.1.1/D1-14 –k2-2014-0001 jelű pályázat)</t>
  </si>
  <si>
    <t>Hivatásforgalmi kerékpárút hálózat fejlesztése a térségi elérhetőség javításához, a 8. számú főközlekedési út tehermentesítése érdekében (Márkó - Bánd) KÖZOP-3.2.0/c-08-11-2011-0022</t>
  </si>
  <si>
    <t>Veszprém város intermodális pályaudvar kialakítás és kapcsolódó közösségi közlekedési fejlesztések (KÖZOP -5.5.0-09-11-2011-0013)</t>
  </si>
  <si>
    <t>Fenntartható városfejlesztés Veszprémben KDOP-3.1.1/E-13-2013-0002</t>
  </si>
  <si>
    <t xml:space="preserve">Szervezetfejlesztés a Veszprémi Önkormányzatnál ÁROP-1.A.5-2013-2013-0070. </t>
  </si>
  <si>
    <t xml:space="preserve">Bízzunk az új nemzedékben ÁROP-1.A.6-2013-2013-0050 </t>
  </si>
  <si>
    <t>Fotovoltaikus rendszer kialakítása KEOP-2014-4.10.0/N</t>
  </si>
  <si>
    <t>Önkormányzatok és intézményeik épületenergetikai fejlesztése megújuló energiaforrás használatával kombinálva a konvergencia régióban KEOP-2014-4.10.0/F</t>
  </si>
  <si>
    <r>
      <t xml:space="preserve">Kulturális szakemberek továbbképzése </t>
    </r>
    <r>
      <rPr>
        <b/>
        <sz val="9"/>
        <rFont val="Palatino Linotype"/>
        <family val="1"/>
      </rPr>
      <t xml:space="preserve">Eötvös Károly Megyei Könyvtá </t>
    </r>
    <r>
      <rPr>
        <sz val="9"/>
        <rFont val="Palatino Linotype"/>
        <family val="1"/>
      </rPr>
      <t>TÁMOP-3.2.1.12-12/1-2012-0037.</t>
    </r>
  </si>
  <si>
    <r>
      <t xml:space="preserve">Virtualitás és többnyelvűség a megújuló múzeumpedagógiában </t>
    </r>
    <r>
      <rPr>
        <b/>
        <sz val="9"/>
        <rFont val="Palatino Linotype"/>
        <family val="1"/>
      </rPr>
      <t>Laczkó Dezső Múzeum</t>
    </r>
    <r>
      <rPr>
        <sz val="9"/>
        <rFont val="Palatino Linotype"/>
        <family val="1"/>
      </rPr>
      <t xml:space="preserve"> TÁMOP-3.2.12-12/1-2012-0002. </t>
    </r>
  </si>
  <si>
    <r>
      <t xml:space="preserve">Rugalmas foglalkoztatási lehetőségek megvalósítása </t>
    </r>
    <r>
      <rPr>
        <b/>
        <sz val="9"/>
        <rFont val="Palatino Linotype"/>
        <family val="1"/>
      </rPr>
      <t xml:space="preserve">Veszprém Megyei Jogú Város Polgármesteri Hivatalában </t>
    </r>
    <r>
      <rPr>
        <sz val="9"/>
        <rFont val="Palatino Linotype"/>
        <family val="1"/>
      </rPr>
      <t xml:space="preserve">TÁMOP-2.4.5-12/7-2012-0474 </t>
    </r>
  </si>
  <si>
    <t>Hitelfelvétel 2014</t>
  </si>
  <si>
    <t>Tőke-törlesztés 2014</t>
  </si>
  <si>
    <t>OTP Bank</t>
  </si>
  <si>
    <t>Eszközök</t>
  </si>
  <si>
    <t>II. Tárgyi eszközök (3+11)</t>
  </si>
  <si>
    <t>II/1. Törzsvagyon (4+7+8)</t>
  </si>
  <si>
    <t>a./ Forgalomképtelen ingatlanok (5+6))</t>
  </si>
  <si>
    <t>2. Folyamatban lévő ingatlan beruházás, felújítás</t>
  </si>
  <si>
    <t>c./ Korlátozottan forgalomképes ingatlanok (9+10)</t>
  </si>
  <si>
    <t>II/2. Üzleti vagyon (12+16)</t>
  </si>
  <si>
    <t>a./ Forgalomképes ingatlanok (13+14+15)</t>
  </si>
  <si>
    <t>3. Folyamatban lévő ingatlan beruházás, felújítás</t>
  </si>
  <si>
    <t>b./ Egyéb tárgyi eszközök (17+18+19+20)</t>
  </si>
  <si>
    <t>3. Folyamatban lévő egyéb tárgyi eszköz beruházás, felújítás</t>
  </si>
  <si>
    <t>III. Befektetett pénzügyi eszközök (22+26)</t>
  </si>
  <si>
    <t>III/1. Törzsvagyon (23+24)</t>
  </si>
  <si>
    <t>b./ Korlátozottan forgalomképes (25)</t>
  </si>
  <si>
    <t>III/2. Üzleti vagyon (27+28)</t>
  </si>
  <si>
    <t>A.) Nemzeti vagyonba tartozó befektetett  eszközök összesen (1+2+21+29)</t>
  </si>
  <si>
    <t>B.) Nemzeti vagyonba tartozó forgóeszközök (31+32)</t>
  </si>
  <si>
    <t>C.) Pénzeszközök (34+35+36+37+38)</t>
  </si>
  <si>
    <t>I.     Költségvetési évben esedékes követelések</t>
  </si>
  <si>
    <t>II.   Költségvetési évet követően esedékes követelések</t>
  </si>
  <si>
    <t>D.) Követelések összesen (40+41+42)</t>
  </si>
  <si>
    <t>E.) Egyéb sajátos eszközoldali elszámolások (44+45)</t>
  </si>
  <si>
    <t>Eszközök összesen: (30+33+39+43+46+47)</t>
  </si>
  <si>
    <t xml:space="preserve">Források  </t>
  </si>
  <si>
    <t>G.) Saját tőke összesen (49+50+51+52+53+54)</t>
  </si>
  <si>
    <t>I.    Költségvetési évben esedékes kötelezettségek</t>
  </si>
  <si>
    <t>II.  Költségvetési évet követően esedékes kötelezettségek</t>
  </si>
  <si>
    <t>H.) Kötelezettségek összesen (56+57+58)</t>
  </si>
  <si>
    <t>Források összesen: (55+59+60+61+62)</t>
  </si>
  <si>
    <t>Veszprém Megyei Jogú Város Önkormányzatának 2014. évi összesített mérlege</t>
  </si>
  <si>
    <t>A/I/1        Vagyoni értékű jogok</t>
  </si>
  <si>
    <t>A/I/2        Szellemi termékek</t>
  </si>
  <si>
    <t>A/I/3        Immateriális javak értékhelyesbítése</t>
  </si>
  <si>
    <t>A/I        Immateriális javak (=A/I/1+A/I/2+A/I/3)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</si>
  <si>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</si>
  <si>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</si>
  <si>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</si>
  <si>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</si>
  <si>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</si>
  <si>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</t>
  </si>
  <si>
    <t>A/III/1        Tartós részesedések</t>
  </si>
  <si>
    <t>A/III/2        Tartós hitelviszonyt megtestesítő értékpapírok</t>
  </si>
  <si>
    <t>A/III/3        Befektetett pénzügyi eszközök értékhelyesbítése</t>
  </si>
  <si>
    <t>A/III        Befektetett pénzügyi eszközök (=A/III/1+A/III/2+A/III/3)</t>
  </si>
  <si>
    <t>A/IV/1        Koncesszióba, vagyonkezelésbe adott eszközök</t>
  </si>
  <si>
    <t>A/IV/2        Koncesszióba, vagyonkez.adott eszk.   értékhelyesbítése</t>
  </si>
  <si>
    <t>A/IV        Koncesszióba, vagyonkezelésbe adott eszközök (=A/IV/1+A/IV/2)</t>
  </si>
  <si>
    <t>A)        NEMZETI VAGYONBA TARTOZÓ BEFEKTETETT ESZKÖZÖK (=A/I+A/II+A/III+A/IV)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</si>
  <si>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</si>
  <si>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</si>
  <si>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</si>
  <si>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</si>
  <si>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</si>
  <si>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 (=B/I/1+…+B/I/5)</t>
  </si>
  <si>
    <t>B/II/1        Nem tartós részesedések</t>
  </si>
  <si>
    <t>B/II/2        Forgatási célú hitelviszonyt megtestesítő értékpapírok</t>
  </si>
  <si>
    <t>B/II        Értékpapírok (=B/II/1+B/II/2)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</si>
  <si>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</si>
  <si>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</si>
  <si>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</si>
  <si>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</si>
  <si>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</si>
  <si>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C)        PÉNZESZKÖZÖK (=C/I+…+C/V)</t>
  </si>
  <si>
    <t>D/I/1        Költségvetési évben esedékes követelések működési célú támogatások bevételeire államháztartáson belülről</t>
  </si>
  <si>
    <t>D/I/2        Költségvetési évben esedékes követelések felhalmozási célú támogatások bevételeire államháztartáson belülről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</si>
  <si>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</si>
  <si>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</si>
  <si>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</si>
  <si>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D/I/6        Költségvetési évben esedékes követelések működési célú átvett pénzeszközre</t>
  </si>
  <si>
    <t>D/I/7        Költségvetési évben esedékes követelések felhalmozási célú átvett pénzeszközre</t>
  </si>
  <si>
    <t>D/I/7a        - ebből: költségvetési évben esedékes követelések felhalmozási célú visszatérítendő támogatások, kölcsönök visszatérülésére államháztartáson kívülről</t>
  </si>
  <si>
    <t>D/I/8        Költségvetési évben esedékes követelések finanszírozási bevételekre</t>
  </si>
  <si>
    <t>D/I        Költségvetési évben esedékes követelések (=D/I/1+…+D/I/8)</t>
  </si>
  <si>
    <t>D/II/1        Költségvetési évet követően esedékes követelések működési célú támogatások bevételeire államháztartáson belülről</t>
  </si>
  <si>
    <t>D/II/2        Költségvetési évet követően esedékes követelések felhalmozási célú támogatások bevételeire államháztartáson belülről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</si>
  <si>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</si>
  <si>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</si>
  <si>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</si>
  <si>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D/II/6        Költségvetési évet követően esedékes követelések működési célú átvett pénzeszközre</t>
  </si>
  <si>
    <t>D/II/7        Költségvetési évet követően esedékes követelések felhalmozási célú átvett pénzeszközre</t>
  </si>
  <si>
    <t>D/II/7a        - ebből: költségvetési évet követően esedékes követelések felhalmozási célú visszatérítendő támogatások, kölcsönök visszatérülésére államháztartáson kívülről</t>
  </si>
  <si>
    <t>D/II/8        Költségvetési évet követően esedékes követelések finanszírozási bevételekre</t>
  </si>
  <si>
    <t>D/II        Költségvetési évet követően esedékes követelések (=D/II/1+…+D/II/8)</t>
  </si>
  <si>
    <t>D/III/1        Adott előlegek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</si>
  <si>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</si>
  <si>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</si>
  <si>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</si>
  <si>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</si>
  <si>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</si>
  <si>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</si>
  <si>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</si>
  <si>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</si>
  <si>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</si>
  <si>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</si>
  <si>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</si>
  <si>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D/III        Követelés jellegű sajátos elszámolások (=D/III/1+…+D/III/7)</t>
  </si>
  <si>
    <t>D)        KÖVETELÉSEK (=D/I+D/II+D/III)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</si>
  <si>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</si>
  <si>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</si>
  <si>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</si>
  <si>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</si>
  <si>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 (=F/1+F/2+F/3)</t>
  </si>
  <si>
    <t>ESZKÖZÖK ÖSSZESEN (=A+B+C+D+E+F)</t>
  </si>
  <si>
    <t>FORRÁSOK</t>
  </si>
  <si>
    <t>G/I          Nemzeti vagyon induláskori értéke</t>
  </si>
  <si>
    <t>G/II         Nemzeti vagyon változásai</t>
  </si>
  <si>
    <t>G/III        Egyéb eszközök induláskori értéke és változásai</t>
  </si>
  <si>
    <t>G/IV       Felhalmozott eredmény</t>
  </si>
  <si>
    <t>G/V         Eszközök értékhelyesbítésének forrása</t>
  </si>
  <si>
    <t>G/VI        Mérleg szerinti eredmény</t>
  </si>
  <si>
    <t>G)        SAJÁT TŐKE (=G/I+…+G/VI)</t>
  </si>
  <si>
    <t>H/I/1        Költségvetési évben esedékes kötelezettségek személyi juttatásokra</t>
  </si>
  <si>
    <t>H/I/2        Költségvetési évben esedékes kötelezettségek munkaad.terh.jár és szoc.hozzájár.adóra</t>
  </si>
  <si>
    <t>H/I/3        Költségvetési évben esedékes kötelezettségek dologi kiadásokra</t>
  </si>
  <si>
    <t>H/I/4        Költségvetési évben esedékes kötelezettségek ellátottak pénzbeli juttatásaira</t>
  </si>
  <si>
    <t>H/I/5        Költségvetési évben esedékes kötelezettségek egyéb működési célú kiadásokra</t>
  </si>
  <si>
    <t>H/I/6        Költségvetési évben esedékes kötelezettségek beruházásokra</t>
  </si>
  <si>
    <t>H/I/7        Költségvetési évben esedékes kötelezettségek felújításokra</t>
  </si>
  <si>
    <t>H/I/8        Költségvetési évben esedékes kötelezettségek egyéb felhalmozási célú kiadásokra</t>
  </si>
  <si>
    <t>H/I/9        Költségvetési évben esedékes kötelezettségek finanszírozási kiadásokra</t>
  </si>
  <si>
    <t>H/I        Költségvetési évben esedékes kötelezettségek (=H/I/1+…H/I/9)</t>
  </si>
  <si>
    <t>H/II/1        Költségvetési évet követően esedékes kötelezettségek személyi juttatásokra</t>
  </si>
  <si>
    <t>H/II/2        Költségvetési évet követően esedékes kötelezett. munkaad.terh.jár. és szoc.hozzájá.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</si>
  <si>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</si>
  <si>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</si>
  <si>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 xml:space="preserve">H/II/5        Költségvetési évet követően esedékes kötelezettségek egyéb működési célú kiadásokra </t>
  </si>
  <si>
    <t>H/II/6        Költségvetési évet követően esedékes kötelezettségek beruházásokra</t>
  </si>
  <si>
    <t>H/II/7        Költségvetési évet követően esedékes kötelezettségek felújításokra</t>
  </si>
  <si>
    <t>H/II/8        Költségvetési évet követően esedékes kötelezettségek egyéb felhalmozási célú kiadásokra</t>
  </si>
  <si>
    <t>H/II/9        Költségvetési évet követően esedékes kötelezettségek finanszírozási kiadásokra</t>
  </si>
  <si>
    <t>H/II/9a        - ebből: költségvetési évet köv.esedékes köt. áht.-on belüli megelőlegezések visszafiz.re</t>
  </si>
  <si>
    <t>H/II/9b        - ebből: költségvetési évet követően esedékes köt. hosszú lejár.hitelek, kölcs.tör.re</t>
  </si>
  <si>
    <t>H/II        Költségvetési évet követően esedékes kötelezettségek (=H/II/1+…H/II/9)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</si>
  <si>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</si>
  <si>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</si>
  <si>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</si>
  <si>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</si>
  <si>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</si>
  <si>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társadalombizt.pénzügyi alapjait terh.kifizetett ellátások megtér.nek elszámolása</t>
  </si>
  <si>
    <t>H/III/7        Munkáltató által korengedményes nyugdíjhoz megfizetett hozzájárulás elszámolása</t>
  </si>
  <si>
    <t>H/III        Kötelezettség jellegű sajátos elszámolások (=H)/III/1+…+H)/III/7)</t>
  </si>
  <si>
    <t>H)        KÖTELEZETTSÉGEK (=H/I+H/II+H/III)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</si>
  <si>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</si>
  <si>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</si>
  <si>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</si>
  <si>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</si>
  <si>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</si>
  <si>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K)        PASSZÍV IDŐBELI ELHATÁROLÁSOK (=K/1+K/2+K/3)</t>
  </si>
  <si>
    <t xml:space="preserve">FORRÁSOK ÖSSZESEN (=G+H+I+J+K) </t>
  </si>
  <si>
    <t xml:space="preserve">B)        NEMZETI VAGYONBA TARTOZÓ FORGÓESZKÖZÖK             (= B/I+B/II) </t>
  </si>
  <si>
    <t>üzletrész 2013. évi</t>
  </si>
  <si>
    <t>üzletrész 2014. évben</t>
  </si>
  <si>
    <t xml:space="preserve">üzletrész 2014. évi </t>
  </si>
  <si>
    <t>2014. évi</t>
  </si>
  <si>
    <t xml:space="preserve"> mérleg szerinti értéke</t>
  </si>
  <si>
    <t xml:space="preserve">végrehajtott törzstőkeemelése </t>
  </si>
  <si>
    <t>könyv szerinti értéke</t>
  </si>
  <si>
    <t>tőketart.ba hely. értéke</t>
  </si>
  <si>
    <t>mérleg szerinti értéke</t>
  </si>
  <si>
    <t>Veszprémi Egyetem Stadion Szolgáltató            Nonprofit Kft.</t>
  </si>
  <si>
    <t>Pro Veszprém Kft. (apportálás a VKSZ Zrt.-be)</t>
  </si>
  <si>
    <t>Kolostorok és Kertek Kft. (apportálás a VKSZ Zrt.-be)</t>
  </si>
  <si>
    <t>2014. január 1.</t>
  </si>
  <si>
    <t>H/I/9a        - ebből: kv.-i évben esedékes köt. hosszú lejár.hitelek, kölcs.törl.re</t>
  </si>
  <si>
    <t>1. melléklet a 17/2015. (IV.30.) Önkormányzati rendelethez</t>
  </si>
  <si>
    <t>2. melléklet a 17/2015. (IV.30.) Önkormányzati rendelethez</t>
  </si>
  <si>
    <t>3. melléklet a 17/2015. (IV.30.) Önkormányzati rendelethez</t>
  </si>
  <si>
    <t>4. melléklet a 17/2015. (IV.30.) Önkormányzati rendelethez</t>
  </si>
  <si>
    <t>5. melléklet a 17/2015. (IV.30.) Önkormányzati rendelethez</t>
  </si>
  <si>
    <t>6. melléklet a 17/2015. (IV.30.) Önkormányzati rendelethez</t>
  </si>
  <si>
    <t>7. melléklet a 17/2015. (IV.30.) Önkormányzati rendelethez</t>
  </si>
  <si>
    <t>8. melléklet a 17/2015. (IV.30.) Önkormányzati rendelethez</t>
  </si>
  <si>
    <t>9. melléklet a 17/2015. (IV.30.) Önkormányzati rendelethez</t>
  </si>
  <si>
    <t>10. melléklet a 17/2015. (IV.30.) Önkormányzati rendelethez</t>
  </si>
  <si>
    <t>11. melléklet az 17/2015. (IV.30.) önkormányzati rendelethez</t>
  </si>
  <si>
    <t>12. melléklet az 17/2015. (IV.30.) önkormányzati rendelethez</t>
  </si>
  <si>
    <t>13. melléklet a 17/2015. (IV.30.) Önkormányzati rendelethez</t>
  </si>
  <si>
    <t>14. melléklet a 17/2015. (IV.30.) Önkormányzati rendelethez</t>
  </si>
  <si>
    <t>15. melléklet az 17/2015. (IV.30.) Önkormányzati rendelethez</t>
  </si>
  <si>
    <t>16. melléklet a 17/2015. (IV.30.) Önkormányzati rendelethez</t>
  </si>
  <si>
    <t>17. melléklet a 17/2015. (IV.30.) Önkormányzati rendelethez</t>
  </si>
  <si>
    <t>18. melléklet a 17/2015. (IV.30.) Önkormányzati rendelethez</t>
  </si>
  <si>
    <t>18/A. melléklet a 17/2015. (IV.30.) Önkormányzati rendelethez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</si>
</sst>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(0\)"/>
    <numFmt numFmtId="165" formatCode="0.0%"/>
    <numFmt numFmtId="166" formatCode="0.0"/>
    <numFmt numFmtId="167" formatCode="#,##0.0"/>
    <numFmt numFmtId="168" formatCode="[$-40E]yyyy\.\ mmmm\ d\."/>
    <numFmt numFmtId="169" formatCode="yyyy/mm/dd;@"/>
    <numFmt numFmtId="170" formatCode="#,##0\ _F_t"/>
    <numFmt numFmtId="171" formatCode="#,##0.000"/>
    <numFmt numFmtId="172" formatCode="#,##0_ ;[Red]\-#,##0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_ ;\-#,##0\ "/>
    <numFmt numFmtId="177" formatCode="0\1"/>
    <numFmt numFmtId="178" formatCode="\ 0\1"/>
    <numFmt numFmtId="179" formatCode="0.000"/>
    <numFmt numFmtId="180" formatCode="_-* #,##0.000\ _F_t_-;\-* #,##0.000\ _F_t_-;_-* &quot;-&quot;??\ _F_t_-;_-@_-"/>
    <numFmt numFmtId="181" formatCode="_-* #,##0.0\ _F_t_-;\-* #,##0.0\ _F_t_-;_-* &quot;-&quot;??\ _F_t_-;_-@_-"/>
    <numFmt numFmtId="182" formatCode="0.000%"/>
    <numFmt numFmtId="183" formatCode="##\-##\-##\-##"/>
    <numFmt numFmtId="184" formatCode="#\ ##0"/>
    <numFmt numFmtId="185" formatCode="&quot;H-&quot;0000"/>
    <numFmt numFmtId="186" formatCode="#,##0\ &quot;Ft&quot;"/>
    <numFmt numFmtId="187" formatCode="_-* #,##0\ _F_t_-;\-* #,##0\ _F_t_-;_-* &quot;-&quot;??\ _F_t_-;_-@_-"/>
    <numFmt numFmtId="188" formatCode="0.000000"/>
    <numFmt numFmtId="189" formatCode="0.00000"/>
    <numFmt numFmtId="190" formatCode="0.0000"/>
    <numFmt numFmtId="191" formatCode="#,###__"/>
    <numFmt numFmtId="192" formatCode="yyyy/mm"/>
    <numFmt numFmtId="193" formatCode="mmm/yyyy"/>
    <numFmt numFmtId="194" formatCode="[$-40E]mmmm\ d\.;@"/>
    <numFmt numFmtId="195" formatCode="#,##0.00000"/>
    <numFmt numFmtId="196" formatCode="#,##0.0000"/>
    <numFmt numFmtId="197" formatCode="[$¥€-2]\ #\ ##,000_);[Red]\([$€-2]\ #\ ##,000\)"/>
    <numFmt numFmtId="198" formatCode="#,###"/>
    <numFmt numFmtId="199" formatCode="#,###__;\-\ #,###__"/>
    <numFmt numFmtId="200" formatCode="00"/>
    <numFmt numFmtId="201" formatCode="#,###\ _F_t;\-#,###\ _F_t"/>
    <numFmt numFmtId="202" formatCode="#,##0.00\ _F_t;\-\ #,##0.00\ _F_t"/>
    <numFmt numFmtId="203" formatCode="#,##0.00_ ;\-#,##0.00\ "/>
  </numFmts>
  <fonts count="6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8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sz val="12"/>
      <name val="Palatino Linotype"/>
      <family val="1"/>
    </font>
    <font>
      <sz val="11"/>
      <name val="Palatino Linotype"/>
      <family val="1"/>
    </font>
    <font>
      <b/>
      <sz val="9"/>
      <name val="Palatino Linotype"/>
      <family val="1"/>
    </font>
    <font>
      <i/>
      <sz val="10"/>
      <name val="Palatino Linotype"/>
      <family val="1"/>
    </font>
    <font>
      <i/>
      <sz val="9"/>
      <name val="Palatino Linotype"/>
      <family val="1"/>
    </font>
    <font>
      <i/>
      <sz val="11"/>
      <name val="Palatino Linotype"/>
      <family val="1"/>
    </font>
    <font>
      <i/>
      <u val="single"/>
      <sz val="10"/>
      <name val="Palatino Linotype"/>
      <family val="1"/>
    </font>
    <font>
      <sz val="12"/>
      <name val="Times New Roman"/>
      <family val="1"/>
    </font>
    <font>
      <b/>
      <i/>
      <sz val="10"/>
      <name val="Palatino Linotype"/>
      <family val="1"/>
    </font>
    <font>
      <sz val="9"/>
      <name val="Arial CE"/>
      <family val="0"/>
    </font>
    <font>
      <sz val="8"/>
      <name val="Palatino Linotype"/>
      <family val="1"/>
    </font>
    <font>
      <b/>
      <i/>
      <sz val="11"/>
      <name val="Palatino Linotype"/>
      <family val="1"/>
    </font>
    <font>
      <b/>
      <u val="single"/>
      <sz val="10"/>
      <name val="Palatino Linotype"/>
      <family val="1"/>
    </font>
    <font>
      <sz val="10"/>
      <name val="Times New Roman"/>
      <family val="1"/>
    </font>
    <font>
      <b/>
      <sz val="9"/>
      <color indexed="18"/>
      <name val="Palatino Linotype"/>
      <family val="1"/>
    </font>
    <font>
      <b/>
      <sz val="8"/>
      <name val="Palatino Linotype"/>
      <family val="1"/>
    </font>
    <font>
      <sz val="10"/>
      <color indexed="16"/>
      <name val="Palatino Linotype"/>
      <family val="1"/>
    </font>
    <font>
      <i/>
      <sz val="10"/>
      <color indexed="16"/>
      <name val="Palatino Linotype"/>
      <family val="1"/>
    </font>
    <font>
      <b/>
      <sz val="10"/>
      <color indexed="16"/>
      <name val="Palatino Linotype"/>
      <family val="1"/>
    </font>
    <font>
      <sz val="9"/>
      <color indexed="16"/>
      <name val="Palatino Linotype"/>
      <family val="1"/>
    </font>
    <font>
      <i/>
      <sz val="9"/>
      <color indexed="16"/>
      <name val="Palatino Linotype"/>
      <family val="1"/>
    </font>
    <font>
      <b/>
      <i/>
      <sz val="9"/>
      <name val="Palatino Linotype"/>
      <family val="1"/>
    </font>
    <font>
      <sz val="11"/>
      <color indexed="16"/>
      <name val="Palatino Linotype"/>
      <family val="1"/>
    </font>
    <font>
      <i/>
      <sz val="11"/>
      <color indexed="16"/>
      <name val="Palatino Linotype"/>
      <family val="1"/>
    </font>
    <font>
      <sz val="10.5"/>
      <name val="Palatino Linotype"/>
      <family val="1"/>
    </font>
    <font>
      <i/>
      <sz val="8"/>
      <name val="Palatino Linotype"/>
      <family val="1"/>
    </font>
    <font>
      <sz val="8"/>
      <color indexed="16"/>
      <name val="Palatino Linotype"/>
      <family val="1"/>
    </font>
    <font>
      <i/>
      <sz val="8"/>
      <color indexed="16"/>
      <name val="Palatino Linotype"/>
      <family val="1"/>
    </font>
    <font>
      <sz val="7"/>
      <name val="Palatino Linotype"/>
      <family val="1"/>
    </font>
    <font>
      <b/>
      <sz val="10.5"/>
      <name val="Palatino Linotype"/>
      <family val="1"/>
    </font>
    <font>
      <sz val="9"/>
      <name val="Times New Roman"/>
      <family val="1"/>
    </font>
    <font>
      <sz val="11"/>
      <name val="Arial CE"/>
      <family val="0"/>
    </font>
    <font>
      <u val="single"/>
      <sz val="11"/>
      <name val="Palatino Linotype"/>
      <family val="1"/>
    </font>
    <font>
      <sz val="10"/>
      <name val="MS Sans Serif"/>
      <family val="2"/>
    </font>
    <font>
      <sz val="11"/>
      <color indexed="8"/>
      <name val="Palatino Linotype"/>
      <family val="1"/>
    </font>
    <font>
      <sz val="11"/>
      <color theme="1"/>
      <name val="Palatino Linotype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hair"/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 style="hair"/>
    </border>
    <border>
      <left style="medium"/>
      <right style="hair"/>
      <top style="double"/>
      <bottom style="double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/>
      <top style="medium"/>
      <bottom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/>
      <top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/>
      <top style="medium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uble"/>
      <top style="dotted"/>
      <bottom style="dotted"/>
    </border>
    <border>
      <left/>
      <right style="medium"/>
      <top style="dotted"/>
      <bottom style="dotted"/>
    </border>
    <border>
      <left style="double"/>
      <right style="dotted"/>
      <top style="dotted"/>
      <bottom style="dotted"/>
    </border>
    <border>
      <left style="dotted"/>
      <right style="dotted"/>
      <top style="thin"/>
      <bottom style="dotted"/>
    </border>
    <border>
      <left style="dotted"/>
      <right style="double"/>
      <top style="thin"/>
      <bottom style="dotted"/>
    </border>
    <border>
      <left/>
      <right style="medium"/>
      <top style="thin"/>
      <bottom style="dotted"/>
    </border>
    <border>
      <left style="dotted"/>
      <right style="double"/>
      <top style="double"/>
      <bottom style="dotted"/>
    </border>
    <border>
      <left style="dotted"/>
      <right/>
      <top style="dotted"/>
      <bottom style="dotted"/>
    </border>
    <border>
      <left/>
      <right style="medium"/>
      <top style="dotted"/>
      <bottom style="double"/>
    </border>
    <border>
      <left style="dotted"/>
      <right style="double"/>
      <top style="dotted"/>
      <bottom style="double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hair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 style="double"/>
      <bottom/>
    </border>
    <border>
      <left style="double"/>
      <right style="hair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uble"/>
      <bottom style="dotted"/>
    </border>
    <border>
      <left style="dotted"/>
      <right/>
      <top style="double"/>
      <bottom style="dotted"/>
    </border>
    <border>
      <left style="double"/>
      <right style="dotted"/>
      <top style="double"/>
      <bottom style="dotted"/>
    </border>
    <border>
      <left style="dotted"/>
      <right style="medium"/>
      <top style="double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dotted"/>
      <right/>
      <top style="dotted"/>
      <bottom/>
    </border>
    <border>
      <left style="double"/>
      <right style="dotted"/>
      <top style="dotted"/>
      <bottom/>
    </border>
    <border>
      <left style="medium"/>
      <right style="dotted"/>
      <top style="medium"/>
      <bottom style="dotted"/>
    </border>
    <border>
      <left style="dotted"/>
      <right/>
      <top style="medium"/>
      <bottom style="dotted"/>
    </border>
    <border>
      <left style="double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/>
      <top style="dotted"/>
      <bottom style="medium"/>
    </border>
    <border>
      <left style="double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dotted"/>
      <right style="double"/>
      <top style="medium"/>
      <bottom style="dotted"/>
    </border>
    <border>
      <left/>
      <right style="medium"/>
      <top style="medium"/>
      <bottom style="dotted"/>
    </border>
    <border>
      <left style="medium"/>
      <right style="dotted"/>
      <top style="thin"/>
      <bottom style="dotted"/>
    </border>
    <border>
      <left style="double"/>
      <right style="dotted"/>
      <top style="thin"/>
      <bottom style="dotted"/>
    </border>
    <border>
      <left style="medium"/>
      <right style="dotted"/>
      <top style="dotted"/>
      <bottom style="double"/>
    </border>
    <border>
      <left style="medium"/>
      <right style="dotted"/>
      <top style="double"/>
      <bottom style="dotted"/>
    </border>
    <border>
      <left/>
      <right style="medium"/>
      <top style="double"/>
      <bottom style="dotted"/>
    </border>
    <border>
      <left style="double"/>
      <right style="dotted"/>
      <top style="dotted"/>
      <bottom style="double"/>
    </border>
    <border>
      <left style="double"/>
      <right style="dotted"/>
      <top>
        <color indexed="63"/>
      </top>
      <bottom style="dotted"/>
    </border>
    <border>
      <left style="dotted"/>
      <right style="double"/>
      <top>
        <color indexed="63"/>
      </top>
      <bottom style="dotted"/>
    </border>
    <border>
      <left/>
      <right style="medium"/>
      <top>
        <color indexed="63"/>
      </top>
      <bottom style="dotted"/>
    </border>
    <border>
      <left style="hair"/>
      <right style="medium"/>
      <top style="medium"/>
      <bottom style="medium"/>
    </border>
    <border>
      <left style="hair"/>
      <right style="medium"/>
      <top style="double"/>
      <bottom style="double"/>
    </border>
    <border>
      <left style="hair"/>
      <right style="hair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/>
      <top style="thin"/>
      <bottom style="dotted"/>
    </border>
    <border>
      <left style="dotted"/>
      <right/>
      <top style="dotted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/>
      <right style="medium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/>
      <top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double"/>
      <top style="medium"/>
      <bottom/>
    </border>
    <border>
      <left style="hair"/>
      <right style="double"/>
      <top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0">
    <xf numFmtId="0" fontId="0" fillId="0" borderId="0" xfId="0" applyAlignment="1">
      <alignment/>
    </xf>
    <xf numFmtId="0" fontId="23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center" vertical="top"/>
    </xf>
    <xf numFmtId="3" fontId="24" fillId="0" borderId="1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5" fillId="0" borderId="0" xfId="0" applyNumberFormat="1" applyFont="1" applyFill="1" applyBorder="1" applyAlignment="1">
      <alignment/>
    </xf>
    <xf numFmtId="0" fontId="24" fillId="0" borderId="11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3" fontId="24" fillId="0" borderId="17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top"/>
    </xf>
    <xf numFmtId="3" fontId="23" fillId="0" borderId="18" xfId="0" applyNumberFormat="1" applyFont="1" applyFill="1" applyBorder="1" applyAlignment="1">
      <alignment horizontal="center" vertical="center" wrapText="1"/>
    </xf>
    <xf numFmtId="3" fontId="32" fillId="0" borderId="18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horizontal="center"/>
    </xf>
    <xf numFmtId="3" fontId="25" fillId="0" borderId="19" xfId="0" applyNumberFormat="1" applyFont="1" applyFill="1" applyBorder="1" applyAlignment="1">
      <alignment/>
    </xf>
    <xf numFmtId="3" fontId="27" fillId="0" borderId="19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27" fillId="0" borderId="20" xfId="0" applyNumberFormat="1" applyFont="1" applyFill="1" applyBorder="1" applyAlignment="1">
      <alignment/>
    </xf>
    <xf numFmtId="3" fontId="27" fillId="0" borderId="0" xfId="0" applyNumberFormat="1" applyFont="1" applyFill="1" applyAlignment="1">
      <alignment/>
    </xf>
    <xf numFmtId="3" fontId="23" fillId="0" borderId="21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3" fontId="23" fillId="0" borderId="2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4" fillId="0" borderId="19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3" fillId="0" borderId="19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3" fontId="28" fillId="0" borderId="23" xfId="0" applyNumberFormat="1" applyFont="1" applyFill="1" applyBorder="1" applyAlignment="1">
      <alignment vertical="center"/>
    </xf>
    <xf numFmtId="3" fontId="24" fillId="0" borderId="23" xfId="0" applyNumberFormat="1" applyFont="1" applyFill="1" applyBorder="1" applyAlignment="1">
      <alignment vertical="center"/>
    </xf>
    <xf numFmtId="3" fontId="24" fillId="0" borderId="24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top"/>
    </xf>
    <xf numFmtId="3" fontId="25" fillId="0" borderId="25" xfId="0" applyNumberFormat="1" applyFont="1" applyFill="1" applyBorder="1" applyAlignment="1">
      <alignment vertical="center"/>
    </xf>
    <xf numFmtId="3" fontId="24" fillId="0" borderId="19" xfId="0" applyNumberFormat="1" applyFont="1" applyFill="1" applyBorder="1" applyAlignment="1">
      <alignment vertical="top"/>
    </xf>
    <xf numFmtId="3" fontId="24" fillId="0" borderId="19" xfId="0" applyNumberFormat="1" applyFont="1" applyFill="1" applyBorder="1" applyAlignment="1">
      <alignment/>
    </xf>
    <xf numFmtId="3" fontId="23" fillId="0" borderId="0" xfId="0" applyNumberFormat="1" applyFont="1" applyFill="1" applyAlignment="1">
      <alignment horizontal="center" vertical="center"/>
    </xf>
    <xf numFmtId="3" fontId="29" fillId="0" borderId="19" xfId="0" applyNumberFormat="1" applyFont="1" applyFill="1" applyBorder="1" applyAlignment="1">
      <alignment vertical="center"/>
    </xf>
    <xf numFmtId="3" fontId="27" fillId="0" borderId="26" xfId="0" applyNumberFormat="1" applyFont="1" applyFill="1" applyBorder="1" applyAlignment="1">
      <alignment horizontal="right" wrapText="1"/>
    </xf>
    <xf numFmtId="3" fontId="27" fillId="0" borderId="27" xfId="0" applyNumberFormat="1" applyFont="1" applyFill="1" applyBorder="1" applyAlignment="1">
      <alignment horizontal="right" wrapText="1"/>
    </xf>
    <xf numFmtId="3" fontId="23" fillId="0" borderId="28" xfId="0" applyNumberFormat="1" applyFont="1" applyFill="1" applyBorder="1" applyAlignment="1">
      <alignment horizontal="center" vertical="center" wrapText="1"/>
    </xf>
    <xf numFmtId="3" fontId="23" fillId="0" borderId="29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vertical="top"/>
    </xf>
    <xf numFmtId="3" fontId="29" fillId="0" borderId="22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Alignment="1">
      <alignment/>
    </xf>
    <xf numFmtId="3" fontId="23" fillId="0" borderId="22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 vertical="center"/>
    </xf>
    <xf numFmtId="0" fontId="23" fillId="0" borderId="30" xfId="67" applyFont="1" applyFill="1" applyBorder="1" applyAlignment="1">
      <alignment wrapText="1"/>
      <protection/>
    </xf>
    <xf numFmtId="0" fontId="23" fillId="0" borderId="30" xfId="80" applyFont="1" applyFill="1" applyBorder="1" applyAlignment="1">
      <alignment wrapText="1"/>
      <protection/>
    </xf>
    <xf numFmtId="0" fontId="23" fillId="0" borderId="30" xfId="80" applyFont="1" applyFill="1" applyBorder="1" applyAlignment="1">
      <alignment horizontal="left" wrapText="1" indent="1"/>
      <protection/>
    </xf>
    <xf numFmtId="0" fontId="23" fillId="0" borderId="0" xfId="80" applyFont="1" applyFill="1" applyBorder="1" applyAlignment="1">
      <alignment horizontal="center" vertical="top"/>
      <protection/>
    </xf>
    <xf numFmtId="0" fontId="23" fillId="0" borderId="0" xfId="80" applyFont="1" applyFill="1" applyBorder="1" applyAlignment="1">
      <alignment horizontal="center" vertical="top" wrapText="1"/>
      <protection/>
    </xf>
    <xf numFmtId="3" fontId="23" fillId="0" borderId="0" xfId="80" applyNumberFormat="1" applyFont="1" applyFill="1" applyBorder="1" applyAlignment="1">
      <alignment vertical="top"/>
      <protection/>
    </xf>
    <xf numFmtId="3" fontId="24" fillId="0" borderId="0" xfId="80" applyNumberFormat="1" applyFont="1" applyFill="1" applyBorder="1" applyAlignment="1">
      <alignment vertical="top"/>
      <protection/>
    </xf>
    <xf numFmtId="0" fontId="23" fillId="0" borderId="0" xfId="80" applyFont="1" applyFill="1" applyBorder="1" applyAlignment="1">
      <alignment vertical="top"/>
      <protection/>
    </xf>
    <xf numFmtId="0" fontId="23" fillId="0" borderId="0" xfId="80" applyFont="1" applyFill="1" applyBorder="1">
      <alignment/>
      <protection/>
    </xf>
    <xf numFmtId="0" fontId="23" fillId="0" borderId="0" xfId="80" applyFont="1" applyFill="1" applyBorder="1" applyAlignment="1">
      <alignment wrapText="1"/>
      <protection/>
    </xf>
    <xf numFmtId="0" fontId="23" fillId="0" borderId="0" xfId="80" applyFont="1" applyFill="1" applyBorder="1" applyAlignment="1">
      <alignment horizontal="center" wrapText="1"/>
      <protection/>
    </xf>
    <xf numFmtId="3" fontId="23" fillId="0" borderId="0" xfId="80" applyNumberFormat="1" applyFont="1" applyFill="1" applyBorder="1">
      <alignment/>
      <protection/>
    </xf>
    <xf numFmtId="3" fontId="23" fillId="0" borderId="0" xfId="80" applyNumberFormat="1" applyFont="1" applyFill="1" applyBorder="1" applyAlignment="1">
      <alignment horizontal="center"/>
      <protection/>
    </xf>
    <xf numFmtId="0" fontId="23" fillId="0" borderId="0" xfId="80" applyFont="1" applyFill="1" applyBorder="1" applyAlignment="1">
      <alignment horizontal="center"/>
      <protection/>
    </xf>
    <xf numFmtId="0" fontId="24" fillId="0" borderId="31" xfId="80" applyFont="1" applyFill="1" applyBorder="1" applyAlignment="1">
      <alignment horizontal="center" vertical="center" wrapText="1"/>
      <protection/>
    </xf>
    <xf numFmtId="3" fontId="24" fillId="0" borderId="31" xfId="80" applyNumberFormat="1" applyFont="1" applyFill="1" applyBorder="1" applyAlignment="1">
      <alignment horizontal="center" vertical="center" wrapText="1"/>
      <protection/>
    </xf>
    <xf numFmtId="0" fontId="23" fillId="0" borderId="30" xfId="67" applyFont="1" applyFill="1" applyBorder="1" applyAlignment="1">
      <alignment horizontal="center" wrapText="1"/>
      <protection/>
    </xf>
    <xf numFmtId="0" fontId="23" fillId="0" borderId="30" xfId="80" applyFont="1" applyFill="1" applyBorder="1" applyAlignment="1">
      <alignment horizontal="center" wrapText="1"/>
      <protection/>
    </xf>
    <xf numFmtId="0" fontId="23" fillId="0" borderId="30" xfId="67" applyFont="1" applyFill="1" applyBorder="1" applyAlignment="1">
      <alignment horizontal="left" wrapText="1"/>
      <protection/>
    </xf>
    <xf numFmtId="0" fontId="24" fillId="0" borderId="0" xfId="80" applyFont="1" applyFill="1" applyBorder="1" applyAlignment="1">
      <alignment vertical="center"/>
      <protection/>
    </xf>
    <xf numFmtId="0" fontId="23" fillId="0" borderId="0" xfId="80" applyFont="1" applyFill="1" applyBorder="1" applyAlignment="1">
      <alignment/>
      <protection/>
    </xf>
    <xf numFmtId="0" fontId="23" fillId="0" borderId="30" xfId="80" applyNumberFormat="1" applyFont="1" applyFill="1" applyBorder="1" applyAlignment="1">
      <alignment wrapText="1"/>
      <protection/>
    </xf>
    <xf numFmtId="0" fontId="23" fillId="0" borderId="0" xfId="80" applyFont="1" applyFill="1" applyBorder="1" applyAlignment="1">
      <alignment vertical="center"/>
      <protection/>
    </xf>
    <xf numFmtId="0" fontId="23" fillId="0" borderId="30" xfId="80" applyFont="1" applyFill="1" applyBorder="1" applyAlignment="1">
      <alignment/>
      <protection/>
    </xf>
    <xf numFmtId="0" fontId="38" fillId="0" borderId="30" xfId="80" applyFont="1" applyFill="1" applyBorder="1" applyAlignment="1">
      <alignment wrapText="1"/>
      <protection/>
    </xf>
    <xf numFmtId="0" fontId="23" fillId="0" borderId="30" xfId="67" applyFont="1" applyFill="1" applyBorder="1" applyAlignment="1">
      <alignment horizontal="left" wrapText="1" indent="1"/>
      <protection/>
    </xf>
    <xf numFmtId="0" fontId="23" fillId="0" borderId="32" xfId="80" applyFont="1" applyFill="1" applyBorder="1" applyAlignment="1">
      <alignment horizontal="left" wrapText="1" indent="1"/>
      <protection/>
    </xf>
    <xf numFmtId="0" fontId="23" fillId="0" borderId="32" xfId="80" applyFont="1" applyFill="1" applyBorder="1" applyAlignment="1">
      <alignment horizontal="center" wrapText="1"/>
      <protection/>
    </xf>
    <xf numFmtId="0" fontId="24" fillId="0" borderId="33" xfId="80" applyFont="1" applyFill="1" applyBorder="1" applyAlignment="1">
      <alignment horizontal="center" vertical="center" wrapText="1"/>
      <protection/>
    </xf>
    <xf numFmtId="3" fontId="24" fillId="0" borderId="33" xfId="80" applyNumberFormat="1" applyFont="1" applyFill="1" applyBorder="1" applyAlignment="1">
      <alignment vertical="center"/>
      <protection/>
    </xf>
    <xf numFmtId="3" fontId="24" fillId="0" borderId="0" xfId="80" applyNumberFormat="1" applyFont="1" applyFill="1" applyBorder="1">
      <alignment/>
      <protection/>
    </xf>
    <xf numFmtId="3" fontId="23" fillId="0" borderId="0" xfId="0" applyNumberFormat="1" applyFont="1" applyFill="1" applyBorder="1" applyAlignment="1">
      <alignment/>
    </xf>
    <xf numFmtId="0" fontId="23" fillId="0" borderId="0" xfId="70" applyFont="1" applyAlignment="1">
      <alignment horizontal="center"/>
      <protection/>
    </xf>
    <xf numFmtId="0" fontId="25" fillId="0" borderId="0" xfId="70" applyFont="1" applyAlignment="1">
      <alignment horizontal="center" vertical="center"/>
      <protection/>
    </xf>
    <xf numFmtId="0" fontId="23" fillId="0" borderId="0" xfId="71" applyFont="1" applyAlignment="1">
      <alignment horizontal="center"/>
      <protection/>
    </xf>
    <xf numFmtId="0" fontId="23" fillId="0" borderId="30" xfId="74" applyFont="1" applyFill="1" applyBorder="1" applyAlignment="1">
      <alignment vertical="center"/>
      <protection/>
    </xf>
    <xf numFmtId="0" fontId="23" fillId="0" borderId="30" xfId="74" applyFont="1" applyBorder="1" applyAlignment="1">
      <alignment horizontal="center" vertical="center"/>
      <protection/>
    </xf>
    <xf numFmtId="14" fontId="23" fillId="0" borderId="30" xfId="74" applyNumberFormat="1" applyFont="1" applyBorder="1" applyAlignment="1">
      <alignment horizontal="center" vertical="center"/>
      <protection/>
    </xf>
    <xf numFmtId="0" fontId="23" fillId="0" borderId="30" xfId="74" applyFont="1" applyBorder="1" applyAlignment="1">
      <alignment vertical="center"/>
      <protection/>
    </xf>
    <xf numFmtId="3" fontId="23" fillId="0" borderId="30" xfId="40" applyNumberFormat="1" applyFont="1" applyBorder="1" applyAlignment="1">
      <alignment horizontal="right" vertical="center"/>
    </xf>
    <xf numFmtId="3" fontId="23" fillId="0" borderId="30" xfId="40" applyNumberFormat="1" applyFont="1" applyFill="1" applyBorder="1" applyAlignment="1">
      <alignment horizontal="right" vertical="center"/>
    </xf>
    <xf numFmtId="0" fontId="23" fillId="0" borderId="30" xfId="74" applyFont="1" applyFill="1" applyBorder="1" applyAlignment="1">
      <alignment horizontal="center" vertical="center"/>
      <protection/>
    </xf>
    <xf numFmtId="14" fontId="23" fillId="0" borderId="30" xfId="74" applyNumberFormat="1" applyFont="1" applyFill="1" applyBorder="1" applyAlignment="1">
      <alignment horizontal="center" vertical="center"/>
      <protection/>
    </xf>
    <xf numFmtId="0" fontId="23" fillId="0" borderId="0" xfId="70" applyFont="1">
      <alignment/>
      <protection/>
    </xf>
    <xf numFmtId="10" fontId="23" fillId="0" borderId="0" xfId="70" applyNumberFormat="1" applyFont="1">
      <alignment/>
      <protection/>
    </xf>
    <xf numFmtId="10" fontId="23" fillId="0" borderId="0" xfId="70" applyNumberFormat="1" applyFont="1" applyAlignment="1">
      <alignment horizontal="center"/>
      <protection/>
    </xf>
    <xf numFmtId="0" fontId="23" fillId="0" borderId="34" xfId="74" applyFont="1" applyBorder="1" applyAlignment="1">
      <alignment horizontal="center" vertical="center"/>
      <protection/>
    </xf>
    <xf numFmtId="0" fontId="23" fillId="0" borderId="34" xfId="74" applyFont="1" applyFill="1" applyBorder="1" applyAlignment="1">
      <alignment vertical="center"/>
      <protection/>
    </xf>
    <xf numFmtId="14" fontId="23" fillId="0" borderId="34" xfId="74" applyNumberFormat="1" applyFont="1" applyBorder="1" applyAlignment="1">
      <alignment horizontal="center" vertical="center"/>
      <protection/>
    </xf>
    <xf numFmtId="3" fontId="23" fillId="0" borderId="34" xfId="72" applyNumberFormat="1" applyFont="1" applyBorder="1" applyAlignment="1">
      <alignment horizontal="right" vertical="center"/>
      <protection/>
    </xf>
    <xf numFmtId="0" fontId="23" fillId="0" borderId="35" xfId="74" applyFont="1" applyBorder="1" applyAlignment="1">
      <alignment vertical="center"/>
      <protection/>
    </xf>
    <xf numFmtId="14" fontId="23" fillId="0" borderId="35" xfId="74" applyNumberFormat="1" applyFont="1" applyBorder="1" applyAlignment="1">
      <alignment horizontal="center" vertical="center"/>
      <protection/>
    </xf>
    <xf numFmtId="3" fontId="23" fillId="0" borderId="35" xfId="40" applyNumberFormat="1" applyFont="1" applyBorder="1" applyAlignment="1">
      <alignment horizontal="right" vertical="center"/>
    </xf>
    <xf numFmtId="3" fontId="25" fillId="0" borderId="11" xfId="0" applyNumberFormat="1" applyFont="1" applyFill="1" applyBorder="1" applyAlignment="1">
      <alignment vertical="center"/>
    </xf>
    <xf numFmtId="3" fontId="25" fillId="0" borderId="36" xfId="0" applyNumberFormat="1" applyFont="1" applyFill="1" applyBorder="1" applyAlignment="1">
      <alignment vertical="center"/>
    </xf>
    <xf numFmtId="3" fontId="27" fillId="0" borderId="16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6" fillId="0" borderId="19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 vertical="center"/>
    </xf>
    <xf numFmtId="3" fontId="26" fillId="0" borderId="19" xfId="0" applyNumberFormat="1" applyFont="1" applyFill="1" applyBorder="1" applyAlignment="1">
      <alignment vertical="center"/>
    </xf>
    <xf numFmtId="3" fontId="26" fillId="0" borderId="11" xfId="0" applyNumberFormat="1" applyFont="1" applyFill="1" applyBorder="1" applyAlignment="1">
      <alignment vertical="center"/>
    </xf>
    <xf numFmtId="3" fontId="26" fillId="0" borderId="25" xfId="0" applyNumberFormat="1" applyFont="1" applyFill="1" applyBorder="1" applyAlignment="1">
      <alignment vertical="center"/>
    </xf>
    <xf numFmtId="3" fontId="26" fillId="0" borderId="37" xfId="0" applyNumberFormat="1" applyFont="1" applyFill="1" applyBorder="1" applyAlignment="1">
      <alignment vertical="center"/>
    </xf>
    <xf numFmtId="3" fontId="26" fillId="0" borderId="38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28" fillId="0" borderId="39" xfId="0" applyNumberFormat="1" applyFont="1" applyFill="1" applyBorder="1" applyAlignment="1">
      <alignment vertical="center"/>
    </xf>
    <xf numFmtId="0" fontId="23" fillId="0" borderId="31" xfId="80" applyFont="1" applyFill="1" applyBorder="1" applyAlignment="1">
      <alignment horizontal="center" vertical="center" textRotation="90" wrapText="1"/>
      <protection/>
    </xf>
    <xf numFmtId="3" fontId="26" fillId="0" borderId="19" xfId="0" applyNumberFormat="1" applyFont="1" applyFill="1" applyBorder="1" applyAlignment="1">
      <alignment/>
    </xf>
    <xf numFmtId="3" fontId="25" fillId="0" borderId="4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wrapText="1"/>
    </xf>
    <xf numFmtId="3" fontId="23" fillId="0" borderId="41" xfId="0" applyNumberFormat="1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/>
    </xf>
    <xf numFmtId="3" fontId="26" fillId="0" borderId="20" xfId="0" applyNumberFormat="1" applyFont="1" applyFill="1" applyBorder="1" applyAlignment="1">
      <alignment/>
    </xf>
    <xf numFmtId="0" fontId="38" fillId="0" borderId="0" xfId="80" applyFont="1" applyFill="1" applyBorder="1" applyAlignment="1">
      <alignment wrapText="1"/>
      <protection/>
    </xf>
    <xf numFmtId="0" fontId="23" fillId="0" borderId="42" xfId="80" applyFont="1" applyFill="1" applyBorder="1" applyAlignment="1">
      <alignment horizontal="center" vertical="center" textRotation="90"/>
      <protection/>
    </xf>
    <xf numFmtId="0" fontId="23" fillId="0" borderId="31" xfId="80" applyFont="1" applyFill="1" applyBorder="1" applyAlignment="1">
      <alignment horizontal="center" vertical="center" textRotation="90"/>
      <protection/>
    </xf>
    <xf numFmtId="0" fontId="23" fillId="0" borderId="43" xfId="80" applyFont="1" applyFill="1" applyBorder="1" applyAlignment="1">
      <alignment horizontal="center"/>
      <protection/>
    </xf>
    <xf numFmtId="0" fontId="23" fillId="0" borderId="30" xfId="80" applyFont="1" applyFill="1" applyBorder="1" applyAlignment="1">
      <alignment horizontal="center" vertical="top"/>
      <protection/>
    </xf>
    <xf numFmtId="0" fontId="24" fillId="0" borderId="44" xfId="80" applyFont="1" applyFill="1" applyBorder="1" applyAlignment="1">
      <alignment horizontal="center" vertical="center"/>
      <protection/>
    </xf>
    <xf numFmtId="0" fontId="23" fillId="0" borderId="45" xfId="80" applyFont="1" applyFill="1" applyBorder="1" applyAlignment="1">
      <alignment horizontal="center"/>
      <protection/>
    </xf>
    <xf numFmtId="0" fontId="23" fillId="0" borderId="32" xfId="80" applyFont="1" applyFill="1" applyBorder="1" applyAlignment="1">
      <alignment horizontal="center" vertical="top"/>
      <protection/>
    </xf>
    <xf numFmtId="3" fontId="36" fillId="0" borderId="0" xfId="0" applyNumberFormat="1" applyFont="1" applyFill="1" applyBorder="1" applyAlignment="1">
      <alignment horizontal="left" vertical="top"/>
    </xf>
    <xf numFmtId="0" fontId="23" fillId="0" borderId="22" xfId="80" applyFont="1" applyFill="1" applyBorder="1" applyAlignment="1">
      <alignment horizontal="center"/>
      <protection/>
    </xf>
    <xf numFmtId="3" fontId="23" fillId="0" borderId="39" xfId="0" applyNumberFormat="1" applyFont="1" applyFill="1" applyBorder="1" applyAlignment="1">
      <alignment horizontal="center"/>
    </xf>
    <xf numFmtId="3" fontId="23" fillId="0" borderId="39" xfId="0" applyNumberFormat="1" applyFont="1" applyFill="1" applyBorder="1" applyAlignment="1">
      <alignment/>
    </xf>
    <xf numFmtId="3" fontId="23" fillId="0" borderId="0" xfId="80" applyNumberFormat="1" applyFont="1" applyFill="1" applyBorder="1" applyAlignment="1">
      <alignment/>
      <protection/>
    </xf>
    <xf numFmtId="3" fontId="24" fillId="0" borderId="0" xfId="80" applyNumberFormat="1" applyFont="1" applyFill="1" applyBorder="1" applyAlignment="1">
      <alignment/>
      <protection/>
    </xf>
    <xf numFmtId="3" fontId="36" fillId="0" borderId="0" xfId="0" applyNumberFormat="1" applyFont="1" applyFill="1" applyAlignment="1">
      <alignment horizontal="center" vertical="top"/>
    </xf>
    <xf numFmtId="3" fontId="23" fillId="0" borderId="0" xfId="0" applyNumberFormat="1" applyFont="1" applyFill="1" applyAlignment="1">
      <alignment horizontal="center" vertical="top"/>
    </xf>
    <xf numFmtId="3" fontId="23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 horizontal="center"/>
    </xf>
    <xf numFmtId="3" fontId="36" fillId="0" borderId="0" xfId="0" applyNumberFormat="1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/>
    </xf>
    <xf numFmtId="3" fontId="29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/>
    </xf>
    <xf numFmtId="3" fontId="24" fillId="0" borderId="39" xfId="0" applyNumberFormat="1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 horizontal="left" vertical="center"/>
    </xf>
    <xf numFmtId="3" fontId="24" fillId="0" borderId="10" xfId="0" applyNumberFormat="1" applyFont="1" applyFill="1" applyBorder="1" applyAlignment="1">
      <alignment horizontal="left" vertical="center"/>
    </xf>
    <xf numFmtId="3" fontId="24" fillId="0" borderId="23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Alignment="1">
      <alignment horizontal="center" vertical="center"/>
    </xf>
    <xf numFmtId="3" fontId="42" fillId="0" borderId="22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3" fontId="42" fillId="0" borderId="19" xfId="0" applyNumberFormat="1" applyFont="1" applyFill="1" applyBorder="1" applyAlignment="1">
      <alignment/>
    </xf>
    <xf numFmtId="3" fontId="23" fillId="0" borderId="19" xfId="0" applyNumberFormat="1" applyFont="1" applyFill="1" applyBorder="1" applyAlignment="1">
      <alignment/>
    </xf>
    <xf numFmtId="3" fontId="29" fillId="0" borderId="19" xfId="0" applyNumberFormat="1" applyFont="1" applyFill="1" applyBorder="1" applyAlignment="1">
      <alignment/>
    </xf>
    <xf numFmtId="3" fontId="24" fillId="0" borderId="22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top"/>
    </xf>
    <xf numFmtId="3" fontId="24" fillId="0" borderId="0" xfId="0" applyNumberFormat="1" applyFont="1" applyFill="1" applyBorder="1" applyAlignment="1">
      <alignment horizontal="center" vertical="top"/>
    </xf>
    <xf numFmtId="3" fontId="24" fillId="0" borderId="0" xfId="0" applyNumberFormat="1" applyFont="1" applyFill="1" applyBorder="1" applyAlignment="1">
      <alignment vertical="top"/>
    </xf>
    <xf numFmtId="3" fontId="29" fillId="0" borderId="46" xfId="0" applyNumberFormat="1" applyFont="1" applyFill="1" applyBorder="1" applyAlignment="1">
      <alignment vertical="center"/>
    </xf>
    <xf numFmtId="3" fontId="23" fillId="0" borderId="47" xfId="0" applyNumberFormat="1" applyFont="1" applyFill="1" applyBorder="1" applyAlignment="1">
      <alignment vertical="center"/>
    </xf>
    <xf numFmtId="3" fontId="43" fillId="0" borderId="2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vertical="center"/>
    </xf>
    <xf numFmtId="3" fontId="42" fillId="0" borderId="19" xfId="0" applyNumberFormat="1" applyFont="1" applyFill="1" applyBorder="1" applyAlignment="1">
      <alignment vertical="center"/>
    </xf>
    <xf numFmtId="3" fontId="29" fillId="0" borderId="16" xfId="0" applyNumberFormat="1" applyFont="1" applyFill="1" applyBorder="1" applyAlignment="1">
      <alignment vertical="center"/>
    </xf>
    <xf numFmtId="3" fontId="24" fillId="0" borderId="16" xfId="0" applyNumberFormat="1" applyFont="1" applyFill="1" applyBorder="1" applyAlignment="1">
      <alignment vertical="center"/>
    </xf>
    <xf numFmtId="3" fontId="34" fillId="0" borderId="16" xfId="0" applyNumberFormat="1" applyFont="1" applyFill="1" applyBorder="1" applyAlignment="1">
      <alignment vertical="center"/>
    </xf>
    <xf numFmtId="3" fontId="24" fillId="0" borderId="47" xfId="0" applyNumberFormat="1" applyFont="1" applyFill="1" applyBorder="1" applyAlignment="1">
      <alignment vertical="center"/>
    </xf>
    <xf numFmtId="3" fontId="24" fillId="0" borderId="20" xfId="0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top"/>
    </xf>
    <xf numFmtId="3" fontId="29" fillId="0" borderId="22" xfId="0" applyNumberFormat="1" applyFont="1" applyFill="1" applyBorder="1" applyAlignment="1">
      <alignment horizontal="center"/>
    </xf>
    <xf numFmtId="3" fontId="29" fillId="0" borderId="46" xfId="0" applyNumberFormat="1" applyFont="1" applyFill="1" applyBorder="1" applyAlignment="1">
      <alignment/>
    </xf>
    <xf numFmtId="3" fontId="23" fillId="0" borderId="46" xfId="0" applyNumberFormat="1" applyFont="1" applyFill="1" applyBorder="1" applyAlignment="1">
      <alignment/>
    </xf>
    <xf numFmtId="3" fontId="24" fillId="0" borderId="47" xfId="0" applyNumberFormat="1" applyFont="1" applyFill="1" applyBorder="1" applyAlignment="1">
      <alignment/>
    </xf>
    <xf numFmtId="3" fontId="23" fillId="0" borderId="41" xfId="0" applyNumberFormat="1" applyFont="1" applyFill="1" applyBorder="1" applyAlignment="1">
      <alignment horizontal="center"/>
    </xf>
    <xf numFmtId="3" fontId="24" fillId="0" borderId="39" xfId="0" applyNumberFormat="1" applyFont="1" applyFill="1" applyBorder="1" applyAlignment="1">
      <alignment/>
    </xf>
    <xf numFmtId="3" fontId="34" fillId="0" borderId="39" xfId="0" applyNumberFormat="1" applyFont="1" applyFill="1" applyBorder="1" applyAlignment="1">
      <alignment/>
    </xf>
    <xf numFmtId="3" fontId="24" fillId="0" borderId="48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 horizontal="left" vertical="center"/>
    </xf>
    <xf numFmtId="3" fontId="34" fillId="0" borderId="10" xfId="0" applyNumberFormat="1" applyFont="1" applyFill="1" applyBorder="1" applyAlignment="1">
      <alignment vertical="center"/>
    </xf>
    <xf numFmtId="3" fontId="29" fillId="0" borderId="49" xfId="0" applyNumberFormat="1" applyFont="1" applyFill="1" applyBorder="1" applyAlignment="1">
      <alignment horizontal="center"/>
    </xf>
    <xf numFmtId="3" fontId="29" fillId="0" borderId="50" xfId="0" applyNumberFormat="1" applyFont="1" applyFill="1" applyBorder="1" applyAlignment="1">
      <alignment horizontal="center" vertical="top"/>
    </xf>
    <xf numFmtId="3" fontId="29" fillId="0" borderId="16" xfId="0" applyNumberFormat="1" applyFont="1" applyFill="1" applyBorder="1" applyAlignment="1">
      <alignment vertical="top"/>
    </xf>
    <xf numFmtId="3" fontId="34" fillId="0" borderId="16" xfId="0" applyNumberFormat="1" applyFont="1" applyFill="1" applyBorder="1" applyAlignment="1">
      <alignment vertical="top"/>
    </xf>
    <xf numFmtId="3" fontId="24" fillId="0" borderId="20" xfId="0" applyNumberFormat="1" applyFont="1" applyFill="1" applyBorder="1" applyAlignment="1">
      <alignment vertical="top"/>
    </xf>
    <xf numFmtId="3" fontId="23" fillId="0" borderId="19" xfId="0" applyNumberFormat="1" applyFont="1" applyFill="1" applyBorder="1" applyAlignment="1">
      <alignment vertical="top"/>
    </xf>
    <xf numFmtId="3" fontId="22" fillId="0" borderId="0" xfId="0" applyNumberFormat="1" applyFont="1" applyFill="1" applyAlignment="1">
      <alignment horizontal="left" vertical="center"/>
    </xf>
    <xf numFmtId="3" fontId="23" fillId="0" borderId="18" xfId="0" applyNumberFormat="1" applyFont="1" applyFill="1" applyBorder="1" applyAlignment="1">
      <alignment horizontal="center" vertical="center"/>
    </xf>
    <xf numFmtId="3" fontId="22" fillId="0" borderId="39" xfId="0" applyNumberFormat="1" applyFont="1" applyFill="1" applyBorder="1" applyAlignment="1">
      <alignment/>
    </xf>
    <xf numFmtId="3" fontId="23" fillId="0" borderId="51" xfId="0" applyNumberFormat="1" applyFont="1" applyFill="1" applyBorder="1" applyAlignment="1">
      <alignment/>
    </xf>
    <xf numFmtId="3" fontId="23" fillId="0" borderId="48" xfId="0" applyNumberFormat="1" applyFont="1" applyFill="1" applyBorder="1" applyAlignment="1">
      <alignment/>
    </xf>
    <xf numFmtId="3" fontId="23" fillId="0" borderId="13" xfId="0" applyNumberFormat="1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3" fontId="42" fillId="0" borderId="13" xfId="0" applyNumberFormat="1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3" fontId="24" fillId="0" borderId="13" xfId="0" applyNumberFormat="1" applyFont="1" applyFill="1" applyBorder="1" applyAlignment="1">
      <alignment/>
    </xf>
    <xf numFmtId="3" fontId="42" fillId="0" borderId="13" xfId="0" applyNumberFormat="1" applyFont="1" applyFill="1" applyBorder="1" applyAlignment="1">
      <alignment vertical="center"/>
    </xf>
    <xf numFmtId="3" fontId="24" fillId="0" borderId="13" xfId="0" applyNumberFormat="1" applyFont="1" applyFill="1" applyBorder="1" applyAlignment="1">
      <alignment vertical="center"/>
    </xf>
    <xf numFmtId="3" fontId="42" fillId="0" borderId="13" xfId="0" applyNumberFormat="1" applyFont="1" applyFill="1" applyBorder="1" applyAlignment="1">
      <alignment vertical="top"/>
    </xf>
    <xf numFmtId="3" fontId="42" fillId="0" borderId="0" xfId="0" applyNumberFormat="1" applyFont="1" applyFill="1" applyBorder="1" applyAlignment="1">
      <alignment vertical="top"/>
    </xf>
    <xf numFmtId="3" fontId="42" fillId="0" borderId="19" xfId="0" applyNumberFormat="1" applyFont="1" applyFill="1" applyBorder="1" applyAlignment="1">
      <alignment vertical="top"/>
    </xf>
    <xf numFmtId="3" fontId="23" fillId="0" borderId="13" xfId="0" applyNumberFormat="1" applyFont="1" applyFill="1" applyBorder="1" applyAlignment="1">
      <alignment vertical="top"/>
    </xf>
    <xf numFmtId="3" fontId="24" fillId="0" borderId="13" xfId="0" applyNumberFormat="1" applyFont="1" applyFill="1" applyBorder="1" applyAlignment="1">
      <alignment vertical="top"/>
    </xf>
    <xf numFmtId="3" fontId="42" fillId="0" borderId="22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vertical="top"/>
    </xf>
    <xf numFmtId="3" fontId="23" fillId="0" borderId="49" xfId="0" applyNumberFormat="1" applyFont="1" applyFill="1" applyBorder="1" applyAlignment="1">
      <alignment horizontal="center" vertical="center"/>
    </xf>
    <xf numFmtId="3" fontId="23" fillId="0" borderId="46" xfId="0" applyNumberFormat="1" applyFont="1" applyFill="1" applyBorder="1" applyAlignment="1">
      <alignment vertical="center"/>
    </xf>
    <xf numFmtId="3" fontId="23" fillId="0" borderId="46" xfId="0" applyNumberFormat="1" applyFont="1" applyFill="1" applyBorder="1" applyAlignment="1">
      <alignment horizontal="center" vertical="center"/>
    </xf>
    <xf numFmtId="3" fontId="23" fillId="0" borderId="52" xfId="0" applyNumberFormat="1" applyFont="1" applyFill="1" applyBorder="1" applyAlignment="1">
      <alignment vertical="center"/>
    </xf>
    <xf numFmtId="3" fontId="29" fillId="0" borderId="13" xfId="0" applyNumberFormat="1" applyFont="1" applyFill="1" applyBorder="1" applyAlignment="1">
      <alignment vertical="center"/>
    </xf>
    <xf numFmtId="3" fontId="24" fillId="0" borderId="53" xfId="0" applyNumberFormat="1" applyFont="1" applyFill="1" applyBorder="1" applyAlignment="1">
      <alignment horizontal="center" vertical="center"/>
    </xf>
    <xf numFmtId="3" fontId="24" fillId="0" borderId="54" xfId="0" applyNumberFormat="1" applyFont="1" applyFill="1" applyBorder="1" applyAlignment="1">
      <alignment horizontal="center" vertical="center"/>
    </xf>
    <xf numFmtId="3" fontId="28" fillId="0" borderId="54" xfId="0" applyNumberFormat="1" applyFont="1" applyFill="1" applyBorder="1" applyAlignment="1">
      <alignment vertical="center"/>
    </xf>
    <xf numFmtId="3" fontId="24" fillId="0" borderId="54" xfId="0" applyNumberFormat="1" applyFont="1" applyFill="1" applyBorder="1" applyAlignment="1">
      <alignment vertical="center"/>
    </xf>
    <xf numFmtId="3" fontId="43" fillId="0" borderId="19" xfId="0" applyNumberFormat="1" applyFont="1" applyFill="1" applyBorder="1" applyAlignment="1">
      <alignment/>
    </xf>
    <xf numFmtId="3" fontId="22" fillId="0" borderId="46" xfId="0" applyNumberFormat="1" applyFont="1" applyFill="1" applyBorder="1" applyAlignment="1">
      <alignment vertical="center"/>
    </xf>
    <xf numFmtId="3" fontId="24" fillId="0" borderId="52" xfId="0" applyNumberFormat="1" applyFont="1" applyFill="1" applyBorder="1" applyAlignment="1">
      <alignment vertical="center"/>
    </xf>
    <xf numFmtId="3" fontId="24" fillId="0" borderId="46" xfId="0" applyNumberFormat="1" applyFont="1" applyFill="1" applyBorder="1" applyAlignment="1">
      <alignment vertical="center"/>
    </xf>
    <xf numFmtId="3" fontId="24" fillId="0" borderId="55" xfId="0" applyNumberFormat="1" applyFont="1" applyFill="1" applyBorder="1" applyAlignment="1">
      <alignment vertical="center"/>
    </xf>
    <xf numFmtId="3" fontId="34" fillId="0" borderId="13" xfId="0" applyNumberFormat="1" applyFont="1" applyFill="1" applyBorder="1" applyAlignment="1">
      <alignment/>
    </xf>
    <xf numFmtId="3" fontId="23" fillId="0" borderId="15" xfId="0" applyNumberFormat="1" applyFont="1" applyFill="1" applyBorder="1" applyAlignment="1">
      <alignment/>
    </xf>
    <xf numFmtId="3" fontId="43" fillId="0" borderId="19" xfId="0" applyNumberFormat="1" applyFont="1" applyFill="1" applyBorder="1" applyAlignment="1">
      <alignment vertical="center"/>
    </xf>
    <xf numFmtId="3" fontId="24" fillId="0" borderId="51" xfId="0" applyNumberFormat="1" applyFont="1" applyFill="1" applyBorder="1" applyAlignment="1">
      <alignment/>
    </xf>
    <xf numFmtId="3" fontId="24" fillId="0" borderId="21" xfId="0" applyNumberFormat="1" applyFont="1" applyFill="1" applyBorder="1" applyAlignment="1">
      <alignment horizontal="center" vertical="top"/>
    </xf>
    <xf numFmtId="3" fontId="24" fillId="0" borderId="10" xfId="0" applyNumberFormat="1" applyFont="1" applyFill="1" applyBorder="1" applyAlignment="1">
      <alignment horizontal="center" vertical="top"/>
    </xf>
    <xf numFmtId="3" fontId="28" fillId="0" borderId="10" xfId="0" applyNumberFormat="1" applyFont="1" applyFill="1" applyBorder="1" applyAlignment="1">
      <alignment vertical="top"/>
    </xf>
    <xf numFmtId="3" fontId="24" fillId="0" borderId="56" xfId="0" applyNumberFormat="1" applyFont="1" applyFill="1" applyBorder="1" applyAlignment="1">
      <alignment vertical="top"/>
    </xf>
    <xf numFmtId="3" fontId="24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3" fontId="24" fillId="0" borderId="46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horizontal="left" vertical="center" wrapText="1"/>
    </xf>
    <xf numFmtId="3" fontId="42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54" xfId="0" applyNumberFormat="1" applyFont="1" applyFill="1" applyBorder="1" applyAlignment="1">
      <alignment horizontal="left" vertical="center" wrapText="1"/>
    </xf>
    <xf numFmtId="3" fontId="24" fillId="0" borderId="54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4" fillId="0" borderId="39" xfId="0" applyNumberFormat="1" applyFont="1" applyFill="1" applyBorder="1" applyAlignment="1">
      <alignment horizontal="center" vertical="center" wrapText="1"/>
    </xf>
    <xf numFmtId="3" fontId="23" fillId="0" borderId="51" xfId="0" applyNumberFormat="1" applyFont="1" applyFill="1" applyBorder="1" applyAlignment="1">
      <alignment vertical="center"/>
    </xf>
    <xf numFmtId="3" fontId="24" fillId="0" borderId="48" xfId="0" applyNumberFormat="1" applyFont="1" applyFill="1" applyBorder="1" applyAlignment="1">
      <alignment vertical="center"/>
    </xf>
    <xf numFmtId="3" fontId="23" fillId="0" borderId="57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3" fontId="36" fillId="0" borderId="0" xfId="0" applyNumberFormat="1" applyFont="1" applyFill="1" applyAlignment="1">
      <alignment/>
    </xf>
    <xf numFmtId="3" fontId="48" fillId="0" borderId="26" xfId="0" applyNumberFormat="1" applyFont="1" applyFill="1" applyBorder="1" applyAlignment="1">
      <alignment horizontal="right" wrapText="1"/>
    </xf>
    <xf numFmtId="3" fontId="48" fillId="0" borderId="27" xfId="0" applyNumberFormat="1" applyFont="1" applyFill="1" applyBorder="1" applyAlignment="1">
      <alignment horizontal="right" wrapText="1"/>
    </xf>
    <xf numFmtId="3" fontId="31" fillId="0" borderId="26" xfId="0" applyNumberFormat="1" applyFont="1" applyFill="1" applyBorder="1" applyAlignment="1">
      <alignment horizontal="right" wrapText="1"/>
    </xf>
    <xf numFmtId="3" fontId="31" fillId="0" borderId="27" xfId="0" applyNumberFormat="1" applyFont="1" applyFill="1" applyBorder="1" applyAlignment="1">
      <alignment horizontal="right" wrapText="1"/>
    </xf>
    <xf numFmtId="3" fontId="49" fillId="0" borderId="26" xfId="0" applyNumberFormat="1" applyFont="1" applyFill="1" applyBorder="1" applyAlignment="1">
      <alignment horizontal="right" wrapText="1"/>
    </xf>
    <xf numFmtId="3" fontId="49" fillId="0" borderId="27" xfId="0" applyNumberFormat="1" applyFont="1" applyFill="1" applyBorder="1" applyAlignment="1">
      <alignment horizontal="right" wrapText="1"/>
    </xf>
    <xf numFmtId="3" fontId="25" fillId="0" borderId="58" xfId="0" applyNumberFormat="1" applyFont="1" applyFill="1" applyBorder="1" applyAlignment="1">
      <alignment horizontal="right" wrapText="1"/>
    </xf>
    <xf numFmtId="3" fontId="25" fillId="0" borderId="59" xfId="0" applyNumberFormat="1" applyFont="1" applyFill="1" applyBorder="1" applyAlignment="1">
      <alignment horizontal="right" wrapText="1"/>
    </xf>
    <xf numFmtId="3" fontId="27" fillId="0" borderId="58" xfId="0" applyNumberFormat="1" applyFont="1" applyFill="1" applyBorder="1" applyAlignment="1">
      <alignment horizontal="right" wrapText="1"/>
    </xf>
    <xf numFmtId="3" fontId="27" fillId="0" borderId="59" xfId="0" applyNumberFormat="1" applyFont="1" applyFill="1" applyBorder="1" applyAlignment="1">
      <alignment horizontal="right" wrapText="1"/>
    </xf>
    <xf numFmtId="3" fontId="36" fillId="0" borderId="0" xfId="0" applyNumberFormat="1" applyFont="1" applyFill="1" applyBorder="1" applyAlignment="1">
      <alignment/>
    </xf>
    <xf numFmtId="0" fontId="23" fillId="0" borderId="60" xfId="80" applyFont="1" applyFill="1" applyBorder="1" applyAlignment="1">
      <alignment horizontal="center" textRotation="90" wrapText="1"/>
      <protection/>
    </xf>
    <xf numFmtId="3" fontId="23" fillId="0" borderId="26" xfId="67" applyNumberFormat="1" applyFont="1" applyFill="1" applyBorder="1" applyAlignment="1">
      <alignment wrapText="1"/>
      <protection/>
    </xf>
    <xf numFmtId="0" fontId="23" fillId="0" borderId="26" xfId="80" applyFont="1" applyFill="1" applyBorder="1" applyAlignment="1">
      <alignment horizontal="center" wrapText="1"/>
      <protection/>
    </xf>
    <xf numFmtId="3" fontId="23" fillId="0" borderId="61" xfId="67" applyNumberFormat="1" applyFont="1" applyFill="1" applyBorder="1" applyAlignment="1">
      <alignment wrapText="1"/>
      <protection/>
    </xf>
    <xf numFmtId="3" fontId="24" fillId="0" borderId="61" xfId="68" applyNumberFormat="1" applyFont="1" applyFill="1" applyBorder="1" applyAlignment="1">
      <alignment horizontal="right"/>
      <protection/>
    </xf>
    <xf numFmtId="3" fontId="23" fillId="0" borderId="62" xfId="68" applyNumberFormat="1" applyFont="1" applyFill="1" applyBorder="1" applyAlignment="1">
      <alignment horizontal="right"/>
      <protection/>
    </xf>
    <xf numFmtId="0" fontId="42" fillId="0" borderId="26" xfId="80" applyFont="1" applyFill="1" applyBorder="1" applyAlignment="1">
      <alignment vertical="top" wrapText="1"/>
      <protection/>
    </xf>
    <xf numFmtId="0" fontId="42" fillId="0" borderId="26" xfId="80" applyFont="1" applyFill="1" applyBorder="1" applyAlignment="1">
      <alignment horizontal="center" wrapText="1"/>
      <protection/>
    </xf>
    <xf numFmtId="3" fontId="42" fillId="0" borderId="26" xfId="67" applyNumberFormat="1" applyFont="1" applyFill="1" applyBorder="1" applyAlignment="1">
      <alignment/>
      <protection/>
    </xf>
    <xf numFmtId="3" fontId="42" fillId="0" borderId="61" xfId="67" applyNumberFormat="1" applyFont="1" applyFill="1" applyBorder="1" applyAlignment="1">
      <alignment/>
      <protection/>
    </xf>
    <xf numFmtId="3" fontId="42" fillId="0" borderId="61" xfId="68" applyNumberFormat="1" applyFont="1" applyFill="1" applyBorder="1" applyAlignment="1">
      <alignment horizontal="right"/>
      <protection/>
    </xf>
    <xf numFmtId="3" fontId="42" fillId="0" borderId="62" xfId="68" applyNumberFormat="1" applyFont="1" applyFill="1" applyBorder="1" applyAlignment="1">
      <alignment horizontal="right"/>
      <protection/>
    </xf>
    <xf numFmtId="0" fontId="23" fillId="0" borderId="26" xfId="80" applyFont="1" applyFill="1" applyBorder="1" applyAlignment="1">
      <alignment vertical="top" wrapText="1"/>
      <protection/>
    </xf>
    <xf numFmtId="3" fontId="23" fillId="0" borderId="26" xfId="67" applyNumberFormat="1" applyFont="1" applyFill="1" applyBorder="1" applyAlignment="1">
      <alignment/>
      <protection/>
    </xf>
    <xf numFmtId="3" fontId="23" fillId="0" borderId="61" xfId="67" applyNumberFormat="1" applyFont="1" applyFill="1" applyBorder="1" applyAlignment="1">
      <alignment/>
      <protection/>
    </xf>
    <xf numFmtId="3" fontId="23" fillId="0" borderId="61" xfId="68" applyNumberFormat="1" applyFont="1" applyFill="1" applyBorder="1" applyAlignment="1">
      <alignment horizontal="right"/>
      <protection/>
    </xf>
    <xf numFmtId="3" fontId="29" fillId="0" borderId="61" xfId="68" applyNumberFormat="1" applyFont="1" applyFill="1" applyBorder="1" applyAlignment="1">
      <alignment horizontal="right"/>
      <protection/>
    </xf>
    <xf numFmtId="0" fontId="24" fillId="0" borderId="26" xfId="80" applyFont="1" applyFill="1" applyBorder="1" applyAlignment="1">
      <alignment vertical="top" wrapText="1"/>
      <protection/>
    </xf>
    <xf numFmtId="3" fontId="24" fillId="0" borderId="26" xfId="67" applyNumberFormat="1" applyFont="1" applyFill="1" applyBorder="1" applyAlignment="1">
      <alignment/>
      <protection/>
    </xf>
    <xf numFmtId="3" fontId="24" fillId="0" borderId="61" xfId="67" applyNumberFormat="1" applyFont="1" applyFill="1" applyBorder="1" applyAlignment="1">
      <alignment/>
      <protection/>
    </xf>
    <xf numFmtId="3" fontId="24" fillId="0" borderId="63" xfId="67" applyNumberFormat="1" applyFont="1" applyFill="1" applyBorder="1" applyAlignment="1">
      <alignment/>
      <protection/>
    </xf>
    <xf numFmtId="3" fontId="24" fillId="0" borderId="62" xfId="67" applyNumberFormat="1" applyFont="1" applyFill="1" applyBorder="1" applyAlignment="1">
      <alignment/>
      <protection/>
    </xf>
    <xf numFmtId="3" fontId="23" fillId="0" borderId="26" xfId="67" applyNumberFormat="1" applyFont="1" applyFill="1" applyBorder="1" applyAlignment="1">
      <alignment horizontal="center" wrapText="1"/>
      <protection/>
    </xf>
    <xf numFmtId="3" fontId="42" fillId="0" borderId="26" xfId="67" applyNumberFormat="1" applyFont="1" applyFill="1" applyBorder="1" applyAlignment="1">
      <alignment horizontal="center" wrapText="1"/>
      <protection/>
    </xf>
    <xf numFmtId="3" fontId="42" fillId="0" borderId="26" xfId="68" applyNumberFormat="1" applyFont="1" applyFill="1" applyBorder="1" applyAlignment="1">
      <alignment wrapText="1"/>
      <protection/>
    </xf>
    <xf numFmtId="3" fontId="42" fillId="0" borderId="26" xfId="80" applyNumberFormat="1" applyFont="1" applyFill="1" applyBorder="1" applyAlignment="1">
      <alignment horizontal="center"/>
      <protection/>
    </xf>
    <xf numFmtId="3" fontId="42" fillId="0" borderId="61" xfId="80" applyNumberFormat="1" applyFont="1" applyFill="1" applyBorder="1" applyAlignment="1">
      <alignment horizontal="right"/>
      <protection/>
    </xf>
    <xf numFmtId="3" fontId="42" fillId="0" borderId="62" xfId="80" applyNumberFormat="1" applyFont="1" applyFill="1" applyBorder="1" applyAlignment="1">
      <alignment horizontal="right"/>
      <protection/>
    </xf>
    <xf numFmtId="3" fontId="23" fillId="0" borderId="26" xfId="68" applyNumberFormat="1" applyFont="1" applyFill="1" applyBorder="1" applyAlignment="1">
      <alignment wrapText="1"/>
      <protection/>
    </xf>
    <xf numFmtId="3" fontId="23" fillId="0" borderId="26" xfId="80" applyNumberFormat="1" applyFont="1" applyFill="1" applyBorder="1" applyAlignment="1">
      <alignment horizontal="center"/>
      <protection/>
    </xf>
    <xf numFmtId="3" fontId="23" fillId="0" borderId="61" xfId="80" applyNumberFormat="1" applyFont="1" applyFill="1" applyBorder="1" applyAlignment="1">
      <alignment horizontal="right"/>
      <protection/>
    </xf>
    <xf numFmtId="3" fontId="23" fillId="0" borderId="62" xfId="80" applyNumberFormat="1" applyFont="1" applyFill="1" applyBorder="1" applyAlignment="1">
      <alignment horizontal="right"/>
      <protection/>
    </xf>
    <xf numFmtId="3" fontId="24" fillId="0" borderId="26" xfId="68" applyNumberFormat="1" applyFont="1" applyFill="1" applyBorder="1" applyAlignment="1">
      <alignment wrapText="1"/>
      <protection/>
    </xf>
    <xf numFmtId="3" fontId="24" fillId="0" borderId="61" xfId="68" applyNumberFormat="1" applyFont="1" applyFill="1" applyBorder="1" applyAlignment="1">
      <alignment wrapText="1"/>
      <protection/>
    </xf>
    <xf numFmtId="3" fontId="24" fillId="0" borderId="62" xfId="68" applyNumberFormat="1" applyFont="1" applyFill="1" applyBorder="1" applyAlignment="1">
      <alignment wrapText="1"/>
      <protection/>
    </xf>
    <xf numFmtId="3" fontId="42" fillId="0" borderId="62" xfId="67" applyNumberFormat="1" applyFont="1" applyFill="1" applyBorder="1" applyAlignment="1">
      <alignment horizontal="right"/>
      <protection/>
    </xf>
    <xf numFmtId="3" fontId="23" fillId="0" borderId="62" xfId="67" applyNumberFormat="1" applyFont="1" applyFill="1" applyBorder="1" applyAlignment="1">
      <alignment horizontal="right"/>
      <protection/>
    </xf>
    <xf numFmtId="3" fontId="24" fillId="0" borderId="26" xfId="68" applyNumberFormat="1" applyFont="1" applyFill="1" applyBorder="1">
      <alignment/>
      <protection/>
    </xf>
    <xf numFmtId="3" fontId="24" fillId="0" borderId="62" xfId="68" applyNumberFormat="1" applyFont="1" applyFill="1" applyBorder="1">
      <alignment/>
      <protection/>
    </xf>
    <xf numFmtId="3" fontId="24" fillId="0" borderId="26" xfId="67" applyNumberFormat="1" applyFont="1" applyFill="1" applyBorder="1">
      <alignment/>
      <protection/>
    </xf>
    <xf numFmtId="3" fontId="24" fillId="0" borderId="63" xfId="67" applyNumberFormat="1" applyFont="1" applyFill="1" applyBorder="1">
      <alignment/>
      <protection/>
    </xf>
    <xf numFmtId="3" fontId="24" fillId="0" borderId="62" xfId="67" applyNumberFormat="1" applyFont="1" applyFill="1" applyBorder="1">
      <alignment/>
      <protection/>
    </xf>
    <xf numFmtId="0" fontId="24" fillId="0" borderId="26" xfId="80" applyFont="1" applyFill="1" applyBorder="1" applyAlignment="1">
      <alignment horizontal="center" wrapText="1"/>
      <protection/>
    </xf>
    <xf numFmtId="0" fontId="23" fillId="0" borderId="26" xfId="80" applyFont="1" applyFill="1" applyBorder="1" applyAlignment="1">
      <alignment horizontal="right" vertical="top" wrapText="1"/>
      <protection/>
    </xf>
    <xf numFmtId="3" fontId="23" fillId="0" borderId="61" xfId="80" applyNumberFormat="1" applyFont="1" applyFill="1" applyBorder="1" applyAlignment="1">
      <alignment/>
      <protection/>
    </xf>
    <xf numFmtId="3" fontId="23" fillId="0" borderId="26" xfId="80" applyNumberFormat="1" applyFont="1" applyFill="1" applyBorder="1" applyAlignment="1">
      <alignment horizontal="right"/>
      <protection/>
    </xf>
    <xf numFmtId="3" fontId="24" fillId="0" borderId="26" xfId="80" applyNumberFormat="1" applyFont="1" applyFill="1" applyBorder="1" applyAlignment="1">
      <alignment horizontal="right"/>
      <protection/>
    </xf>
    <xf numFmtId="3" fontId="24" fillId="0" borderId="61" xfId="80" applyNumberFormat="1" applyFont="1" applyFill="1" applyBorder="1" applyAlignment="1">
      <alignment horizontal="right"/>
      <protection/>
    </xf>
    <xf numFmtId="3" fontId="24" fillId="0" borderId="63" xfId="80" applyNumberFormat="1" applyFont="1" applyFill="1" applyBorder="1" applyAlignment="1">
      <alignment horizontal="right"/>
      <protection/>
    </xf>
    <xf numFmtId="3" fontId="24" fillId="0" borderId="62" xfId="80" applyNumberFormat="1" applyFont="1" applyFill="1" applyBorder="1" applyAlignment="1">
      <alignment horizontal="right"/>
      <protection/>
    </xf>
    <xf numFmtId="3" fontId="24" fillId="0" borderId="26" xfId="80" applyNumberFormat="1" applyFont="1" applyFill="1" applyBorder="1">
      <alignment/>
      <protection/>
    </xf>
    <xf numFmtId="3" fontId="24" fillId="0" borderId="63" xfId="80" applyNumberFormat="1" applyFont="1" applyFill="1" applyBorder="1">
      <alignment/>
      <protection/>
    </xf>
    <xf numFmtId="3" fontId="24" fillId="0" borderId="62" xfId="80" applyNumberFormat="1" applyFont="1" applyFill="1" applyBorder="1">
      <alignment/>
      <protection/>
    </xf>
    <xf numFmtId="3" fontId="24" fillId="0" borderId="26" xfId="67" applyNumberFormat="1" applyFont="1" applyFill="1" applyBorder="1" applyAlignment="1">
      <alignment vertical="top"/>
      <protection/>
    </xf>
    <xf numFmtId="3" fontId="24" fillId="0" borderId="63" xfId="67" applyNumberFormat="1" applyFont="1" applyFill="1" applyBorder="1" applyAlignment="1">
      <alignment vertical="top"/>
      <protection/>
    </xf>
    <xf numFmtId="3" fontId="24" fillId="0" borderId="62" xfId="67" applyNumberFormat="1" applyFont="1" applyFill="1" applyBorder="1" applyAlignment="1">
      <alignment vertical="top"/>
      <protection/>
    </xf>
    <xf numFmtId="0" fontId="0" fillId="0" borderId="26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3" fontId="24" fillId="0" borderId="62" xfId="68" applyNumberFormat="1" applyFont="1" applyFill="1" applyBorder="1" applyAlignment="1">
      <alignment horizontal="right" vertical="top"/>
      <protection/>
    </xf>
    <xf numFmtId="0" fontId="24" fillId="0" borderId="26" xfId="80" applyFont="1" applyFill="1" applyBorder="1" applyAlignment="1">
      <alignment wrapText="1"/>
      <protection/>
    </xf>
    <xf numFmtId="3" fontId="23" fillId="0" borderId="26" xfId="67" applyNumberFormat="1" applyFont="1" applyFill="1" applyBorder="1" applyAlignment="1">
      <alignment vertical="center"/>
      <protection/>
    </xf>
    <xf numFmtId="3" fontId="23" fillId="0" borderId="62" xfId="80" applyNumberFormat="1" applyFont="1" applyFill="1" applyBorder="1" applyAlignment="1">
      <alignment horizontal="right" vertical="center"/>
      <protection/>
    </xf>
    <xf numFmtId="3" fontId="23" fillId="0" borderId="62" xfId="80" applyNumberFormat="1" applyFont="1" applyFill="1" applyBorder="1" applyAlignment="1">
      <alignment horizontal="right" vertical="top"/>
      <protection/>
    </xf>
    <xf numFmtId="3" fontId="24" fillId="0" borderId="26" xfId="67" applyNumberFormat="1" applyFont="1" applyFill="1" applyBorder="1" applyAlignment="1">
      <alignment wrapText="1"/>
      <protection/>
    </xf>
    <xf numFmtId="3" fontId="23" fillId="0" borderId="64" xfId="67" applyNumberFormat="1" applyFont="1" applyFill="1" applyBorder="1" applyAlignment="1">
      <alignment/>
      <protection/>
    </xf>
    <xf numFmtId="3" fontId="24" fillId="0" borderId="65" xfId="68" applyNumberFormat="1" applyFont="1" applyFill="1" applyBorder="1" applyAlignment="1">
      <alignment horizontal="right"/>
      <protection/>
    </xf>
    <xf numFmtId="3" fontId="23" fillId="0" borderId="66" xfId="80" applyNumberFormat="1" applyFont="1" applyFill="1" applyBorder="1" applyAlignment="1">
      <alignment horizontal="right"/>
      <protection/>
    </xf>
    <xf numFmtId="0" fontId="42" fillId="0" borderId="26" xfId="80" applyFont="1" applyFill="1" applyBorder="1" applyAlignment="1">
      <alignment vertical="center" wrapText="1"/>
      <protection/>
    </xf>
    <xf numFmtId="0" fontId="23" fillId="0" borderId="26" xfId="80" applyFont="1" applyFill="1" applyBorder="1" applyAlignment="1">
      <alignment vertical="center" wrapText="1"/>
      <protection/>
    </xf>
    <xf numFmtId="0" fontId="24" fillId="0" borderId="28" xfId="80" applyFont="1" applyFill="1" applyBorder="1" applyAlignment="1">
      <alignment vertical="center" wrapText="1"/>
      <protection/>
    </xf>
    <xf numFmtId="3" fontId="24" fillId="0" borderId="67" xfId="68" applyNumberFormat="1" applyFont="1" applyFill="1" applyBorder="1" applyAlignment="1">
      <alignment horizontal="right"/>
      <protection/>
    </xf>
    <xf numFmtId="3" fontId="23" fillId="0" borderId="26" xfId="80" applyNumberFormat="1" applyFont="1" applyFill="1" applyBorder="1" applyAlignment="1">
      <alignment/>
      <protection/>
    </xf>
    <xf numFmtId="3" fontId="23" fillId="0" borderId="68" xfId="80" applyNumberFormat="1" applyFont="1" applyFill="1" applyBorder="1" applyAlignment="1">
      <alignment/>
      <protection/>
    </xf>
    <xf numFmtId="3" fontId="23" fillId="0" borderId="68" xfId="67" applyNumberFormat="1" applyFont="1" applyFill="1" applyBorder="1" applyAlignment="1">
      <alignment wrapText="1"/>
      <protection/>
    </xf>
    <xf numFmtId="3" fontId="24" fillId="0" borderId="26" xfId="67" applyNumberFormat="1" applyFont="1" applyFill="1" applyBorder="1" applyAlignment="1">
      <alignment horizontal="center"/>
      <protection/>
    </xf>
    <xf numFmtId="0" fontId="24" fillId="0" borderId="68" xfId="80" applyFont="1" applyFill="1" applyBorder="1" applyAlignment="1">
      <alignment wrapText="1"/>
      <protection/>
    </xf>
    <xf numFmtId="3" fontId="42" fillId="0" borderId="68" xfId="80" applyNumberFormat="1" applyFont="1" applyFill="1" applyBorder="1" applyAlignment="1">
      <alignment horizontal="right"/>
      <protection/>
    </xf>
    <xf numFmtId="3" fontId="23" fillId="0" borderId="68" xfId="80" applyNumberFormat="1" applyFont="1" applyFill="1" applyBorder="1" applyAlignment="1">
      <alignment horizontal="right"/>
      <protection/>
    </xf>
    <xf numFmtId="3" fontId="29" fillId="0" borderId="68" xfId="80" applyNumberFormat="1" applyFont="1" applyFill="1" applyBorder="1" applyAlignment="1">
      <alignment horizontal="right"/>
      <protection/>
    </xf>
    <xf numFmtId="3" fontId="23" fillId="0" borderId="62" xfId="68" applyNumberFormat="1" applyFont="1" applyFill="1" applyBorder="1" applyAlignment="1">
      <alignment horizontal="right" vertical="center"/>
      <protection/>
    </xf>
    <xf numFmtId="3" fontId="43" fillId="0" borderId="68" xfId="80" applyNumberFormat="1" applyFont="1" applyFill="1" applyBorder="1" applyAlignment="1">
      <alignment horizontal="right"/>
      <protection/>
    </xf>
    <xf numFmtId="3" fontId="23" fillId="0" borderId="64" xfId="67" applyNumberFormat="1" applyFont="1" applyFill="1" applyBorder="1" applyAlignment="1">
      <alignment vertical="center" wrapText="1"/>
      <protection/>
    </xf>
    <xf numFmtId="3" fontId="23" fillId="0" borderId="64" xfId="67" applyNumberFormat="1" applyFont="1" applyFill="1" applyBorder="1" applyAlignment="1">
      <alignment horizontal="center" wrapText="1"/>
      <protection/>
    </xf>
    <xf numFmtId="3" fontId="23" fillId="0" borderId="66" xfId="68" applyNumberFormat="1" applyFont="1" applyFill="1" applyBorder="1" applyAlignment="1">
      <alignment horizontal="right" vertical="center"/>
      <protection/>
    </xf>
    <xf numFmtId="3" fontId="42" fillId="0" borderId="26" xfId="67" applyNumberFormat="1" applyFont="1" applyFill="1" applyBorder="1" applyAlignment="1">
      <alignment vertical="center"/>
      <protection/>
    </xf>
    <xf numFmtId="3" fontId="42" fillId="0" borderId="62" xfId="67" applyNumberFormat="1" applyFont="1" applyFill="1" applyBorder="1" applyAlignment="1">
      <alignment vertical="center"/>
      <protection/>
    </xf>
    <xf numFmtId="3" fontId="23" fillId="0" borderId="62" xfId="67" applyNumberFormat="1" applyFont="1" applyFill="1" applyBorder="1" applyAlignment="1">
      <alignment vertical="center"/>
      <protection/>
    </xf>
    <xf numFmtId="0" fontId="24" fillId="0" borderId="28" xfId="80" applyFont="1" applyFill="1" applyBorder="1" applyAlignment="1">
      <alignment horizontal="center" wrapText="1"/>
      <protection/>
    </xf>
    <xf numFmtId="3" fontId="24" fillId="0" borderId="28" xfId="67" applyNumberFormat="1" applyFont="1" applyFill="1" applyBorder="1" applyAlignment="1">
      <alignment vertical="center"/>
      <protection/>
    </xf>
    <xf numFmtId="3" fontId="24" fillId="0" borderId="69" xfId="67" applyNumberFormat="1" applyFont="1" applyFill="1" applyBorder="1" applyAlignment="1">
      <alignment vertical="center"/>
      <protection/>
    </xf>
    <xf numFmtId="3" fontId="24" fillId="0" borderId="65" xfId="68" applyNumberFormat="1" applyFont="1" applyFill="1" applyBorder="1" applyAlignment="1">
      <alignment horizontal="right" vertical="center"/>
      <protection/>
    </xf>
    <xf numFmtId="3" fontId="42" fillId="0" borderId="63" xfId="67" applyNumberFormat="1" applyFont="1" applyFill="1" applyBorder="1" applyAlignment="1">
      <alignment vertical="center"/>
      <protection/>
    </xf>
    <xf numFmtId="3" fontId="42" fillId="0" borderId="61" xfId="68" applyNumberFormat="1" applyFont="1" applyFill="1" applyBorder="1" applyAlignment="1">
      <alignment horizontal="right" vertical="center"/>
      <protection/>
    </xf>
    <xf numFmtId="3" fontId="23" fillId="0" borderId="61" xfId="68" applyNumberFormat="1" applyFont="1" applyFill="1" applyBorder="1" applyAlignment="1">
      <alignment horizontal="right" vertical="center"/>
      <protection/>
    </xf>
    <xf numFmtId="3" fontId="24" fillId="0" borderId="70" xfId="68" applyNumberFormat="1" applyFont="1" applyFill="1" applyBorder="1" applyAlignment="1">
      <alignment horizontal="right" vertical="center"/>
      <protection/>
    </xf>
    <xf numFmtId="3" fontId="42" fillId="0" borderId="0" xfId="80" applyNumberFormat="1" applyFont="1" applyFill="1" applyBorder="1" applyAlignment="1">
      <alignment vertical="top"/>
      <protection/>
    </xf>
    <xf numFmtId="3" fontId="42" fillId="0" borderId="0" xfId="80" applyNumberFormat="1" applyFont="1" applyFill="1" applyBorder="1" applyAlignment="1">
      <alignment horizontal="center"/>
      <protection/>
    </xf>
    <xf numFmtId="3" fontId="42" fillId="0" borderId="71" xfId="80" applyNumberFormat="1" applyFont="1" applyFill="1" applyBorder="1" applyAlignment="1">
      <alignment/>
      <protection/>
    </xf>
    <xf numFmtId="3" fontId="23" fillId="0" borderId="72" xfId="80" applyNumberFormat="1" applyFont="1" applyFill="1" applyBorder="1" applyAlignment="1">
      <alignment/>
      <protection/>
    </xf>
    <xf numFmtId="3" fontId="42" fillId="0" borderId="71" xfId="80" applyNumberFormat="1" applyFont="1" applyFill="1" applyBorder="1" applyAlignment="1">
      <alignment horizontal="right"/>
      <protection/>
    </xf>
    <xf numFmtId="3" fontId="23" fillId="0" borderId="72" xfId="80" applyNumberFormat="1" applyFont="1" applyFill="1" applyBorder="1" applyAlignment="1">
      <alignment horizontal="right"/>
      <protection/>
    </xf>
    <xf numFmtId="3" fontId="42" fillId="0" borderId="71" xfId="67" applyNumberFormat="1" applyFont="1" applyFill="1" applyBorder="1" applyAlignment="1">
      <alignment/>
      <protection/>
    </xf>
    <xf numFmtId="3" fontId="23" fillId="0" borderId="72" xfId="67" applyNumberFormat="1" applyFont="1" applyFill="1" applyBorder="1" applyAlignment="1">
      <alignment/>
      <protection/>
    </xf>
    <xf numFmtId="3" fontId="42" fillId="0" borderId="73" xfId="80" applyNumberFormat="1" applyFont="1" applyFill="1" applyBorder="1" applyAlignment="1">
      <alignment/>
      <protection/>
    </xf>
    <xf numFmtId="3" fontId="23" fillId="0" borderId="74" xfId="80" applyNumberFormat="1" applyFont="1" applyFill="1" applyBorder="1" applyAlignment="1">
      <alignment/>
      <protection/>
    </xf>
    <xf numFmtId="3" fontId="44" fillId="0" borderId="75" xfId="80" applyNumberFormat="1" applyFont="1" applyFill="1" applyBorder="1" applyAlignment="1">
      <alignment vertical="center"/>
      <protection/>
    </xf>
    <xf numFmtId="0" fontId="23" fillId="0" borderId="76" xfId="80" applyFont="1" applyFill="1" applyBorder="1" applyAlignment="1">
      <alignment horizontal="center" vertical="center"/>
      <protection/>
    </xf>
    <xf numFmtId="0" fontId="23" fillId="0" borderId="77" xfId="80" applyFont="1" applyFill="1" applyBorder="1" applyAlignment="1">
      <alignment horizontal="center" vertical="center" wrapText="1"/>
      <protection/>
    </xf>
    <xf numFmtId="3" fontId="42" fillId="0" borderId="78" xfId="80" applyNumberFormat="1" applyFont="1" applyFill="1" applyBorder="1" applyAlignment="1">
      <alignment vertical="center"/>
      <protection/>
    </xf>
    <xf numFmtId="0" fontId="24" fillId="0" borderId="42" xfId="80" applyFont="1" applyFill="1" applyBorder="1" applyAlignment="1">
      <alignment horizontal="center" vertical="center"/>
      <protection/>
    </xf>
    <xf numFmtId="0" fontId="34" fillId="0" borderId="31" xfId="80" applyFont="1" applyFill="1" applyBorder="1" applyAlignment="1">
      <alignment horizontal="center" vertical="center" wrapText="1"/>
      <protection/>
    </xf>
    <xf numFmtId="3" fontId="24" fillId="0" borderId="31" xfId="80" applyNumberFormat="1" applyFont="1" applyFill="1" applyBorder="1" applyAlignment="1">
      <alignment vertical="center"/>
      <protection/>
    </xf>
    <xf numFmtId="3" fontId="24" fillId="0" borderId="79" xfId="80" applyNumberFormat="1" applyFont="1" applyFill="1" applyBorder="1" applyAlignment="1">
      <alignment vertical="center"/>
      <protection/>
    </xf>
    <xf numFmtId="3" fontId="42" fillId="0" borderId="0" xfId="80" applyNumberFormat="1" applyFont="1" applyFill="1" applyBorder="1" applyAlignment="1">
      <alignment/>
      <protection/>
    </xf>
    <xf numFmtId="3" fontId="42" fillId="0" borderId="0" xfId="80" applyNumberFormat="1" applyFont="1" applyFill="1" applyBorder="1">
      <alignment/>
      <protection/>
    </xf>
    <xf numFmtId="0" fontId="25" fillId="0" borderId="8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3" fontId="4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 horizontal="right"/>
    </xf>
    <xf numFmtId="3" fontId="25" fillId="0" borderId="16" xfId="0" applyNumberFormat="1" applyFont="1" applyFill="1" applyBorder="1" applyAlignment="1">
      <alignment horizontal="right"/>
    </xf>
    <xf numFmtId="0" fontId="48" fillId="0" borderId="39" xfId="0" applyFont="1" applyFill="1" applyBorder="1" applyAlignment="1">
      <alignment/>
    </xf>
    <xf numFmtId="3" fontId="48" fillId="0" borderId="39" xfId="0" applyNumberFormat="1" applyFont="1" applyFill="1" applyBorder="1" applyAlignment="1">
      <alignment horizontal="right"/>
    </xf>
    <xf numFmtId="3" fontId="48" fillId="0" borderId="48" xfId="0" applyNumberFormat="1" applyFont="1" applyFill="1" applyBorder="1" applyAlignment="1">
      <alignment horizontal="right"/>
    </xf>
    <xf numFmtId="3" fontId="27" fillId="0" borderId="19" xfId="0" applyNumberFormat="1" applyFont="1" applyFill="1" applyBorder="1" applyAlignment="1">
      <alignment horizontal="right"/>
    </xf>
    <xf numFmtId="3" fontId="36" fillId="0" borderId="0" xfId="65" applyNumberFormat="1" applyFont="1" applyFill="1" applyBorder="1" applyAlignment="1">
      <alignment horizontal="center"/>
      <protection/>
    </xf>
    <xf numFmtId="3" fontId="27" fillId="0" borderId="0" xfId="65" applyNumberFormat="1" applyFont="1" applyFill="1" applyAlignment="1">
      <alignment horizontal="center"/>
      <protection/>
    </xf>
    <xf numFmtId="3" fontId="27" fillId="0" borderId="0" xfId="65" applyNumberFormat="1" applyFont="1" applyFill="1" applyAlignment="1">
      <alignment/>
      <protection/>
    </xf>
    <xf numFmtId="3" fontId="25" fillId="0" borderId="0" xfId="65" applyNumberFormat="1" applyFont="1" applyFill="1" applyAlignment="1">
      <alignment/>
      <protection/>
    </xf>
    <xf numFmtId="3" fontId="27" fillId="0" borderId="0" xfId="65" applyNumberFormat="1" applyFont="1" applyFill="1" applyAlignment="1">
      <alignment horizontal="right"/>
      <protection/>
    </xf>
    <xf numFmtId="3" fontId="27" fillId="0" borderId="0" xfId="65" applyNumberFormat="1" applyFont="1" applyFill="1">
      <alignment/>
      <protection/>
    </xf>
    <xf numFmtId="3" fontId="27" fillId="0" borderId="0" xfId="65" applyNumberFormat="1" applyFont="1" applyFill="1" applyAlignment="1">
      <alignment vertical="center"/>
      <protection/>
    </xf>
    <xf numFmtId="3" fontId="22" fillId="0" borderId="0" xfId="65" applyNumberFormat="1" applyFont="1" applyFill="1" applyAlignment="1">
      <alignment horizontal="center"/>
      <protection/>
    </xf>
    <xf numFmtId="0" fontId="25" fillId="0" borderId="0" xfId="65" applyFont="1" applyFill="1" applyBorder="1" applyAlignment="1">
      <alignment/>
      <protection/>
    </xf>
    <xf numFmtId="0" fontId="25" fillId="0" borderId="0" xfId="65" applyFont="1" applyFill="1" applyBorder="1" applyAlignment="1">
      <alignment horizontal="center"/>
      <protection/>
    </xf>
    <xf numFmtId="3" fontId="22" fillId="0" borderId="0" xfId="65" applyNumberFormat="1" applyFont="1" applyFill="1" applyBorder="1" applyAlignment="1">
      <alignment horizontal="center"/>
      <protection/>
    </xf>
    <xf numFmtId="3" fontId="27" fillId="0" borderId="0" xfId="65" applyNumberFormat="1" applyFont="1" applyFill="1" applyBorder="1" applyAlignment="1">
      <alignment horizontal="center"/>
      <protection/>
    </xf>
    <xf numFmtId="3" fontId="27" fillId="0" borderId="0" xfId="65" applyNumberFormat="1" applyFont="1" applyFill="1" applyAlignment="1">
      <alignment horizontal="center" vertical="center"/>
      <protection/>
    </xf>
    <xf numFmtId="3" fontId="36" fillId="0" borderId="0" xfId="65" applyNumberFormat="1" applyFont="1" applyFill="1" applyBorder="1" applyAlignment="1">
      <alignment horizontal="center" vertical="center"/>
      <protection/>
    </xf>
    <xf numFmtId="3" fontId="24" fillId="0" borderId="0" xfId="65" applyNumberFormat="1" applyFont="1" applyFill="1" applyAlignment="1">
      <alignment horizontal="center" vertical="center"/>
      <protection/>
    </xf>
    <xf numFmtId="3" fontId="22" fillId="0" borderId="82" xfId="65" applyNumberFormat="1" applyFont="1" applyFill="1" applyBorder="1" applyAlignment="1">
      <alignment horizontal="center"/>
      <protection/>
    </xf>
    <xf numFmtId="3" fontId="22" fillId="0" borderId="83" xfId="65" applyNumberFormat="1" applyFont="1" applyFill="1" applyBorder="1" applyAlignment="1">
      <alignment horizontal="center"/>
      <protection/>
    </xf>
    <xf numFmtId="3" fontId="27" fillId="0" borderId="83" xfId="65" applyNumberFormat="1" applyFont="1" applyFill="1" applyBorder="1" applyAlignment="1">
      <alignment/>
      <protection/>
    </xf>
    <xf numFmtId="3" fontId="27" fillId="0" borderId="83" xfId="65" applyNumberFormat="1" applyFont="1" applyFill="1" applyBorder="1" applyAlignment="1">
      <alignment horizontal="center"/>
      <protection/>
    </xf>
    <xf numFmtId="3" fontId="27" fillId="0" borderId="84" xfId="65" applyNumberFormat="1" applyFont="1" applyFill="1" applyBorder="1" applyAlignment="1">
      <alignment horizontal="right"/>
      <protection/>
    </xf>
    <xf numFmtId="3" fontId="27" fillId="0" borderId="85" xfId="65" applyNumberFormat="1" applyFont="1" applyFill="1" applyBorder="1" applyAlignment="1">
      <alignment horizontal="right"/>
      <protection/>
    </xf>
    <xf numFmtId="3" fontId="27" fillId="0" borderId="86" xfId="65" applyNumberFormat="1" applyFont="1" applyFill="1" applyBorder="1" applyAlignment="1">
      <alignment horizontal="center"/>
      <protection/>
    </xf>
    <xf numFmtId="3" fontId="27" fillId="0" borderId="84" xfId="65" applyNumberFormat="1" applyFont="1" applyFill="1" applyBorder="1" applyAlignment="1">
      <alignment horizontal="center"/>
      <protection/>
    </xf>
    <xf numFmtId="3" fontId="27" fillId="0" borderId="87" xfId="65" applyNumberFormat="1" applyFont="1" applyFill="1" applyBorder="1" applyAlignment="1">
      <alignment horizontal="center"/>
      <protection/>
    </xf>
    <xf numFmtId="3" fontId="48" fillId="0" borderId="83" xfId="65" applyNumberFormat="1" applyFont="1" applyFill="1" applyBorder="1" applyAlignment="1">
      <alignment/>
      <protection/>
    </xf>
    <xf numFmtId="3" fontId="48" fillId="0" borderId="83" xfId="65" applyNumberFormat="1" applyFont="1" applyFill="1" applyBorder="1" applyAlignment="1">
      <alignment horizontal="center"/>
      <protection/>
    </xf>
    <xf numFmtId="3" fontId="48" fillId="0" borderId="26" xfId="65" applyNumberFormat="1" applyFont="1" applyFill="1" applyBorder="1" applyAlignment="1">
      <alignment horizontal="right"/>
      <protection/>
    </xf>
    <xf numFmtId="3" fontId="48" fillId="0" borderId="68" xfId="65" applyNumberFormat="1" applyFont="1" applyFill="1" applyBorder="1" applyAlignment="1">
      <alignment horizontal="right"/>
      <protection/>
    </xf>
    <xf numFmtId="3" fontId="48" fillId="0" borderId="63" xfId="65" applyNumberFormat="1" applyFont="1" applyFill="1" applyBorder="1" applyAlignment="1">
      <alignment horizontal="right"/>
      <protection/>
    </xf>
    <xf numFmtId="3" fontId="27" fillId="0" borderId="26" xfId="65" applyNumberFormat="1" applyFont="1" applyFill="1" applyBorder="1" applyAlignment="1">
      <alignment horizontal="right"/>
      <protection/>
    </xf>
    <xf numFmtId="3" fontId="27" fillId="0" borderId="68" xfId="65" applyNumberFormat="1" applyFont="1" applyFill="1" applyBorder="1" applyAlignment="1">
      <alignment horizontal="right"/>
      <protection/>
    </xf>
    <xf numFmtId="3" fontId="27" fillId="0" borderId="63" xfId="65" applyNumberFormat="1" applyFont="1" applyFill="1" applyBorder="1" applyAlignment="1">
      <alignment horizontal="right"/>
      <protection/>
    </xf>
    <xf numFmtId="3" fontId="28" fillId="0" borderId="88" xfId="65" applyNumberFormat="1" applyFont="1" applyFill="1" applyBorder="1" applyAlignment="1">
      <alignment horizontal="center"/>
      <protection/>
    </xf>
    <xf numFmtId="3" fontId="28" fillId="0" borderId="26" xfId="65" applyNumberFormat="1" applyFont="1" applyFill="1" applyBorder="1" applyAlignment="1">
      <alignment horizontal="center"/>
      <protection/>
    </xf>
    <xf numFmtId="3" fontId="25" fillId="0" borderId="26" xfId="65" applyNumberFormat="1" applyFont="1" applyFill="1" applyBorder="1" applyAlignment="1">
      <alignment/>
      <protection/>
    </xf>
    <xf numFmtId="3" fontId="25" fillId="0" borderId="26" xfId="65" applyNumberFormat="1" applyFont="1" applyFill="1" applyBorder="1" applyAlignment="1">
      <alignment horizontal="center"/>
      <protection/>
    </xf>
    <xf numFmtId="3" fontId="25" fillId="0" borderId="26" xfId="65" applyNumberFormat="1" applyFont="1" applyFill="1" applyBorder="1" applyAlignment="1">
      <alignment horizontal="right"/>
      <protection/>
    </xf>
    <xf numFmtId="3" fontId="25" fillId="0" borderId="68" xfId="65" applyNumberFormat="1" applyFont="1" applyFill="1" applyBorder="1" applyAlignment="1">
      <alignment horizontal="right"/>
      <protection/>
    </xf>
    <xf numFmtId="3" fontId="25" fillId="0" borderId="63" xfId="65" applyNumberFormat="1" applyFont="1" applyFill="1" applyBorder="1" applyAlignment="1">
      <alignment horizontal="right"/>
      <protection/>
    </xf>
    <xf numFmtId="3" fontId="25" fillId="0" borderId="27" xfId="65" applyNumberFormat="1" applyFont="1" applyFill="1" applyBorder="1" applyAlignment="1">
      <alignment horizontal="right"/>
      <protection/>
    </xf>
    <xf numFmtId="3" fontId="22" fillId="0" borderId="88" xfId="65" applyNumberFormat="1" applyFont="1" applyFill="1" applyBorder="1" applyAlignment="1">
      <alignment horizontal="center"/>
      <protection/>
    </xf>
    <xf numFmtId="3" fontId="22" fillId="0" borderId="26" xfId="65" applyNumberFormat="1" applyFont="1" applyFill="1" applyBorder="1" applyAlignment="1">
      <alignment horizontal="center"/>
      <protection/>
    </xf>
    <xf numFmtId="3" fontId="27" fillId="0" borderId="26" xfId="65" applyNumberFormat="1" applyFont="1" applyFill="1" applyBorder="1" applyAlignment="1">
      <alignment/>
      <protection/>
    </xf>
    <xf numFmtId="3" fontId="27" fillId="0" borderId="26" xfId="65" applyNumberFormat="1" applyFont="1" applyFill="1" applyBorder="1" applyAlignment="1">
      <alignment horizontal="center"/>
      <protection/>
    </xf>
    <xf numFmtId="3" fontId="27" fillId="0" borderId="27" xfId="65" applyNumberFormat="1" applyFont="1" applyFill="1" applyBorder="1" applyAlignment="1">
      <alignment horizontal="center"/>
      <protection/>
    </xf>
    <xf numFmtId="3" fontId="48" fillId="0" borderId="26" xfId="65" applyNumberFormat="1" applyFont="1" applyFill="1" applyBorder="1" applyAlignment="1">
      <alignment/>
      <protection/>
    </xf>
    <xf numFmtId="3" fontId="48" fillId="0" borderId="26" xfId="65" applyNumberFormat="1" applyFont="1" applyFill="1" applyBorder="1" applyAlignment="1">
      <alignment horizontal="center"/>
      <protection/>
    </xf>
    <xf numFmtId="3" fontId="48" fillId="0" borderId="27" xfId="65" applyNumberFormat="1" applyFont="1" applyFill="1" applyBorder="1" applyAlignment="1">
      <alignment horizontal="right"/>
      <protection/>
    </xf>
    <xf numFmtId="3" fontId="27" fillId="0" borderId="27" xfId="65" applyNumberFormat="1" applyFont="1" applyFill="1" applyBorder="1" applyAlignment="1">
      <alignment horizontal="right"/>
      <protection/>
    </xf>
    <xf numFmtId="3" fontId="31" fillId="0" borderId="26" xfId="65" applyNumberFormat="1" applyFont="1" applyFill="1" applyBorder="1" applyAlignment="1">
      <alignment/>
      <protection/>
    </xf>
    <xf numFmtId="3" fontId="31" fillId="0" borderId="26" xfId="65" applyNumberFormat="1" applyFont="1" applyFill="1" applyBorder="1" applyAlignment="1">
      <alignment horizontal="center"/>
      <protection/>
    </xf>
    <xf numFmtId="3" fontId="31" fillId="0" borderId="26" xfId="65" applyNumberFormat="1" applyFont="1" applyFill="1" applyBorder="1" applyAlignment="1">
      <alignment horizontal="right"/>
      <protection/>
    </xf>
    <xf numFmtId="3" fontId="31" fillId="0" borderId="68" xfId="65" applyNumberFormat="1" applyFont="1" applyFill="1" applyBorder="1" applyAlignment="1">
      <alignment horizontal="right"/>
      <protection/>
    </xf>
    <xf numFmtId="3" fontId="31" fillId="0" borderId="63" xfId="65" applyNumberFormat="1" applyFont="1" applyFill="1" applyBorder="1" applyAlignment="1">
      <alignment horizontal="right"/>
      <protection/>
    </xf>
    <xf numFmtId="3" fontId="48" fillId="0" borderId="26" xfId="65" applyNumberFormat="1" applyFont="1" applyFill="1" applyBorder="1" applyAlignment="1">
      <alignment horizontal="left" indent="2"/>
      <protection/>
    </xf>
    <xf numFmtId="3" fontId="49" fillId="0" borderId="26" xfId="65" applyNumberFormat="1" applyFont="1" applyFill="1" applyBorder="1" applyAlignment="1">
      <alignment horizontal="center"/>
      <protection/>
    </xf>
    <xf numFmtId="3" fontId="49" fillId="0" borderId="26" xfId="65" applyNumberFormat="1" applyFont="1" applyFill="1" applyBorder="1" applyAlignment="1">
      <alignment horizontal="right"/>
      <protection/>
    </xf>
    <xf numFmtId="3" fontId="49" fillId="0" borderId="68" xfId="65" applyNumberFormat="1" applyFont="1" applyFill="1" applyBorder="1" applyAlignment="1">
      <alignment horizontal="right"/>
      <protection/>
    </xf>
    <xf numFmtId="3" fontId="49" fillId="0" borderId="63" xfId="65" applyNumberFormat="1" applyFont="1" applyFill="1" applyBorder="1" applyAlignment="1">
      <alignment horizontal="right"/>
      <protection/>
    </xf>
    <xf numFmtId="3" fontId="27" fillId="0" borderId="26" xfId="65" applyNumberFormat="1" applyFont="1" applyFill="1" applyBorder="1" applyAlignment="1">
      <alignment horizontal="left" indent="2"/>
      <protection/>
    </xf>
    <xf numFmtId="3" fontId="25" fillId="0" borderId="83" xfId="65" applyNumberFormat="1" applyFont="1" applyFill="1" applyBorder="1" applyAlignment="1">
      <alignment horizontal="left" indent="2"/>
      <protection/>
    </xf>
    <xf numFmtId="3" fontId="37" fillId="0" borderId="26" xfId="65" applyNumberFormat="1" applyFont="1" applyFill="1" applyBorder="1" applyAlignment="1">
      <alignment horizontal="center"/>
      <protection/>
    </xf>
    <xf numFmtId="3" fontId="37" fillId="0" borderId="26" xfId="65" applyNumberFormat="1" applyFont="1" applyFill="1" applyBorder="1" applyAlignment="1">
      <alignment horizontal="right"/>
      <protection/>
    </xf>
    <xf numFmtId="3" fontId="37" fillId="0" borderId="68" xfId="65" applyNumberFormat="1" applyFont="1" applyFill="1" applyBorder="1" applyAlignment="1">
      <alignment horizontal="right"/>
      <protection/>
    </xf>
    <xf numFmtId="3" fontId="37" fillId="0" borderId="63" xfId="65" applyNumberFormat="1" applyFont="1" applyFill="1" applyBorder="1" applyAlignment="1">
      <alignment horizontal="right"/>
      <protection/>
    </xf>
    <xf numFmtId="3" fontId="37" fillId="0" borderId="27" xfId="65" applyNumberFormat="1" applyFont="1" applyFill="1" applyBorder="1" applyAlignment="1">
      <alignment horizontal="right"/>
      <protection/>
    </xf>
    <xf numFmtId="3" fontId="31" fillId="0" borderId="26" xfId="65" applyNumberFormat="1" applyFont="1" applyFill="1" applyBorder="1" applyAlignment="1">
      <alignment horizontal="left" indent="2"/>
      <protection/>
    </xf>
    <xf numFmtId="3" fontId="25" fillId="0" borderId="26" xfId="65" applyNumberFormat="1" applyFont="1" applyFill="1" applyBorder="1" applyAlignment="1">
      <alignment horizontal="left" indent="2"/>
      <protection/>
    </xf>
    <xf numFmtId="3" fontId="27" fillId="0" borderId="0" xfId="65" applyNumberFormat="1" applyFont="1" applyFill="1" applyBorder="1" applyAlignment="1">
      <alignment vertical="center"/>
      <protection/>
    </xf>
    <xf numFmtId="3" fontId="27" fillId="0" borderId="0" xfId="65" applyNumberFormat="1" applyFont="1" applyFill="1" applyBorder="1">
      <alignment/>
      <protection/>
    </xf>
    <xf numFmtId="3" fontId="25" fillId="0" borderId="0" xfId="65" applyNumberFormat="1" applyFont="1" applyFill="1">
      <alignment/>
      <protection/>
    </xf>
    <xf numFmtId="3" fontId="22" fillId="0" borderId="88" xfId="65" applyNumberFormat="1" applyFont="1" applyFill="1" applyBorder="1" applyAlignment="1">
      <alignment horizontal="center" vertical="center"/>
      <protection/>
    </xf>
    <xf numFmtId="3" fontId="22" fillId="0" borderId="26" xfId="65" applyNumberFormat="1" applyFont="1" applyFill="1" applyBorder="1" applyAlignment="1">
      <alignment horizontal="center" vertical="center"/>
      <protection/>
    </xf>
    <xf numFmtId="3" fontId="27" fillId="0" borderId="26" xfId="65" applyNumberFormat="1" applyFont="1" applyFill="1" applyBorder="1" applyAlignment="1">
      <alignment wrapText="1"/>
      <protection/>
    </xf>
    <xf numFmtId="3" fontId="30" fillId="0" borderId="88" xfId="65" applyNumberFormat="1" applyFont="1" applyFill="1" applyBorder="1" applyAlignment="1">
      <alignment horizontal="center"/>
      <protection/>
    </xf>
    <xf numFmtId="3" fontId="31" fillId="0" borderId="26" xfId="65" applyNumberFormat="1" applyFont="1" applyFill="1" applyBorder="1" applyAlignment="1">
      <alignment horizontal="left" indent="1"/>
      <protection/>
    </xf>
    <xf numFmtId="3" fontId="48" fillId="0" borderId="26" xfId="65" applyNumberFormat="1" applyFont="1" applyFill="1" applyBorder="1" applyAlignment="1">
      <alignment horizontal="left" indent="1"/>
      <protection/>
    </xf>
    <xf numFmtId="3" fontId="27" fillId="0" borderId="26" xfId="65" applyNumberFormat="1" applyFont="1" applyFill="1" applyBorder="1" applyAlignment="1">
      <alignment horizontal="left" indent="1"/>
      <protection/>
    </xf>
    <xf numFmtId="3" fontId="25" fillId="0" borderId="26" xfId="65" applyNumberFormat="1" applyFont="1" applyFill="1" applyBorder="1" applyAlignment="1">
      <alignment horizontal="left" indent="1"/>
      <protection/>
    </xf>
    <xf numFmtId="3" fontId="28" fillId="0" borderId="89" xfId="65" applyNumberFormat="1" applyFont="1" applyFill="1" applyBorder="1" applyAlignment="1">
      <alignment horizontal="center"/>
      <protection/>
    </xf>
    <xf numFmtId="3" fontId="25" fillId="0" borderId="58" xfId="65" applyNumberFormat="1" applyFont="1" applyFill="1" applyBorder="1" applyAlignment="1">
      <alignment horizontal="center"/>
      <protection/>
    </xf>
    <xf numFmtId="3" fontId="25" fillId="0" borderId="58" xfId="65" applyNumberFormat="1" applyFont="1" applyFill="1" applyBorder="1" applyAlignment="1">
      <alignment horizontal="right"/>
      <protection/>
    </xf>
    <xf numFmtId="3" fontId="25" fillId="0" borderId="90" xfId="65" applyNumberFormat="1" applyFont="1" applyFill="1" applyBorder="1" applyAlignment="1">
      <alignment horizontal="right"/>
      <protection/>
    </xf>
    <xf numFmtId="3" fontId="25" fillId="0" borderId="26" xfId="65" applyNumberFormat="1" applyFont="1" applyFill="1" applyBorder="1" applyAlignment="1">
      <alignment wrapText="1"/>
      <protection/>
    </xf>
    <xf numFmtId="3" fontId="22" fillId="0" borderId="26" xfId="65" applyNumberFormat="1" applyFont="1" applyFill="1" applyBorder="1" applyAlignment="1">
      <alignment horizontal="center" vertical="top"/>
      <protection/>
    </xf>
    <xf numFmtId="3" fontId="50" fillId="0" borderId="26" xfId="65" applyNumberFormat="1" applyFont="1" applyFill="1" applyBorder="1" applyAlignment="1">
      <alignment/>
      <protection/>
    </xf>
    <xf numFmtId="3" fontId="50" fillId="0" borderId="26" xfId="65" applyNumberFormat="1" applyFont="1" applyFill="1" applyBorder="1" applyAlignment="1">
      <alignment wrapText="1"/>
      <protection/>
    </xf>
    <xf numFmtId="3" fontId="27" fillId="0" borderId="68" xfId="65" applyNumberFormat="1" applyFont="1" applyFill="1" applyBorder="1" applyAlignment="1">
      <alignment/>
      <protection/>
    </xf>
    <xf numFmtId="3" fontId="22" fillId="0" borderId="89" xfId="65" applyNumberFormat="1" applyFont="1" applyFill="1" applyBorder="1" applyAlignment="1">
      <alignment horizontal="center"/>
      <protection/>
    </xf>
    <xf numFmtId="3" fontId="27" fillId="0" borderId="58" xfId="65" applyNumberFormat="1" applyFont="1" applyFill="1" applyBorder="1" applyAlignment="1">
      <alignment horizontal="center"/>
      <protection/>
    </xf>
    <xf numFmtId="3" fontId="27" fillId="0" borderId="58" xfId="65" applyNumberFormat="1" applyFont="1" applyFill="1" applyBorder="1" applyAlignment="1">
      <alignment horizontal="right"/>
      <protection/>
    </xf>
    <xf numFmtId="3" fontId="27" fillId="0" borderId="90" xfId="65" applyNumberFormat="1" applyFont="1" applyFill="1" applyBorder="1" applyAlignment="1">
      <alignment horizontal="right"/>
      <protection/>
    </xf>
    <xf numFmtId="3" fontId="50" fillId="0" borderId="58" xfId="65" applyNumberFormat="1" applyFont="1" applyFill="1" applyBorder="1" applyAlignment="1">
      <alignment wrapText="1"/>
      <protection/>
    </xf>
    <xf numFmtId="3" fontId="27" fillId="0" borderId="91" xfId="65" applyNumberFormat="1" applyFont="1" applyFill="1" applyBorder="1" applyAlignment="1">
      <alignment horizontal="right"/>
      <protection/>
    </xf>
    <xf numFmtId="3" fontId="22" fillId="0" borderId="92" xfId="65" applyNumberFormat="1" applyFont="1" applyFill="1" applyBorder="1" applyAlignment="1">
      <alignment horizontal="center" vertical="center"/>
      <protection/>
    </xf>
    <xf numFmtId="3" fontId="22" fillId="0" borderId="60" xfId="65" applyNumberFormat="1" applyFont="1" applyFill="1" applyBorder="1" applyAlignment="1">
      <alignment horizontal="center" vertical="center"/>
      <protection/>
    </xf>
    <xf numFmtId="3" fontId="25" fillId="0" borderId="60" xfId="65" applyNumberFormat="1" applyFont="1" applyFill="1" applyBorder="1" applyAlignment="1">
      <alignment horizontal="left" vertical="center"/>
      <protection/>
    </xf>
    <xf numFmtId="3" fontId="25" fillId="0" borderId="60" xfId="65" applyNumberFormat="1" applyFont="1" applyFill="1" applyBorder="1" applyAlignment="1">
      <alignment horizontal="center" vertical="center"/>
      <protection/>
    </xf>
    <xf numFmtId="3" fontId="25" fillId="0" borderId="60" xfId="65" applyNumberFormat="1" applyFont="1" applyFill="1" applyBorder="1" applyAlignment="1">
      <alignment horizontal="right" vertical="center"/>
      <protection/>
    </xf>
    <xf numFmtId="3" fontId="25" fillId="0" borderId="93" xfId="65" applyNumberFormat="1" applyFont="1" applyFill="1" applyBorder="1" applyAlignment="1">
      <alignment horizontal="right" vertical="center"/>
      <protection/>
    </xf>
    <xf numFmtId="3" fontId="27" fillId="0" borderId="94" xfId="65" applyNumberFormat="1" applyFont="1" applyFill="1" applyBorder="1" applyAlignment="1">
      <alignment vertical="center"/>
      <protection/>
    </xf>
    <xf numFmtId="3" fontId="27" fillId="0" borderId="60" xfId="65" applyNumberFormat="1" applyFont="1" applyFill="1" applyBorder="1" applyAlignment="1">
      <alignment vertical="center"/>
      <protection/>
    </xf>
    <xf numFmtId="3" fontId="27" fillId="0" borderId="95" xfId="65" applyNumberFormat="1" applyFont="1" applyFill="1" applyBorder="1" applyAlignment="1">
      <alignment vertical="center"/>
      <protection/>
    </xf>
    <xf numFmtId="3" fontId="48" fillId="0" borderId="26" xfId="65" applyNumberFormat="1" applyFont="1" applyFill="1" applyBorder="1" applyAlignment="1">
      <alignment horizontal="left" vertical="center"/>
      <protection/>
    </xf>
    <xf numFmtId="3" fontId="48" fillId="0" borderId="26" xfId="65" applyNumberFormat="1" applyFont="1" applyFill="1" applyBorder="1" applyAlignment="1">
      <alignment horizontal="center" vertical="center"/>
      <protection/>
    </xf>
    <xf numFmtId="3" fontId="48" fillId="0" borderId="26" xfId="65" applyNumberFormat="1" applyFont="1" applyFill="1" applyBorder="1" applyAlignment="1">
      <alignment horizontal="right" vertical="center"/>
      <protection/>
    </xf>
    <xf numFmtId="3" fontId="48" fillId="0" borderId="68" xfId="65" applyNumberFormat="1" applyFont="1" applyFill="1" applyBorder="1" applyAlignment="1">
      <alignment horizontal="right" vertical="center"/>
      <protection/>
    </xf>
    <xf numFmtId="3" fontId="48" fillId="0" borderId="63" xfId="65" applyNumberFormat="1" applyFont="1" applyFill="1" applyBorder="1" applyAlignment="1">
      <alignment horizontal="right" vertical="center"/>
      <protection/>
    </xf>
    <xf numFmtId="3" fontId="48" fillId="0" borderId="27" xfId="65" applyNumberFormat="1" applyFont="1" applyFill="1" applyBorder="1" applyAlignment="1">
      <alignment horizontal="right" vertical="center"/>
      <protection/>
    </xf>
    <xf numFmtId="3" fontId="27" fillId="0" borderId="26" xfId="65" applyNumberFormat="1" applyFont="1" applyFill="1" applyBorder="1" applyAlignment="1">
      <alignment horizontal="left" vertical="center"/>
      <protection/>
    </xf>
    <xf numFmtId="3" fontId="25" fillId="0" borderId="26" xfId="65" applyNumberFormat="1" applyFont="1" applyFill="1" applyBorder="1" applyAlignment="1">
      <alignment horizontal="center" vertical="center"/>
      <protection/>
    </xf>
    <xf numFmtId="3" fontId="25" fillId="0" borderId="26" xfId="65" applyNumberFormat="1" applyFont="1" applyFill="1" applyBorder="1" applyAlignment="1">
      <alignment horizontal="right" vertical="center"/>
      <protection/>
    </xf>
    <xf numFmtId="3" fontId="25" fillId="0" borderId="68" xfId="65" applyNumberFormat="1" applyFont="1" applyFill="1" applyBorder="1" applyAlignment="1">
      <alignment horizontal="right" vertical="center"/>
      <protection/>
    </xf>
    <xf numFmtId="3" fontId="27" fillId="0" borderId="63" xfId="65" applyNumberFormat="1" applyFont="1" applyFill="1" applyBorder="1" applyAlignment="1">
      <alignment horizontal="right" vertical="center"/>
      <protection/>
    </xf>
    <xf numFmtId="3" fontId="27" fillId="0" borderId="26" xfId="65" applyNumberFormat="1" applyFont="1" applyFill="1" applyBorder="1" applyAlignment="1">
      <alignment horizontal="right" vertical="center"/>
      <protection/>
    </xf>
    <xf numFmtId="3" fontId="27" fillId="0" borderId="27" xfId="65" applyNumberFormat="1" applyFont="1" applyFill="1" applyBorder="1" applyAlignment="1">
      <alignment horizontal="right" vertical="center"/>
      <protection/>
    </xf>
    <xf numFmtId="3" fontId="22" fillId="0" borderId="96" xfId="65" applyNumberFormat="1" applyFont="1" applyFill="1" applyBorder="1" applyAlignment="1">
      <alignment horizontal="center" vertical="center"/>
      <protection/>
    </xf>
    <xf numFmtId="3" fontId="22" fillId="0" borderId="97" xfId="65" applyNumberFormat="1" applyFont="1" applyFill="1" applyBorder="1" applyAlignment="1">
      <alignment horizontal="center" vertical="center"/>
      <protection/>
    </xf>
    <xf numFmtId="3" fontId="25" fillId="0" borderId="97" xfId="65" applyNumberFormat="1" applyFont="1" applyFill="1" applyBorder="1" applyAlignment="1">
      <alignment horizontal="left" vertical="center"/>
      <protection/>
    </xf>
    <xf numFmtId="3" fontId="25" fillId="0" borderId="97" xfId="65" applyNumberFormat="1" applyFont="1" applyFill="1" applyBorder="1" applyAlignment="1">
      <alignment horizontal="center" vertical="center"/>
      <protection/>
    </xf>
    <xf numFmtId="3" fontId="25" fillId="0" borderId="97" xfId="65" applyNumberFormat="1" applyFont="1" applyFill="1" applyBorder="1" applyAlignment="1">
      <alignment horizontal="right" vertical="center"/>
      <protection/>
    </xf>
    <xf numFmtId="3" fontId="25" fillId="0" borderId="98" xfId="65" applyNumberFormat="1" applyFont="1" applyFill="1" applyBorder="1" applyAlignment="1">
      <alignment horizontal="right" vertical="center"/>
      <protection/>
    </xf>
    <xf numFmtId="3" fontId="25" fillId="0" borderId="99" xfId="65" applyNumberFormat="1" applyFont="1" applyFill="1" applyBorder="1" applyAlignment="1">
      <alignment horizontal="right" vertical="center"/>
      <protection/>
    </xf>
    <xf numFmtId="3" fontId="25" fillId="0" borderId="100" xfId="65" applyNumberFormat="1" applyFont="1" applyFill="1" applyBorder="1" applyAlignment="1">
      <alignment horizontal="right" vertical="center"/>
      <protection/>
    </xf>
    <xf numFmtId="3" fontId="36" fillId="0" borderId="0" xfId="65" applyNumberFormat="1" applyFont="1" applyFill="1" applyBorder="1" applyAlignment="1">
      <alignment horizontal="left"/>
      <protection/>
    </xf>
    <xf numFmtId="3" fontId="22" fillId="0" borderId="0" xfId="65" applyNumberFormat="1" applyFont="1" applyFill="1" applyBorder="1" applyAlignment="1">
      <alignment horizontal="center" vertical="center"/>
      <protection/>
    </xf>
    <xf numFmtId="3" fontId="22" fillId="0" borderId="0" xfId="65" applyNumberFormat="1" applyFont="1" applyFill="1" applyAlignment="1">
      <alignment horizontal="center" vertical="top"/>
      <protection/>
    </xf>
    <xf numFmtId="3" fontId="27" fillId="0" borderId="0" xfId="65" applyNumberFormat="1" applyFont="1" applyFill="1" applyAlignment="1">
      <alignment vertical="top"/>
      <protection/>
    </xf>
    <xf numFmtId="3" fontId="25" fillId="0" borderId="0" xfId="65" applyNumberFormat="1" applyFont="1" applyFill="1" applyBorder="1">
      <alignment/>
      <protection/>
    </xf>
    <xf numFmtId="0" fontId="23" fillId="0" borderId="0" xfId="81" applyFont="1" applyFill="1" applyBorder="1" applyAlignment="1">
      <alignment horizontal="center"/>
      <protection/>
    </xf>
    <xf numFmtId="3" fontId="23" fillId="0" borderId="0" xfId="81" applyNumberFormat="1" applyFont="1" applyFill="1" applyBorder="1">
      <alignment/>
      <protection/>
    </xf>
    <xf numFmtId="3" fontId="24" fillId="0" borderId="0" xfId="81" applyNumberFormat="1" applyFont="1" applyFill="1" applyBorder="1" applyAlignment="1">
      <alignment/>
      <protection/>
    </xf>
    <xf numFmtId="3" fontId="23" fillId="0" borderId="0" xfId="81" applyNumberFormat="1" applyFont="1" applyFill="1" applyBorder="1" applyAlignment="1">
      <alignment/>
      <protection/>
    </xf>
    <xf numFmtId="0" fontId="23" fillId="0" borderId="0" xfId="81" applyFont="1" applyFill="1" applyBorder="1">
      <alignment/>
      <protection/>
    </xf>
    <xf numFmtId="0" fontId="23" fillId="0" borderId="0" xfId="81" applyFont="1" applyFill="1" applyBorder="1" applyAlignment="1">
      <alignment horizontal="center" vertical="top"/>
      <protection/>
    </xf>
    <xf numFmtId="0" fontId="23" fillId="0" borderId="0" xfId="81" applyFont="1" applyFill="1" applyBorder="1" applyAlignment="1">
      <alignment wrapText="1"/>
      <protection/>
    </xf>
    <xf numFmtId="0" fontId="23" fillId="0" borderId="0" xfId="81" applyFont="1" applyFill="1" applyBorder="1" applyAlignment="1">
      <alignment horizontal="center" wrapText="1"/>
      <protection/>
    </xf>
    <xf numFmtId="3" fontId="23" fillId="0" borderId="0" xfId="81" applyNumberFormat="1" applyFont="1" applyFill="1" applyBorder="1" applyAlignment="1">
      <alignment horizontal="right"/>
      <protection/>
    </xf>
    <xf numFmtId="3" fontId="24" fillId="0" borderId="101" xfId="81" applyNumberFormat="1" applyFont="1" applyFill="1" applyBorder="1" applyAlignment="1">
      <alignment horizontal="center" vertical="center" wrapText="1"/>
      <protection/>
    </xf>
    <xf numFmtId="3" fontId="24" fillId="0" borderId="102" xfId="81" applyNumberFormat="1" applyFont="1" applyFill="1" applyBorder="1" applyAlignment="1">
      <alignment horizontal="center" vertical="center" wrapText="1"/>
      <protection/>
    </xf>
    <xf numFmtId="3" fontId="23" fillId="0" borderId="92" xfId="65" applyNumberFormat="1" applyFont="1" applyFill="1" applyBorder="1" applyAlignment="1">
      <alignment horizontal="center" vertical="top"/>
      <protection/>
    </xf>
    <xf numFmtId="0" fontId="38" fillId="0" borderId="60" xfId="81" applyFont="1" applyFill="1" applyBorder="1" applyAlignment="1">
      <alignment horizontal="left" vertical="center" wrapText="1"/>
      <protection/>
    </xf>
    <xf numFmtId="3" fontId="24" fillId="0" borderId="60" xfId="81" applyNumberFormat="1" applyFont="1" applyFill="1" applyBorder="1" applyAlignment="1">
      <alignment horizontal="center" vertical="center" wrapText="1"/>
      <protection/>
    </xf>
    <xf numFmtId="3" fontId="24" fillId="0" borderId="103" xfId="81" applyNumberFormat="1" applyFont="1" applyFill="1" applyBorder="1" applyAlignment="1">
      <alignment horizontal="center" vertical="center" wrapText="1"/>
      <protection/>
    </xf>
    <xf numFmtId="3" fontId="24" fillId="0" borderId="94" xfId="81" applyNumberFormat="1" applyFont="1" applyFill="1" applyBorder="1" applyAlignment="1">
      <alignment horizontal="center" vertical="center" wrapText="1"/>
      <protection/>
    </xf>
    <xf numFmtId="3" fontId="24" fillId="0" borderId="104" xfId="81" applyNumberFormat="1" applyFont="1" applyFill="1" applyBorder="1" applyAlignment="1">
      <alignment horizontal="center" vertical="center" wrapText="1"/>
      <protection/>
    </xf>
    <xf numFmtId="0" fontId="23" fillId="0" borderId="88" xfId="81" applyFont="1" applyFill="1" applyBorder="1" applyAlignment="1">
      <alignment horizontal="center" vertical="center"/>
      <protection/>
    </xf>
    <xf numFmtId="3" fontId="23" fillId="0" borderId="63" xfId="65" applyNumberFormat="1" applyFont="1" applyFill="1" applyBorder="1" applyAlignment="1">
      <alignment horizontal="right"/>
      <protection/>
    </xf>
    <xf numFmtId="3" fontId="23" fillId="0" borderId="26" xfId="65" applyNumberFormat="1" applyFont="1" applyFill="1" applyBorder="1" applyAlignment="1">
      <alignment horizontal="right"/>
      <protection/>
    </xf>
    <xf numFmtId="0" fontId="42" fillId="0" borderId="88" xfId="81" applyFont="1" applyFill="1" applyBorder="1" applyAlignment="1">
      <alignment horizontal="center" vertical="center"/>
      <protection/>
    </xf>
    <xf numFmtId="3" fontId="42" fillId="0" borderId="63" xfId="65" applyNumberFormat="1" applyFont="1" applyFill="1" applyBorder="1" applyAlignment="1">
      <alignment horizontal="right"/>
      <protection/>
    </xf>
    <xf numFmtId="3" fontId="42" fillId="0" borderId="26" xfId="65" applyNumberFormat="1" applyFont="1" applyFill="1" applyBorder="1" applyAlignment="1">
      <alignment horizontal="right"/>
      <protection/>
    </xf>
    <xf numFmtId="0" fontId="24" fillId="0" borderId="88" xfId="81" applyFont="1" applyFill="1" applyBorder="1" applyAlignment="1">
      <alignment horizontal="center" vertical="center"/>
      <protection/>
    </xf>
    <xf numFmtId="0" fontId="23" fillId="0" borderId="0" xfId="81" applyFont="1" applyFill="1" applyBorder="1" applyAlignment="1">
      <alignment vertical="center"/>
      <protection/>
    </xf>
    <xf numFmtId="0" fontId="23" fillId="0" borderId="0" xfId="81" applyFont="1" applyFill="1" applyBorder="1" applyAlignment="1">
      <alignment vertical="top"/>
      <protection/>
    </xf>
    <xf numFmtId="0" fontId="24" fillId="0" borderId="0" xfId="81" applyFont="1" applyFill="1" applyBorder="1" applyAlignment="1">
      <alignment vertical="center"/>
      <protection/>
    </xf>
    <xf numFmtId="0" fontId="24" fillId="0" borderId="0" xfId="81" applyFont="1" applyFill="1" applyBorder="1" applyAlignment="1">
      <alignment/>
      <protection/>
    </xf>
    <xf numFmtId="0" fontId="23" fillId="0" borderId="88" xfId="81" applyFont="1" applyFill="1" applyBorder="1" applyAlignment="1">
      <alignment horizontal="center"/>
      <protection/>
    </xf>
    <xf numFmtId="0" fontId="23" fillId="0" borderId="26" xfId="81" applyFont="1" applyFill="1" applyBorder="1" applyAlignment="1">
      <alignment horizontal="center"/>
      <protection/>
    </xf>
    <xf numFmtId="0" fontId="42" fillId="0" borderId="26" xfId="81" applyFont="1" applyFill="1" applyBorder="1" applyAlignment="1">
      <alignment horizontal="center" wrapText="1"/>
      <protection/>
    </xf>
    <xf numFmtId="0" fontId="23" fillId="0" borderId="26" xfId="81" applyFont="1" applyFill="1" applyBorder="1" applyAlignment="1">
      <alignment horizontal="center" wrapText="1"/>
      <protection/>
    </xf>
    <xf numFmtId="0" fontId="42" fillId="0" borderId="88" xfId="81" applyFont="1" applyFill="1" applyBorder="1" applyAlignment="1">
      <alignment horizontal="center" vertical="top"/>
      <protection/>
    </xf>
    <xf numFmtId="0" fontId="42" fillId="0" borderId="26" xfId="81" applyFont="1" applyFill="1" applyBorder="1" applyAlignment="1">
      <alignment horizontal="center"/>
      <protection/>
    </xf>
    <xf numFmtId="0" fontId="23" fillId="0" borderId="88" xfId="81" applyFont="1" applyFill="1" applyBorder="1" applyAlignment="1">
      <alignment horizontal="center" vertical="top"/>
      <protection/>
    </xf>
    <xf numFmtId="0" fontId="24" fillId="0" borderId="88" xfId="81" applyFont="1" applyFill="1" applyBorder="1" applyAlignment="1">
      <alignment horizontal="center" vertical="top"/>
      <protection/>
    </xf>
    <xf numFmtId="0" fontId="36" fillId="0" borderId="0" xfId="81" applyFont="1" applyFill="1" applyBorder="1">
      <alignment/>
      <protection/>
    </xf>
    <xf numFmtId="3" fontId="23" fillId="0" borderId="26" xfId="67" applyNumberFormat="1" applyFont="1" applyFill="1" applyBorder="1" applyAlignment="1">
      <alignment vertical="center" wrapText="1"/>
      <protection/>
    </xf>
    <xf numFmtId="3" fontId="23" fillId="0" borderId="63" xfId="65" applyNumberFormat="1" applyFont="1" applyFill="1" applyBorder="1" applyAlignment="1">
      <alignment horizontal="right" vertical="center"/>
      <protection/>
    </xf>
    <xf numFmtId="3" fontId="23" fillId="0" borderId="26" xfId="65" applyNumberFormat="1" applyFont="1" applyFill="1" applyBorder="1" applyAlignment="1">
      <alignment horizontal="right" vertical="center"/>
      <protection/>
    </xf>
    <xf numFmtId="3" fontId="23" fillId="0" borderId="63" xfId="65" applyNumberFormat="1" applyFont="1" applyFill="1" applyBorder="1" applyAlignment="1">
      <alignment horizontal="right" vertical="top"/>
      <protection/>
    </xf>
    <xf numFmtId="3" fontId="23" fillId="0" borderId="26" xfId="65" applyNumberFormat="1" applyFont="1" applyFill="1" applyBorder="1" applyAlignment="1">
      <alignment horizontal="right" vertical="top"/>
      <protection/>
    </xf>
    <xf numFmtId="0" fontId="23" fillId="0" borderId="105" xfId="81" applyFont="1" applyFill="1" applyBorder="1" applyAlignment="1">
      <alignment horizontal="center"/>
      <protection/>
    </xf>
    <xf numFmtId="0" fontId="24" fillId="0" borderId="64" xfId="81" applyFont="1" applyFill="1" applyBorder="1" applyAlignment="1">
      <alignment horizontal="center"/>
      <protection/>
    </xf>
    <xf numFmtId="3" fontId="23" fillId="0" borderId="106" xfId="65" applyNumberFormat="1" applyFont="1" applyFill="1" applyBorder="1" applyAlignment="1">
      <alignment horizontal="right"/>
      <protection/>
    </xf>
    <xf numFmtId="3" fontId="23" fillId="0" borderId="64" xfId="65" applyNumberFormat="1" applyFont="1" applyFill="1" applyBorder="1" applyAlignment="1">
      <alignment horizontal="right"/>
      <protection/>
    </xf>
    <xf numFmtId="3" fontId="42" fillId="0" borderId="26" xfId="81" applyNumberFormat="1" applyFont="1" applyFill="1" applyBorder="1" applyAlignment="1">
      <alignment horizontal="right" vertical="center"/>
      <protection/>
    </xf>
    <xf numFmtId="3" fontId="42" fillId="0" borderId="63" xfId="81" applyNumberFormat="1" applyFont="1" applyFill="1" applyBorder="1" applyAlignment="1">
      <alignment horizontal="right" vertical="center"/>
      <protection/>
    </xf>
    <xf numFmtId="3" fontId="42" fillId="0" borderId="61" xfId="81" applyNumberFormat="1" applyFont="1" applyFill="1" applyBorder="1" applyAlignment="1">
      <alignment horizontal="right" vertical="center"/>
      <protection/>
    </xf>
    <xf numFmtId="3" fontId="42" fillId="0" borderId="62" xfId="81" applyNumberFormat="1" applyFont="1" applyFill="1" applyBorder="1" applyAlignment="1">
      <alignment horizontal="right" vertical="center"/>
      <protection/>
    </xf>
    <xf numFmtId="3" fontId="23" fillId="0" borderId="26" xfId="81" applyNumberFormat="1" applyFont="1" applyFill="1" applyBorder="1" applyAlignment="1">
      <alignment horizontal="right" vertical="center"/>
      <protection/>
    </xf>
    <xf numFmtId="3" fontId="23" fillId="0" borderId="63" xfId="81" applyNumberFormat="1" applyFont="1" applyFill="1" applyBorder="1" applyAlignment="1">
      <alignment horizontal="right" vertical="center"/>
      <protection/>
    </xf>
    <xf numFmtId="3" fontId="23" fillId="0" borderId="61" xfId="81" applyNumberFormat="1" applyFont="1" applyFill="1" applyBorder="1" applyAlignment="1">
      <alignment horizontal="right" vertical="center"/>
      <protection/>
    </xf>
    <xf numFmtId="3" fontId="23" fillId="0" borderId="62" xfId="81" applyNumberFormat="1" applyFont="1" applyFill="1" applyBorder="1" applyAlignment="1">
      <alignment horizontal="right" vertical="center"/>
      <protection/>
    </xf>
    <xf numFmtId="0" fontId="23" fillId="0" borderId="107" xfId="81" applyFont="1" applyFill="1" applyBorder="1" applyAlignment="1">
      <alignment horizontal="center" vertical="top"/>
      <protection/>
    </xf>
    <xf numFmtId="0" fontId="24" fillId="0" borderId="28" xfId="81" applyFont="1" applyFill="1" applyBorder="1" applyAlignment="1">
      <alignment horizontal="center"/>
      <protection/>
    </xf>
    <xf numFmtId="0" fontId="23" fillId="0" borderId="108" xfId="81" applyFont="1" applyFill="1" applyBorder="1" applyAlignment="1">
      <alignment horizontal="center" vertical="top"/>
      <protection/>
    </xf>
    <xf numFmtId="0" fontId="38" fillId="0" borderId="84" xfId="81" applyFont="1" applyFill="1" applyBorder="1" applyAlignment="1">
      <alignment horizontal="left"/>
      <protection/>
    </xf>
    <xf numFmtId="0" fontId="24" fillId="0" borderId="84" xfId="81" applyFont="1" applyFill="1" applyBorder="1" applyAlignment="1">
      <alignment horizontal="center"/>
      <protection/>
    </xf>
    <xf numFmtId="3" fontId="24" fillId="0" borderId="84" xfId="81" applyNumberFormat="1" applyFont="1" applyFill="1" applyBorder="1" applyAlignment="1">
      <alignment horizontal="right"/>
      <protection/>
    </xf>
    <xf numFmtId="3" fontId="24" fillId="0" borderId="85" xfId="81" applyNumberFormat="1" applyFont="1" applyFill="1" applyBorder="1" applyAlignment="1">
      <alignment horizontal="right"/>
      <protection/>
    </xf>
    <xf numFmtId="3" fontId="24" fillId="0" borderId="86" xfId="81" applyNumberFormat="1" applyFont="1" applyFill="1" applyBorder="1" applyAlignment="1">
      <alignment horizontal="right"/>
      <protection/>
    </xf>
    <xf numFmtId="3" fontId="24" fillId="0" borderId="109" xfId="81" applyNumberFormat="1" applyFont="1" applyFill="1" applyBorder="1" applyAlignment="1">
      <alignment horizontal="right"/>
      <protection/>
    </xf>
    <xf numFmtId="0" fontId="23" fillId="0" borderId="0" xfId="81" applyFont="1" applyFill="1" applyBorder="1" applyAlignment="1">
      <alignment/>
      <protection/>
    </xf>
    <xf numFmtId="3" fontId="23" fillId="0" borderId="26" xfId="81" applyNumberFormat="1" applyFont="1" applyFill="1" applyBorder="1" applyAlignment="1">
      <alignment/>
      <protection/>
    </xf>
    <xf numFmtId="3" fontId="23" fillId="0" borderId="68" xfId="81" applyNumberFormat="1" applyFont="1" applyFill="1" applyBorder="1" applyAlignment="1">
      <alignment/>
      <protection/>
    </xf>
    <xf numFmtId="0" fontId="23" fillId="0" borderId="105" xfId="81" applyFont="1" applyFill="1" applyBorder="1" applyAlignment="1">
      <alignment horizontal="center" vertical="top"/>
      <protection/>
    </xf>
    <xf numFmtId="3" fontId="23" fillId="0" borderId="106" xfId="65" applyNumberFormat="1" applyFont="1" applyFill="1" applyBorder="1" applyAlignment="1">
      <alignment horizontal="right" vertical="center"/>
      <protection/>
    </xf>
    <xf numFmtId="3" fontId="23" fillId="0" borderId="64" xfId="65" applyNumberFormat="1" applyFont="1" applyFill="1" applyBorder="1" applyAlignment="1">
      <alignment horizontal="right" vertical="center"/>
      <protection/>
    </xf>
    <xf numFmtId="3" fontId="23" fillId="0" borderId="63" xfId="67" applyNumberFormat="1" applyFont="1" applyFill="1" applyBorder="1" applyAlignment="1">
      <alignment vertical="center"/>
      <protection/>
    </xf>
    <xf numFmtId="0" fontId="24" fillId="0" borderId="107" xfId="81" applyFont="1" applyFill="1" applyBorder="1" applyAlignment="1">
      <alignment horizontal="center" vertical="top"/>
      <protection/>
    </xf>
    <xf numFmtId="3" fontId="24" fillId="0" borderId="110" xfId="67" applyNumberFormat="1" applyFont="1" applyFill="1" applyBorder="1" applyAlignment="1">
      <alignment vertical="center"/>
      <protection/>
    </xf>
    <xf numFmtId="3" fontId="23" fillId="0" borderId="84" xfId="67" applyNumberFormat="1" applyFont="1" applyFill="1" applyBorder="1" applyAlignment="1">
      <alignment horizontal="left" vertical="center" wrapText="1"/>
      <protection/>
    </xf>
    <xf numFmtId="3" fontId="23" fillId="0" borderId="84" xfId="67" applyNumberFormat="1" applyFont="1" applyFill="1" applyBorder="1" applyAlignment="1">
      <alignment horizontal="center" wrapText="1"/>
      <protection/>
    </xf>
    <xf numFmtId="3" fontId="23" fillId="0" borderId="86" xfId="65" applyNumberFormat="1" applyFont="1" applyFill="1" applyBorder="1" applyAlignment="1">
      <alignment horizontal="right" vertical="center"/>
      <protection/>
    </xf>
    <xf numFmtId="3" fontId="23" fillId="0" borderId="84" xfId="65" applyNumberFormat="1" applyFont="1" applyFill="1" applyBorder="1" applyAlignment="1">
      <alignment horizontal="right" vertical="center"/>
      <protection/>
    </xf>
    <xf numFmtId="3" fontId="24" fillId="0" borderId="67" xfId="68" applyNumberFormat="1" applyFont="1" applyFill="1" applyBorder="1" applyAlignment="1">
      <alignment horizontal="right" vertical="center"/>
      <protection/>
    </xf>
    <xf numFmtId="3" fontId="23" fillId="0" borderId="109" xfId="68" applyNumberFormat="1" applyFont="1" applyFill="1" applyBorder="1" applyAlignment="1">
      <alignment horizontal="right" vertical="center"/>
      <protection/>
    </xf>
    <xf numFmtId="0" fontId="42" fillId="0" borderId="107" xfId="81" applyFont="1" applyFill="1" applyBorder="1" applyAlignment="1">
      <alignment horizontal="center" vertical="top"/>
      <protection/>
    </xf>
    <xf numFmtId="0" fontId="42" fillId="0" borderId="28" xfId="80" applyFont="1" applyFill="1" applyBorder="1" applyAlignment="1">
      <alignment vertical="center" wrapText="1"/>
      <protection/>
    </xf>
    <xf numFmtId="0" fontId="42" fillId="0" borderId="28" xfId="80" applyFont="1" applyFill="1" applyBorder="1" applyAlignment="1">
      <alignment horizontal="center" wrapText="1"/>
      <protection/>
    </xf>
    <xf numFmtId="3" fontId="42" fillId="0" borderId="28" xfId="67" applyNumberFormat="1" applyFont="1" applyFill="1" applyBorder="1" applyAlignment="1">
      <alignment vertical="center"/>
      <protection/>
    </xf>
    <xf numFmtId="3" fontId="42" fillId="0" borderId="110" xfId="67" applyNumberFormat="1" applyFont="1" applyFill="1" applyBorder="1" applyAlignment="1">
      <alignment vertical="center"/>
      <protection/>
    </xf>
    <xf numFmtId="3" fontId="42" fillId="0" borderId="70" xfId="68" applyNumberFormat="1" applyFont="1" applyFill="1" applyBorder="1" applyAlignment="1">
      <alignment horizontal="right" vertical="center"/>
      <protection/>
    </xf>
    <xf numFmtId="3" fontId="42" fillId="0" borderId="69" xfId="67" applyNumberFormat="1" applyFont="1" applyFill="1" applyBorder="1" applyAlignment="1">
      <alignment vertical="center"/>
      <protection/>
    </xf>
    <xf numFmtId="0" fontId="23" fillId="0" borderId="82" xfId="81" applyFont="1" applyFill="1" applyBorder="1" applyAlignment="1">
      <alignment horizontal="center" vertical="top"/>
      <protection/>
    </xf>
    <xf numFmtId="3" fontId="23" fillId="0" borderId="83" xfId="67" applyNumberFormat="1" applyFont="1" applyFill="1" applyBorder="1" applyAlignment="1">
      <alignment vertical="center" wrapText="1"/>
      <protection/>
    </xf>
    <xf numFmtId="3" fontId="23" fillId="0" borderId="83" xfId="67" applyNumberFormat="1" applyFont="1" applyFill="1" applyBorder="1" applyAlignment="1">
      <alignment horizontal="center" wrapText="1"/>
      <protection/>
    </xf>
    <xf numFmtId="3" fontId="23" fillId="0" borderId="111" xfId="65" applyNumberFormat="1" applyFont="1" applyFill="1" applyBorder="1" applyAlignment="1">
      <alignment horizontal="right" vertical="center"/>
      <protection/>
    </xf>
    <xf numFmtId="3" fontId="23" fillId="0" borderId="83" xfId="65" applyNumberFormat="1" applyFont="1" applyFill="1" applyBorder="1" applyAlignment="1">
      <alignment horizontal="right" vertical="center"/>
      <protection/>
    </xf>
    <xf numFmtId="3" fontId="24" fillId="0" borderId="112" xfId="68" applyNumberFormat="1" applyFont="1" applyFill="1" applyBorder="1" applyAlignment="1">
      <alignment horizontal="right" vertical="center"/>
      <protection/>
    </xf>
    <xf numFmtId="3" fontId="23" fillId="0" borderId="113" xfId="68" applyNumberFormat="1" applyFont="1" applyFill="1" applyBorder="1" applyAlignment="1">
      <alignment horizontal="right" vertical="center"/>
      <protection/>
    </xf>
    <xf numFmtId="0" fontId="36" fillId="0" borderId="0" xfId="81" applyFont="1" applyFill="1" applyBorder="1" applyAlignment="1">
      <alignment horizontal="center" wrapText="1"/>
      <protection/>
    </xf>
    <xf numFmtId="3" fontId="36" fillId="0" borderId="0" xfId="81" applyNumberFormat="1" applyFont="1" applyFill="1" applyBorder="1">
      <alignment/>
      <protection/>
    </xf>
    <xf numFmtId="3" fontId="41" fillId="0" borderId="0" xfId="81" applyNumberFormat="1" applyFont="1" applyFill="1" applyBorder="1">
      <alignment/>
      <protection/>
    </xf>
    <xf numFmtId="0" fontId="23" fillId="0" borderId="0" xfId="81" applyFont="1" applyFill="1" applyBorder="1" applyAlignment="1">
      <alignment horizontal="center" vertical="center" wrapText="1"/>
      <protection/>
    </xf>
    <xf numFmtId="3" fontId="24" fillId="0" borderId="0" xfId="81" applyNumberFormat="1" applyFont="1" applyFill="1" applyBorder="1">
      <alignment/>
      <protection/>
    </xf>
    <xf numFmtId="3" fontId="24" fillId="0" borderId="114" xfId="80" applyNumberFormat="1" applyFont="1" applyFill="1" applyBorder="1" applyAlignment="1">
      <alignment horizontal="center" vertical="center" wrapText="1"/>
      <protection/>
    </xf>
    <xf numFmtId="3" fontId="42" fillId="0" borderId="13" xfId="80" applyNumberFormat="1" applyFont="1" applyFill="1" applyBorder="1" applyAlignment="1">
      <alignment/>
      <protection/>
    </xf>
    <xf numFmtId="3" fontId="42" fillId="0" borderId="71" xfId="66" applyNumberFormat="1" applyFont="1" applyFill="1" applyBorder="1" applyAlignment="1">
      <alignment horizontal="right"/>
      <protection/>
    </xf>
    <xf numFmtId="3" fontId="23" fillId="0" borderId="72" xfId="66" applyNumberFormat="1" applyFont="1" applyFill="1" applyBorder="1" applyAlignment="1">
      <alignment horizontal="right"/>
      <protection/>
    </xf>
    <xf numFmtId="0" fontId="23" fillId="0" borderId="30" xfId="80" applyFont="1" applyFill="1" applyBorder="1" applyAlignment="1">
      <alignment horizontal="center"/>
      <protection/>
    </xf>
    <xf numFmtId="0" fontId="24" fillId="0" borderId="33" xfId="80" applyFont="1" applyFill="1" applyBorder="1" applyAlignment="1">
      <alignment horizontal="center" vertical="center"/>
      <protection/>
    </xf>
    <xf numFmtId="0" fontId="24" fillId="0" borderId="33" xfId="81" applyFont="1" applyFill="1" applyBorder="1" applyAlignment="1">
      <alignment horizontal="right" vertical="center"/>
      <protection/>
    </xf>
    <xf numFmtId="3" fontId="24" fillId="0" borderId="115" xfId="80" applyNumberFormat="1" applyFont="1" applyFill="1" applyBorder="1" applyAlignment="1">
      <alignment vertical="center"/>
      <protection/>
    </xf>
    <xf numFmtId="0" fontId="23" fillId="0" borderId="43" xfId="80" applyFont="1" applyFill="1" applyBorder="1" applyAlignment="1">
      <alignment horizontal="center" vertical="center"/>
      <protection/>
    </xf>
    <xf numFmtId="0" fontId="23" fillId="0" borderId="30" xfId="80" applyFont="1" applyFill="1" applyBorder="1" applyAlignment="1">
      <alignment horizontal="center" vertical="center"/>
      <protection/>
    </xf>
    <xf numFmtId="0" fontId="23" fillId="0" borderId="30" xfId="80" applyFont="1" applyFill="1" applyBorder="1" applyAlignment="1">
      <alignment horizontal="left" vertical="center" wrapText="1"/>
      <protection/>
    </xf>
    <xf numFmtId="0" fontId="23" fillId="0" borderId="30" xfId="67" applyFont="1" applyFill="1" applyBorder="1" applyAlignment="1">
      <alignment horizontal="center" vertical="center" wrapText="1"/>
      <protection/>
    </xf>
    <xf numFmtId="3" fontId="42" fillId="0" borderId="71" xfId="80" applyNumberFormat="1" applyFont="1" applyFill="1" applyBorder="1" applyAlignment="1">
      <alignment vertical="center"/>
      <protection/>
    </xf>
    <xf numFmtId="3" fontId="23" fillId="0" borderId="30" xfId="80" applyNumberFormat="1" applyFont="1" applyFill="1" applyBorder="1" applyAlignment="1">
      <alignment vertical="center"/>
      <protection/>
    </xf>
    <xf numFmtId="0" fontId="23" fillId="0" borderId="30" xfId="80" applyFont="1" applyFill="1" applyBorder="1" applyAlignment="1">
      <alignment horizontal="center" vertical="center" wrapText="1"/>
      <protection/>
    </xf>
    <xf numFmtId="0" fontId="23" fillId="0" borderId="45" xfId="80" applyFont="1" applyFill="1" applyBorder="1" applyAlignment="1">
      <alignment horizontal="center" vertical="center"/>
      <protection/>
    </xf>
    <xf numFmtId="0" fontId="23" fillId="0" borderId="32" xfId="80" applyFont="1" applyFill="1" applyBorder="1" applyAlignment="1">
      <alignment horizontal="center" vertical="center"/>
      <protection/>
    </xf>
    <xf numFmtId="0" fontId="23" fillId="0" borderId="32" xfId="80" applyFont="1" applyFill="1" applyBorder="1" applyAlignment="1">
      <alignment horizontal="left" vertical="center" wrapText="1"/>
      <protection/>
    </xf>
    <xf numFmtId="0" fontId="23" fillId="0" borderId="32" xfId="80" applyFont="1" applyFill="1" applyBorder="1" applyAlignment="1">
      <alignment horizontal="center" vertical="center" wrapText="1"/>
      <protection/>
    </xf>
    <xf numFmtId="3" fontId="42" fillId="0" borderId="73" xfId="80" applyNumberFormat="1" applyFont="1" applyFill="1" applyBorder="1" applyAlignment="1">
      <alignment vertical="center"/>
      <protection/>
    </xf>
    <xf numFmtId="3" fontId="23" fillId="0" borderId="32" xfId="80" applyNumberFormat="1" applyFont="1" applyFill="1" applyBorder="1" applyAlignment="1">
      <alignment vertical="center"/>
      <protection/>
    </xf>
    <xf numFmtId="0" fontId="23" fillId="0" borderId="77" xfId="80" applyFont="1" applyFill="1" applyBorder="1" applyAlignment="1">
      <alignment horizontal="center" vertical="center"/>
      <protection/>
    </xf>
    <xf numFmtId="0" fontId="23" fillId="0" borderId="116" xfId="81" applyFont="1" applyFill="1" applyBorder="1" applyAlignment="1">
      <alignment horizontal="right" vertical="center"/>
      <protection/>
    </xf>
    <xf numFmtId="3" fontId="23" fillId="0" borderId="116" xfId="80" applyNumberFormat="1" applyFont="1" applyFill="1" applyBorder="1" applyAlignment="1">
      <alignment vertical="center"/>
      <protection/>
    </xf>
    <xf numFmtId="0" fontId="24" fillId="0" borderId="31" xfId="80" applyFont="1" applyFill="1" applyBorder="1" applyAlignment="1">
      <alignment horizontal="center" vertical="center"/>
      <protection/>
    </xf>
    <xf numFmtId="0" fontId="24" fillId="0" borderId="31" xfId="81" applyFont="1" applyFill="1" applyBorder="1" applyAlignment="1">
      <alignment horizontal="right" vertical="center"/>
      <protection/>
    </xf>
    <xf numFmtId="3" fontId="24" fillId="0" borderId="114" xfId="80" applyNumberFormat="1" applyFont="1" applyFill="1" applyBorder="1" applyAlignment="1">
      <alignment vertical="center"/>
      <protection/>
    </xf>
    <xf numFmtId="0" fontId="24" fillId="0" borderId="0" xfId="80" applyFont="1" applyFill="1" applyBorder="1">
      <alignment/>
      <protection/>
    </xf>
    <xf numFmtId="3" fontId="24" fillId="0" borderId="63" xfId="68" applyNumberFormat="1" applyFont="1" applyFill="1" applyBorder="1" applyAlignment="1">
      <alignment wrapText="1"/>
      <protection/>
    </xf>
    <xf numFmtId="3" fontId="24" fillId="0" borderId="63" xfId="68" applyNumberFormat="1" applyFont="1" applyFill="1" applyBorder="1">
      <alignment/>
      <protection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vertical="center"/>
    </xf>
    <xf numFmtId="3" fontId="36" fillId="0" borderId="13" xfId="0" applyNumberFormat="1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3" fontId="52" fillId="0" borderId="22" xfId="0" applyNumberFormat="1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vertical="center"/>
    </xf>
    <xf numFmtId="3" fontId="52" fillId="0" borderId="13" xfId="0" applyNumberFormat="1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3" fontId="52" fillId="0" borderId="19" xfId="0" applyNumberFormat="1" applyFont="1" applyFill="1" applyBorder="1" applyAlignment="1">
      <alignment/>
    </xf>
    <xf numFmtId="3" fontId="36" fillId="0" borderId="22" xfId="0" applyNumberFormat="1" applyFont="1" applyFill="1" applyBorder="1" applyAlignment="1">
      <alignment horizontal="center" vertical="center"/>
    </xf>
    <xf numFmtId="3" fontId="36" fillId="0" borderId="13" xfId="0" applyNumberFormat="1" applyFont="1" applyFill="1" applyBorder="1" applyAlignment="1">
      <alignment/>
    </xf>
    <xf numFmtId="3" fontId="36" fillId="0" borderId="19" xfId="0" applyNumberFormat="1" applyFont="1" applyFill="1" applyBorder="1" applyAlignment="1">
      <alignment/>
    </xf>
    <xf numFmtId="3" fontId="41" fillId="0" borderId="22" xfId="0" applyNumberFormat="1" applyFont="1" applyFill="1" applyBorder="1" applyAlignment="1">
      <alignment horizontal="center" vertical="center"/>
    </xf>
    <xf numFmtId="3" fontId="41" fillId="0" borderId="13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 horizontal="center" vertical="center" wrapText="1"/>
    </xf>
    <xf numFmtId="3" fontId="36" fillId="0" borderId="19" xfId="0" applyNumberFormat="1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vertical="top"/>
    </xf>
    <xf numFmtId="3" fontId="53" fillId="0" borderId="0" xfId="0" applyNumberFormat="1" applyFont="1" applyFill="1" applyBorder="1" applyAlignment="1">
      <alignment/>
    </xf>
    <xf numFmtId="3" fontId="53" fillId="0" borderId="19" xfId="0" applyNumberFormat="1" applyFont="1" applyFill="1" applyBorder="1" applyAlignment="1">
      <alignment/>
    </xf>
    <xf numFmtId="3" fontId="41" fillId="0" borderId="21" xfId="0" applyNumberFormat="1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>
      <alignment vertical="center"/>
    </xf>
    <xf numFmtId="3" fontId="41" fillId="0" borderId="56" xfId="0" applyNumberFormat="1" applyFont="1" applyFill="1" applyBorder="1" applyAlignment="1">
      <alignment/>
    </xf>
    <xf numFmtId="3" fontId="48" fillId="0" borderId="19" xfId="0" applyNumberFormat="1" applyFont="1" applyFill="1" applyBorder="1" applyAlignment="1">
      <alignment horizontal="right"/>
    </xf>
    <xf numFmtId="3" fontId="25" fillId="0" borderId="20" xfId="0" applyNumberFormat="1" applyFont="1" applyFill="1" applyBorder="1" applyAlignment="1">
      <alignment horizontal="right"/>
    </xf>
    <xf numFmtId="3" fontId="25" fillId="0" borderId="19" xfId="0" applyNumberFormat="1" applyFont="1" applyFill="1" applyBorder="1" applyAlignment="1">
      <alignment horizontal="right" vertical="top"/>
    </xf>
    <xf numFmtId="3" fontId="24" fillId="0" borderId="117" xfId="0" applyNumberFormat="1" applyFont="1" applyFill="1" applyBorder="1" applyAlignment="1">
      <alignment horizontal="right" vertical="center"/>
    </xf>
    <xf numFmtId="3" fontId="23" fillId="0" borderId="118" xfId="0" applyNumberFormat="1" applyFont="1" applyFill="1" applyBorder="1" applyAlignment="1">
      <alignment horizontal="right"/>
    </xf>
    <xf numFmtId="3" fontId="24" fillId="0" borderId="119" xfId="0" applyNumberFormat="1" applyFont="1" applyFill="1" applyBorder="1" applyAlignment="1">
      <alignment horizontal="right" vertical="center"/>
    </xf>
    <xf numFmtId="3" fontId="23" fillId="0" borderId="118" xfId="0" applyNumberFormat="1" applyFont="1" applyFill="1" applyBorder="1" applyAlignment="1">
      <alignment horizontal="right" vertical="center"/>
    </xf>
    <xf numFmtId="3" fontId="24" fillId="0" borderId="120" xfId="0" applyNumberFormat="1" applyFont="1" applyFill="1" applyBorder="1" applyAlignment="1">
      <alignment horizontal="right" vertical="center"/>
    </xf>
    <xf numFmtId="3" fontId="23" fillId="0" borderId="121" xfId="0" applyNumberFormat="1" applyFont="1" applyFill="1" applyBorder="1" applyAlignment="1">
      <alignment horizontal="right"/>
    </xf>
    <xf numFmtId="3" fontId="23" fillId="0" borderId="118" xfId="0" applyNumberFormat="1" applyFont="1" applyFill="1" applyBorder="1" applyAlignment="1">
      <alignment horizontal="right" vertical="top"/>
    </xf>
    <xf numFmtId="3" fontId="23" fillId="0" borderId="121" xfId="0" applyNumberFormat="1" applyFont="1" applyFill="1" applyBorder="1" applyAlignment="1">
      <alignment horizontal="right" vertical="top"/>
    </xf>
    <xf numFmtId="3" fontId="23" fillId="0" borderId="121" xfId="0" applyNumberFormat="1" applyFont="1" applyFill="1" applyBorder="1" applyAlignment="1">
      <alignment horizontal="right" vertical="center"/>
    </xf>
    <xf numFmtId="3" fontId="24" fillId="0" borderId="118" xfId="0" applyNumberFormat="1" applyFont="1" applyFill="1" applyBorder="1" applyAlignment="1">
      <alignment horizontal="right" vertical="center"/>
    </xf>
    <xf numFmtId="3" fontId="24" fillId="0" borderId="121" xfId="0" applyNumberFormat="1" applyFont="1" applyFill="1" applyBorder="1" applyAlignment="1">
      <alignment horizontal="right" vertical="center"/>
    </xf>
    <xf numFmtId="3" fontId="24" fillId="0" borderId="122" xfId="0" applyNumberFormat="1" applyFont="1" applyFill="1" applyBorder="1" applyAlignment="1">
      <alignment horizontal="right" vertical="center"/>
    </xf>
    <xf numFmtId="0" fontId="23" fillId="0" borderId="0" xfId="74" applyFont="1">
      <alignment/>
      <protection/>
    </xf>
    <xf numFmtId="0" fontId="23" fillId="0" borderId="0" xfId="74" applyFont="1" applyAlignment="1">
      <alignment vertical="center"/>
      <protection/>
    </xf>
    <xf numFmtId="0" fontId="23" fillId="0" borderId="0" xfId="74" applyFont="1" applyAlignment="1">
      <alignment horizontal="center"/>
      <protection/>
    </xf>
    <xf numFmtId="0" fontId="23" fillId="0" borderId="0" xfId="74" applyFont="1" applyAlignment="1">
      <alignment horizontal="center" vertical="center"/>
      <protection/>
    </xf>
    <xf numFmtId="3" fontId="24" fillId="0" borderId="60" xfId="81" applyNumberFormat="1" applyFont="1" applyFill="1" applyBorder="1" applyAlignment="1">
      <alignment horizontal="center" wrapText="1"/>
      <protection/>
    </xf>
    <xf numFmtId="3" fontId="24" fillId="0" borderId="103" xfId="81" applyNumberFormat="1" applyFont="1" applyFill="1" applyBorder="1" applyAlignment="1">
      <alignment horizontal="center" wrapText="1"/>
      <protection/>
    </xf>
    <xf numFmtId="3" fontId="42" fillId="0" borderId="26" xfId="81" applyNumberFormat="1" applyFont="1" applyFill="1" applyBorder="1" applyAlignment="1">
      <alignment/>
      <protection/>
    </xf>
    <xf numFmtId="3" fontId="42" fillId="0" borderId="61" xfId="81" applyNumberFormat="1" applyFont="1" applyFill="1" applyBorder="1" applyAlignment="1">
      <alignment/>
      <protection/>
    </xf>
    <xf numFmtId="3" fontId="23" fillId="0" borderId="61" xfId="81" applyNumberFormat="1" applyFont="1" applyFill="1" applyBorder="1" applyAlignment="1">
      <alignment/>
      <protection/>
    </xf>
    <xf numFmtId="3" fontId="42" fillId="0" borderId="26" xfId="68" applyNumberFormat="1" applyFont="1" applyFill="1" applyBorder="1" applyAlignment="1">
      <alignment/>
      <protection/>
    </xf>
    <xf numFmtId="3" fontId="42" fillId="0" borderId="61" xfId="68" applyNumberFormat="1" applyFont="1" applyFill="1" applyBorder="1" applyAlignment="1">
      <alignment/>
      <protection/>
    </xf>
    <xf numFmtId="3" fontId="23" fillId="0" borderId="26" xfId="68" applyNumberFormat="1" applyFont="1" applyFill="1" applyBorder="1" applyAlignment="1">
      <alignment/>
      <protection/>
    </xf>
    <xf numFmtId="3" fontId="23" fillId="0" borderId="61" xfId="68" applyNumberFormat="1" applyFont="1" applyFill="1" applyBorder="1" applyAlignment="1">
      <alignment/>
      <protection/>
    </xf>
    <xf numFmtId="3" fontId="24" fillId="0" borderId="26" xfId="68" applyNumberFormat="1" applyFont="1" applyFill="1" applyBorder="1" applyAlignment="1">
      <alignment/>
      <protection/>
    </xf>
    <xf numFmtId="3" fontId="24" fillId="0" borderId="61" xfId="68" applyNumberFormat="1" applyFont="1" applyFill="1" applyBorder="1" applyAlignment="1">
      <alignment/>
      <protection/>
    </xf>
    <xf numFmtId="3" fontId="42" fillId="0" borderId="26" xfId="80" applyNumberFormat="1" applyFont="1" applyFill="1" applyBorder="1" applyAlignment="1">
      <alignment/>
      <protection/>
    </xf>
    <xf numFmtId="3" fontId="42" fillId="0" borderId="61" xfId="80" applyNumberFormat="1" applyFont="1" applyFill="1" applyBorder="1" applyAlignment="1">
      <alignment/>
      <protection/>
    </xf>
    <xf numFmtId="3" fontId="24" fillId="0" borderId="26" xfId="80" applyNumberFormat="1" applyFont="1" applyFill="1" applyBorder="1" applyAlignment="1">
      <alignment/>
      <protection/>
    </xf>
    <xf numFmtId="3" fontId="24" fillId="0" borderId="61" xfId="80" applyNumberFormat="1" applyFont="1" applyFill="1" applyBorder="1" applyAlignment="1">
      <alignment/>
      <protection/>
    </xf>
    <xf numFmtId="3" fontId="42" fillId="0" borderId="26" xfId="81" applyNumberFormat="1" applyFont="1" applyFill="1" applyBorder="1" applyAlignment="1">
      <alignment horizontal="right"/>
      <protection/>
    </xf>
    <xf numFmtId="3" fontId="42" fillId="0" borderId="68" xfId="81" applyNumberFormat="1" applyFont="1" applyFill="1" applyBorder="1" applyAlignment="1">
      <alignment horizontal="right"/>
      <protection/>
    </xf>
    <xf numFmtId="3" fontId="23" fillId="0" borderId="26" xfId="81" applyNumberFormat="1" applyFont="1" applyFill="1" applyBorder="1" applyAlignment="1">
      <alignment horizontal="right"/>
      <protection/>
    </xf>
    <xf numFmtId="3" fontId="23" fillId="0" borderId="68" xfId="81" applyNumberFormat="1" applyFont="1" applyFill="1" applyBorder="1" applyAlignment="1">
      <alignment horizontal="right"/>
      <protection/>
    </xf>
    <xf numFmtId="3" fontId="24" fillId="0" borderId="28" xfId="81" applyNumberFormat="1" applyFont="1" applyFill="1" applyBorder="1" applyAlignment="1">
      <alignment horizontal="right"/>
      <protection/>
    </xf>
    <xf numFmtId="3" fontId="24" fillId="0" borderId="70" xfId="81" applyNumberFormat="1" applyFont="1" applyFill="1" applyBorder="1" applyAlignment="1">
      <alignment horizontal="right"/>
      <protection/>
    </xf>
    <xf numFmtId="3" fontId="42" fillId="0" borderId="68" xfId="67" applyNumberFormat="1" applyFont="1" applyFill="1" applyBorder="1" applyAlignment="1">
      <alignment/>
      <protection/>
    </xf>
    <xf numFmtId="3" fontId="23" fillId="0" borderId="68" xfId="67" applyNumberFormat="1" applyFont="1" applyFill="1" applyBorder="1" applyAlignment="1">
      <alignment/>
      <protection/>
    </xf>
    <xf numFmtId="3" fontId="24" fillId="0" borderId="68" xfId="67" applyNumberFormat="1" applyFont="1" applyFill="1" applyBorder="1" applyAlignment="1">
      <alignment/>
      <protection/>
    </xf>
    <xf numFmtId="3" fontId="43" fillId="0" borderId="26" xfId="67" applyNumberFormat="1" applyFont="1" applyFill="1" applyBorder="1" applyAlignment="1">
      <alignment/>
      <protection/>
    </xf>
    <xf numFmtId="3" fontId="29" fillId="0" borderId="26" xfId="67" applyNumberFormat="1" applyFont="1" applyFill="1" applyBorder="1" applyAlignment="1">
      <alignment/>
      <protection/>
    </xf>
    <xf numFmtId="3" fontId="42" fillId="0" borderId="68" xfId="81" applyNumberFormat="1" applyFont="1" applyFill="1" applyBorder="1" applyAlignment="1">
      <alignment/>
      <protection/>
    </xf>
    <xf numFmtId="3" fontId="23" fillId="0" borderId="64" xfId="67" applyNumberFormat="1" applyFont="1" applyFill="1" applyBorder="1" applyAlignment="1">
      <alignment wrapText="1"/>
      <protection/>
    </xf>
    <xf numFmtId="3" fontId="23" fillId="0" borderId="123" xfId="67" applyNumberFormat="1" applyFont="1" applyFill="1" applyBorder="1" applyAlignment="1">
      <alignment wrapText="1"/>
      <protection/>
    </xf>
    <xf numFmtId="3" fontId="24" fillId="0" borderId="28" xfId="67" applyNumberFormat="1" applyFont="1" applyFill="1" applyBorder="1" applyAlignment="1">
      <alignment/>
      <protection/>
    </xf>
    <xf numFmtId="3" fontId="24" fillId="0" borderId="124" xfId="67" applyNumberFormat="1" applyFont="1" applyFill="1" applyBorder="1" applyAlignment="1">
      <alignment/>
      <protection/>
    </xf>
    <xf numFmtId="3" fontId="23" fillId="0" borderId="84" xfId="67" applyNumberFormat="1" applyFont="1" applyFill="1" applyBorder="1" applyAlignment="1">
      <alignment wrapText="1"/>
      <protection/>
    </xf>
    <xf numFmtId="3" fontId="23" fillId="0" borderId="85" xfId="67" applyNumberFormat="1" applyFont="1" applyFill="1" applyBorder="1" applyAlignment="1">
      <alignment wrapText="1"/>
      <protection/>
    </xf>
    <xf numFmtId="3" fontId="42" fillId="0" borderId="28" xfId="67" applyNumberFormat="1" applyFont="1" applyFill="1" applyBorder="1" applyAlignment="1">
      <alignment/>
      <protection/>
    </xf>
    <xf numFmtId="3" fontId="42" fillId="0" borderId="124" xfId="67" applyNumberFormat="1" applyFont="1" applyFill="1" applyBorder="1" applyAlignment="1">
      <alignment/>
      <protection/>
    </xf>
    <xf numFmtId="3" fontId="23" fillId="0" borderId="83" xfId="67" applyNumberFormat="1" applyFont="1" applyFill="1" applyBorder="1" applyAlignment="1">
      <alignment wrapText="1"/>
      <protection/>
    </xf>
    <xf numFmtId="3" fontId="36" fillId="0" borderId="0" xfId="81" applyNumberFormat="1" applyFont="1" applyFill="1" applyBorder="1" applyAlignment="1">
      <alignment/>
      <protection/>
    </xf>
    <xf numFmtId="3" fontId="36" fillId="0" borderId="0" xfId="0" applyNumberFormat="1" applyFont="1" applyFill="1" applyAlignment="1">
      <alignment horizontal="center" vertical="center"/>
    </xf>
    <xf numFmtId="3" fontId="24" fillId="0" borderId="28" xfId="81" applyNumberFormat="1" applyFont="1" applyFill="1" applyBorder="1" applyAlignment="1">
      <alignment horizontal="right" vertical="center"/>
      <protection/>
    </xf>
    <xf numFmtId="3" fontId="24" fillId="0" borderId="70" xfId="81" applyNumberFormat="1" applyFont="1" applyFill="1" applyBorder="1" applyAlignment="1">
      <alignment horizontal="right" vertical="center"/>
      <protection/>
    </xf>
    <xf numFmtId="3" fontId="36" fillId="0" borderId="0" xfId="0" applyNumberFormat="1" applyFont="1" applyFill="1" applyBorder="1" applyAlignment="1">
      <alignment horizontal="left"/>
    </xf>
    <xf numFmtId="3" fontId="23" fillId="0" borderId="92" xfId="0" applyNumberFormat="1" applyFont="1" applyFill="1" applyBorder="1" applyAlignment="1">
      <alignment horizontal="center" wrapText="1"/>
    </xf>
    <xf numFmtId="3" fontId="23" fillId="0" borderId="60" xfId="0" applyNumberFormat="1" applyFont="1" applyFill="1" applyBorder="1" applyAlignment="1">
      <alignment horizontal="center" wrapText="1"/>
    </xf>
    <xf numFmtId="3" fontId="29" fillId="0" borderId="60" xfId="0" applyNumberFormat="1" applyFont="1" applyFill="1" applyBorder="1" applyAlignment="1">
      <alignment wrapText="1"/>
    </xf>
    <xf numFmtId="3" fontId="23" fillId="0" borderId="93" xfId="0" applyNumberFormat="1" applyFont="1" applyFill="1" applyBorder="1" applyAlignment="1">
      <alignment/>
    </xf>
    <xf numFmtId="3" fontId="23" fillId="0" borderId="94" xfId="65" applyNumberFormat="1" applyFont="1" applyFill="1" applyBorder="1" applyAlignment="1">
      <alignment/>
      <protection/>
    </xf>
    <xf numFmtId="3" fontId="23" fillId="0" borderId="60" xfId="65" applyNumberFormat="1" applyFont="1" applyFill="1" applyBorder="1" applyAlignment="1">
      <alignment/>
      <protection/>
    </xf>
    <xf numFmtId="3" fontId="23" fillId="0" borderId="95" xfId="65" applyNumberFormat="1" applyFont="1" applyFill="1" applyBorder="1" applyAlignment="1">
      <alignment/>
      <protection/>
    </xf>
    <xf numFmtId="3" fontId="23" fillId="0" borderId="88" xfId="0" applyNumberFormat="1" applyFont="1" applyFill="1" applyBorder="1" applyAlignment="1">
      <alignment horizontal="center" wrapText="1"/>
    </xf>
    <xf numFmtId="3" fontId="23" fillId="0" borderId="26" xfId="0" applyNumberFormat="1" applyFont="1" applyFill="1" applyBorder="1" applyAlignment="1">
      <alignment horizontal="center" wrapText="1"/>
    </xf>
    <xf numFmtId="3" fontId="43" fillId="0" borderId="26" xfId="0" applyNumberFormat="1" applyFont="1" applyFill="1" applyBorder="1" applyAlignment="1">
      <alignment horizontal="left" wrapText="1" indent="1"/>
    </xf>
    <xf numFmtId="3" fontId="42" fillId="0" borderId="26" xfId="0" applyNumberFormat="1" applyFont="1" applyFill="1" applyBorder="1" applyAlignment="1">
      <alignment horizontal="center" wrapText="1"/>
    </xf>
    <xf numFmtId="3" fontId="42" fillId="0" borderId="26" xfId="0" applyNumberFormat="1" applyFont="1" applyFill="1" applyBorder="1" applyAlignment="1">
      <alignment/>
    </xf>
    <xf numFmtId="3" fontId="42" fillId="0" borderId="68" xfId="65" applyNumberFormat="1" applyFont="1" applyFill="1" applyBorder="1" applyAlignment="1">
      <alignment/>
      <protection/>
    </xf>
    <xf numFmtId="3" fontId="42" fillId="0" borderId="63" xfId="0" applyNumberFormat="1" applyFont="1" applyFill="1" applyBorder="1" applyAlignment="1">
      <alignment/>
    </xf>
    <xf numFmtId="3" fontId="42" fillId="0" borderId="27" xfId="0" applyNumberFormat="1" applyFont="1" applyFill="1" applyBorder="1" applyAlignment="1">
      <alignment/>
    </xf>
    <xf numFmtId="3" fontId="29" fillId="0" borderId="26" xfId="0" applyNumberFormat="1" applyFont="1" applyFill="1" applyBorder="1" applyAlignment="1">
      <alignment horizontal="left" wrapText="1" indent="1"/>
    </xf>
    <xf numFmtId="3" fontId="23" fillId="0" borderId="26" xfId="0" applyNumberFormat="1" applyFont="1" applyFill="1" applyBorder="1" applyAlignment="1">
      <alignment/>
    </xf>
    <xf numFmtId="3" fontId="23" fillId="0" borderId="68" xfId="0" applyNumberFormat="1" applyFont="1" applyFill="1" applyBorder="1" applyAlignment="1">
      <alignment/>
    </xf>
    <xf numFmtId="3" fontId="23" fillId="0" borderId="63" xfId="0" applyNumberFormat="1" applyFont="1" applyFill="1" applyBorder="1" applyAlignment="1">
      <alignment/>
    </xf>
    <xf numFmtId="3" fontId="23" fillId="0" borderId="27" xfId="0" applyNumberFormat="1" applyFont="1" applyFill="1" applyBorder="1" applyAlignment="1">
      <alignment/>
    </xf>
    <xf numFmtId="3" fontId="24" fillId="0" borderId="88" xfId="0" applyNumberFormat="1" applyFont="1" applyFill="1" applyBorder="1" applyAlignment="1">
      <alignment horizontal="center" wrapText="1"/>
    </xf>
    <xf numFmtId="3" fontId="24" fillId="0" borderId="26" xfId="0" applyNumberFormat="1" applyFont="1" applyFill="1" applyBorder="1" applyAlignment="1">
      <alignment horizontal="center" wrapText="1"/>
    </xf>
    <xf numFmtId="3" fontId="34" fillId="0" borderId="26" xfId="0" applyNumberFormat="1" applyFont="1" applyFill="1" applyBorder="1" applyAlignment="1">
      <alignment horizontal="left" wrapText="1" indent="1"/>
    </xf>
    <xf numFmtId="3" fontId="24" fillId="0" borderId="26" xfId="0" applyNumberFormat="1" applyFont="1" applyFill="1" applyBorder="1" applyAlignment="1">
      <alignment/>
    </xf>
    <xf numFmtId="3" fontId="24" fillId="0" borderId="68" xfId="0" applyNumberFormat="1" applyFont="1" applyFill="1" applyBorder="1" applyAlignment="1">
      <alignment/>
    </xf>
    <xf numFmtId="3" fontId="24" fillId="0" borderId="63" xfId="0" applyNumberFormat="1" applyFont="1" applyFill="1" applyBorder="1" applyAlignment="1">
      <alignment/>
    </xf>
    <xf numFmtId="3" fontId="24" fillId="0" borderId="27" xfId="0" applyNumberFormat="1" applyFont="1" applyFill="1" applyBorder="1" applyAlignment="1">
      <alignment/>
    </xf>
    <xf numFmtId="3" fontId="29" fillId="0" borderId="26" xfId="0" applyNumberFormat="1" applyFont="1" applyFill="1" applyBorder="1" applyAlignment="1">
      <alignment wrapText="1"/>
    </xf>
    <xf numFmtId="3" fontId="23" fillId="0" borderId="63" xfId="65" applyNumberFormat="1" applyFont="1" applyFill="1" applyBorder="1" applyAlignment="1">
      <alignment/>
      <protection/>
    </xf>
    <xf numFmtId="3" fontId="23" fillId="0" borderId="26" xfId="65" applyNumberFormat="1" applyFont="1" applyFill="1" applyBorder="1" applyAlignment="1">
      <alignment/>
      <protection/>
    </xf>
    <xf numFmtId="3" fontId="23" fillId="0" borderId="27" xfId="65" applyNumberFormat="1" applyFont="1" applyFill="1" applyBorder="1" applyAlignment="1">
      <alignment/>
      <protection/>
    </xf>
    <xf numFmtId="3" fontId="42" fillId="0" borderId="68" xfId="0" applyNumberFormat="1" applyFont="1" applyFill="1" applyBorder="1" applyAlignment="1">
      <alignment/>
    </xf>
    <xf numFmtId="3" fontId="23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24" fillId="0" borderId="96" xfId="0" applyNumberFormat="1" applyFont="1" applyFill="1" applyBorder="1" applyAlignment="1">
      <alignment horizontal="center" wrapText="1"/>
    </xf>
    <xf numFmtId="3" fontId="24" fillId="0" borderId="97" xfId="0" applyNumberFormat="1" applyFont="1" applyFill="1" applyBorder="1" applyAlignment="1">
      <alignment horizontal="center" wrapText="1"/>
    </xf>
    <xf numFmtId="3" fontId="34" fillId="0" borderId="97" xfId="0" applyNumberFormat="1" applyFont="1" applyFill="1" applyBorder="1" applyAlignment="1">
      <alignment horizontal="left" wrapText="1" indent="1"/>
    </xf>
    <xf numFmtId="3" fontId="24" fillId="0" borderId="97" xfId="0" applyNumberFormat="1" applyFont="1" applyFill="1" applyBorder="1" applyAlignment="1">
      <alignment/>
    </xf>
    <xf numFmtId="3" fontId="24" fillId="0" borderId="98" xfId="0" applyNumberFormat="1" applyFont="1" applyFill="1" applyBorder="1" applyAlignment="1">
      <alignment/>
    </xf>
    <xf numFmtId="3" fontId="24" fillId="0" borderId="99" xfId="0" applyNumberFormat="1" applyFont="1" applyFill="1" applyBorder="1" applyAlignment="1">
      <alignment/>
    </xf>
    <xf numFmtId="3" fontId="24" fillId="0" borderId="100" xfId="0" applyNumberFormat="1" applyFont="1" applyFill="1" applyBorder="1" applyAlignment="1">
      <alignment/>
    </xf>
    <xf numFmtId="0" fontId="23" fillId="0" borderId="32" xfId="67" applyFont="1" applyFill="1" applyBorder="1" applyAlignment="1">
      <alignment wrapText="1"/>
      <protection/>
    </xf>
    <xf numFmtId="0" fontId="23" fillId="0" borderId="34" xfId="67" applyFont="1" applyFill="1" applyBorder="1" applyAlignment="1">
      <alignment wrapText="1"/>
      <protection/>
    </xf>
    <xf numFmtId="3" fontId="24" fillId="0" borderId="30" xfId="80" applyNumberFormat="1" applyFont="1" applyFill="1" applyBorder="1" applyAlignment="1">
      <alignment/>
      <protection/>
    </xf>
    <xf numFmtId="3" fontId="24" fillId="0" borderId="30" xfId="80" applyNumberFormat="1" applyFont="1" applyFill="1" applyBorder="1" applyAlignment="1">
      <alignment vertical="center"/>
      <protection/>
    </xf>
    <xf numFmtId="3" fontId="24" fillId="0" borderId="125" xfId="80" applyNumberFormat="1" applyFont="1" applyFill="1" applyBorder="1" applyAlignment="1">
      <alignment/>
      <protection/>
    </xf>
    <xf numFmtId="0" fontId="36" fillId="0" borderId="0" xfId="80" applyFont="1" applyFill="1" applyBorder="1" applyAlignment="1">
      <alignment horizontal="center" vertical="top"/>
      <protection/>
    </xf>
    <xf numFmtId="0" fontId="36" fillId="0" borderId="0" xfId="80" applyFont="1" applyFill="1" applyBorder="1" applyAlignment="1">
      <alignment horizontal="center"/>
      <protection/>
    </xf>
    <xf numFmtId="0" fontId="36" fillId="0" borderId="0" xfId="80" applyFont="1" applyFill="1" applyBorder="1" applyAlignment="1">
      <alignment horizontal="center" vertical="center"/>
      <protection/>
    </xf>
    <xf numFmtId="3" fontId="41" fillId="0" borderId="0" xfId="0" applyNumberFormat="1" applyFont="1" applyFill="1" applyBorder="1" applyAlignment="1">
      <alignment/>
    </xf>
    <xf numFmtId="3" fontId="41" fillId="0" borderId="10" xfId="0" applyNumberFormat="1" applyFont="1" applyFill="1" applyBorder="1" applyAlignment="1">
      <alignment/>
    </xf>
    <xf numFmtId="0" fontId="54" fillId="0" borderId="0" xfId="81" applyFont="1" applyFill="1" applyBorder="1" applyAlignment="1">
      <alignment horizontal="center"/>
      <protection/>
    </xf>
    <xf numFmtId="3" fontId="24" fillId="0" borderId="0" xfId="0" applyNumberFormat="1" applyFont="1" applyFill="1" applyAlignment="1">
      <alignment/>
    </xf>
    <xf numFmtId="3" fontId="41" fillId="0" borderId="0" xfId="0" applyNumberFormat="1" applyFont="1" applyFill="1" applyAlignment="1">
      <alignment/>
    </xf>
    <xf numFmtId="3" fontId="24" fillId="0" borderId="126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/>
    </xf>
    <xf numFmtId="3" fontId="42" fillId="0" borderId="79" xfId="80" applyNumberFormat="1" applyFont="1" applyFill="1" applyBorder="1" applyAlignment="1">
      <alignment horizontal="center" vertical="center" wrapText="1"/>
      <protection/>
    </xf>
    <xf numFmtId="3" fontId="23" fillId="0" borderId="31" xfId="80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 horizontal="center" vertical="center"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Border="1" applyAlignment="1">
      <alignment horizontal="right"/>
    </xf>
    <xf numFmtId="3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0" fontId="23" fillId="0" borderId="127" xfId="0" applyFont="1" applyFill="1" applyBorder="1" applyAlignment="1">
      <alignment horizontal="center" vertical="center" wrapText="1"/>
    </xf>
    <xf numFmtId="3" fontId="23" fillId="0" borderId="81" xfId="0" applyNumberFormat="1" applyFont="1" applyFill="1" applyBorder="1" applyAlignment="1">
      <alignment horizontal="center" vertical="center" wrapText="1"/>
    </xf>
    <xf numFmtId="3" fontId="23" fillId="0" borderId="23" xfId="0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vertical="center"/>
    </xf>
    <xf numFmtId="3" fontId="50" fillId="0" borderId="0" xfId="0" applyNumberFormat="1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23" fillId="0" borderId="22" xfId="0" applyFont="1" applyFill="1" applyBorder="1" applyAlignment="1">
      <alignment vertical="center" wrapText="1"/>
    </xf>
    <xf numFmtId="3" fontId="50" fillId="0" borderId="0" xfId="0" applyNumberFormat="1" applyFont="1" applyBorder="1" applyAlignment="1">
      <alignment vertical="center"/>
    </xf>
    <xf numFmtId="3" fontId="50" fillId="0" borderId="19" xfId="0" applyNumberFormat="1" applyFont="1" applyBorder="1" applyAlignment="1">
      <alignment vertical="center"/>
    </xf>
    <xf numFmtId="0" fontId="24" fillId="0" borderId="127" xfId="0" applyFont="1" applyFill="1" applyBorder="1" applyAlignment="1">
      <alignment vertical="center"/>
    </xf>
    <xf numFmtId="3" fontId="55" fillId="0" borderId="23" xfId="0" applyNumberFormat="1" applyFont="1" applyFill="1" applyBorder="1" applyAlignment="1">
      <alignment vertical="center"/>
    </xf>
    <xf numFmtId="3" fontId="55" fillId="0" borderId="24" xfId="0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3" fontId="50" fillId="0" borderId="0" xfId="0" applyNumberFormat="1" applyFont="1" applyFill="1" applyBorder="1" applyAlignment="1">
      <alignment/>
    </xf>
    <xf numFmtId="3" fontId="50" fillId="0" borderId="0" xfId="0" applyNumberFormat="1" applyFont="1" applyAlignment="1">
      <alignment/>
    </xf>
    <xf numFmtId="0" fontId="50" fillId="0" borderId="0" xfId="0" applyFont="1" applyAlignment="1">
      <alignment/>
    </xf>
    <xf numFmtId="3" fontId="55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3" fontId="36" fillId="0" borderId="0" xfId="65" applyNumberFormat="1" applyFont="1" applyFill="1">
      <alignment/>
      <protection/>
    </xf>
    <xf numFmtId="3" fontId="24" fillId="0" borderId="69" xfId="81" applyNumberFormat="1" applyFont="1" applyFill="1" applyBorder="1" applyAlignment="1">
      <alignment horizontal="right" vertical="center"/>
      <protection/>
    </xf>
    <xf numFmtId="3" fontId="23" fillId="0" borderId="60" xfId="65" applyNumberFormat="1" applyFont="1" applyFill="1" applyBorder="1" applyAlignment="1">
      <alignment horizontal="center" textRotation="90"/>
      <protection/>
    </xf>
    <xf numFmtId="0" fontId="23" fillId="0" borderId="26" xfId="81" applyFont="1" applyFill="1" applyBorder="1" applyAlignment="1">
      <alignment horizontal="center" vertical="center"/>
      <protection/>
    </xf>
    <xf numFmtId="0" fontId="24" fillId="0" borderId="26" xfId="81" applyFont="1" applyFill="1" applyBorder="1" applyAlignment="1">
      <alignment horizontal="center" vertical="center"/>
      <protection/>
    </xf>
    <xf numFmtId="0" fontId="24" fillId="0" borderId="26" xfId="81" applyFont="1" applyFill="1" applyBorder="1" applyAlignment="1">
      <alignment horizontal="center"/>
      <protection/>
    </xf>
    <xf numFmtId="0" fontId="23" fillId="0" borderId="64" xfId="81" applyFont="1" applyFill="1" applyBorder="1" applyAlignment="1">
      <alignment horizontal="center"/>
      <protection/>
    </xf>
    <xf numFmtId="0" fontId="23" fillId="0" borderId="28" xfId="81" applyFont="1" applyFill="1" applyBorder="1" applyAlignment="1">
      <alignment horizontal="center"/>
      <protection/>
    </xf>
    <xf numFmtId="0" fontId="54" fillId="0" borderId="0" xfId="81" applyFont="1" applyFill="1" applyBorder="1" applyAlignment="1">
      <alignment/>
      <protection/>
    </xf>
    <xf numFmtId="3" fontId="23" fillId="0" borderId="61" xfId="67" applyNumberFormat="1" applyFont="1" applyFill="1" applyBorder="1" applyAlignment="1">
      <alignment vertical="center"/>
      <protection/>
    </xf>
    <xf numFmtId="0" fontId="23" fillId="0" borderId="84" xfId="81" applyFont="1" applyFill="1" applyBorder="1" applyAlignment="1">
      <alignment horizontal="center"/>
      <protection/>
    </xf>
    <xf numFmtId="0" fontId="23" fillId="0" borderId="83" xfId="81" applyFont="1" applyFill="1" applyBorder="1" applyAlignment="1">
      <alignment horizontal="center"/>
      <protection/>
    </xf>
    <xf numFmtId="3" fontId="24" fillId="0" borderId="93" xfId="81" applyNumberFormat="1" applyFont="1" applyFill="1" applyBorder="1" applyAlignment="1">
      <alignment horizontal="center" vertical="center" wrapText="1"/>
      <protection/>
    </xf>
    <xf numFmtId="3" fontId="23" fillId="0" borderId="68" xfId="65" applyNumberFormat="1" applyFont="1" applyFill="1" applyBorder="1" applyAlignment="1">
      <alignment horizontal="right"/>
      <protection/>
    </xf>
    <xf numFmtId="3" fontId="42" fillId="0" borderId="68" xfId="65" applyNumberFormat="1" applyFont="1" applyFill="1" applyBorder="1" applyAlignment="1">
      <alignment horizontal="right"/>
      <protection/>
    </xf>
    <xf numFmtId="3" fontId="24" fillId="0" borderId="68" xfId="68" applyNumberFormat="1" applyFont="1" applyFill="1" applyBorder="1" applyAlignment="1">
      <alignment wrapText="1"/>
      <protection/>
    </xf>
    <xf numFmtId="3" fontId="24" fillId="0" borderId="68" xfId="68" applyNumberFormat="1" applyFont="1" applyFill="1" applyBorder="1">
      <alignment/>
      <protection/>
    </xf>
    <xf numFmtId="3" fontId="24" fillId="0" borderId="68" xfId="67" applyNumberFormat="1" applyFont="1" applyFill="1" applyBorder="1">
      <alignment/>
      <protection/>
    </xf>
    <xf numFmtId="3" fontId="24" fillId="0" borderId="68" xfId="80" applyNumberFormat="1" applyFont="1" applyFill="1" applyBorder="1" applyAlignment="1">
      <alignment horizontal="right"/>
      <protection/>
    </xf>
    <xf numFmtId="3" fontId="24" fillId="0" borderId="68" xfId="80" applyNumberFormat="1" applyFont="1" applyFill="1" applyBorder="1">
      <alignment/>
      <protection/>
    </xf>
    <xf numFmtId="3" fontId="24" fillId="0" borderId="68" xfId="67" applyNumberFormat="1" applyFont="1" applyFill="1" applyBorder="1" applyAlignment="1">
      <alignment vertical="top"/>
      <protection/>
    </xf>
    <xf numFmtId="3" fontId="23" fillId="0" borderId="68" xfId="65" applyNumberFormat="1" applyFont="1" applyFill="1" applyBorder="1" applyAlignment="1">
      <alignment horizontal="right" vertical="center"/>
      <protection/>
    </xf>
    <xf numFmtId="3" fontId="23" fillId="0" borderId="68" xfId="65" applyNumberFormat="1" applyFont="1" applyFill="1" applyBorder="1" applyAlignment="1">
      <alignment horizontal="right" vertical="top"/>
      <protection/>
    </xf>
    <xf numFmtId="3" fontId="23" fillId="0" borderId="123" xfId="65" applyNumberFormat="1" applyFont="1" applyFill="1" applyBorder="1" applyAlignment="1">
      <alignment horizontal="right"/>
      <protection/>
    </xf>
    <xf numFmtId="3" fontId="42" fillId="0" borderId="68" xfId="81" applyNumberFormat="1" applyFont="1" applyFill="1" applyBorder="1" applyAlignment="1">
      <alignment horizontal="right" vertical="center"/>
      <protection/>
    </xf>
    <xf numFmtId="3" fontId="23" fillId="0" borderId="68" xfId="81" applyNumberFormat="1" applyFont="1" applyFill="1" applyBorder="1" applyAlignment="1">
      <alignment horizontal="right" vertical="center"/>
      <protection/>
    </xf>
    <xf numFmtId="3" fontId="23" fillId="0" borderId="123" xfId="65" applyNumberFormat="1" applyFont="1" applyFill="1" applyBorder="1" applyAlignment="1">
      <alignment horizontal="right" vertical="center"/>
      <protection/>
    </xf>
    <xf numFmtId="3" fontId="42" fillId="0" borderId="68" xfId="67" applyNumberFormat="1" applyFont="1" applyFill="1" applyBorder="1" applyAlignment="1">
      <alignment vertical="center"/>
      <protection/>
    </xf>
    <xf numFmtId="3" fontId="23" fillId="0" borderId="68" xfId="67" applyNumberFormat="1" applyFont="1" applyFill="1" applyBorder="1" applyAlignment="1">
      <alignment vertical="center"/>
      <protection/>
    </xf>
    <xf numFmtId="3" fontId="23" fillId="0" borderId="85" xfId="65" applyNumberFormat="1" applyFont="1" applyFill="1" applyBorder="1" applyAlignment="1">
      <alignment horizontal="right" vertical="center"/>
      <protection/>
    </xf>
    <xf numFmtId="3" fontId="42" fillId="0" borderId="124" xfId="67" applyNumberFormat="1" applyFont="1" applyFill="1" applyBorder="1" applyAlignment="1">
      <alignment vertical="center"/>
      <protection/>
    </xf>
    <xf numFmtId="3" fontId="23" fillId="0" borderId="128" xfId="65" applyNumberFormat="1" applyFont="1" applyFill="1" applyBorder="1" applyAlignment="1">
      <alignment horizontal="right" vertical="center"/>
      <protection/>
    </xf>
    <xf numFmtId="0" fontId="22" fillId="0" borderId="0" xfId="0" applyFont="1" applyAlignment="1">
      <alignment horizontal="right"/>
    </xf>
    <xf numFmtId="0" fontId="22" fillId="0" borderId="0" xfId="81" applyFont="1" applyFill="1" applyBorder="1" applyAlignment="1">
      <alignment horizontal="center"/>
      <protection/>
    </xf>
    <xf numFmtId="0" fontId="22" fillId="0" borderId="0" xfId="81" applyFont="1" applyFill="1" applyBorder="1" applyAlignment="1">
      <alignment horizontal="center" vertical="top" wrapText="1"/>
      <protection/>
    </xf>
    <xf numFmtId="3" fontId="22" fillId="0" borderId="0" xfId="81" applyNumberFormat="1" applyFont="1" applyFill="1" applyBorder="1" applyAlignment="1">
      <alignment horizontal="center"/>
      <protection/>
    </xf>
    <xf numFmtId="3" fontId="28" fillId="0" borderId="0" xfId="81" applyNumberFormat="1" applyFont="1" applyFill="1" applyBorder="1" applyAlignment="1">
      <alignment horizontal="center"/>
      <protection/>
    </xf>
    <xf numFmtId="3" fontId="22" fillId="0" borderId="26" xfId="67" applyNumberFormat="1" applyFont="1" applyFill="1" applyBorder="1" applyAlignment="1">
      <alignment wrapText="1"/>
      <protection/>
    </xf>
    <xf numFmtId="3" fontId="24" fillId="0" borderId="129" xfId="80" applyNumberFormat="1" applyFont="1" applyFill="1" applyBorder="1">
      <alignment/>
      <protection/>
    </xf>
    <xf numFmtId="3" fontId="24" fillId="0" borderId="130" xfId="80" applyNumberFormat="1" applyFont="1" applyFill="1" applyBorder="1">
      <alignment/>
      <protection/>
    </xf>
    <xf numFmtId="3" fontId="24" fillId="0" borderId="130" xfId="80" applyNumberFormat="1" applyFont="1" applyFill="1" applyBorder="1" applyAlignment="1">
      <alignment/>
      <protection/>
    </xf>
    <xf numFmtId="3" fontId="24" fillId="0" borderId="130" xfId="80" applyNumberFormat="1" applyFont="1" applyFill="1" applyBorder="1" applyAlignment="1">
      <alignment vertical="center"/>
      <protection/>
    </xf>
    <xf numFmtId="3" fontId="25" fillId="0" borderId="0" xfId="65" applyNumberFormat="1" applyFont="1" applyFill="1" applyAlignment="1">
      <alignment horizontal="center"/>
      <protection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3" fontId="22" fillId="0" borderId="0" xfId="65" applyNumberFormat="1" applyFont="1" applyFill="1" applyAlignment="1">
      <alignment vertical="center"/>
      <protection/>
    </xf>
    <xf numFmtId="0" fontId="22" fillId="0" borderId="0" xfId="0" applyFont="1" applyBorder="1" applyAlignment="1">
      <alignment/>
    </xf>
    <xf numFmtId="3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2" fillId="0" borderId="131" xfId="0" applyFont="1" applyBorder="1" applyAlignment="1">
      <alignment horizontal="center" vertical="center" wrapText="1"/>
    </xf>
    <xf numFmtId="0" fontId="22" fillId="0" borderId="132" xfId="0" applyFont="1" applyBorder="1" applyAlignment="1">
      <alignment horizontal="center" vertical="center" wrapText="1"/>
    </xf>
    <xf numFmtId="3" fontId="28" fillId="0" borderId="133" xfId="0" applyNumberFormat="1" applyFont="1" applyBorder="1" applyAlignment="1">
      <alignment horizontal="right" vertical="center"/>
    </xf>
    <xf numFmtId="3" fontId="22" fillId="0" borderId="34" xfId="0" applyNumberFormat="1" applyFont="1" applyBorder="1" applyAlignment="1">
      <alignment horizontal="right" vertical="center"/>
    </xf>
    <xf numFmtId="3" fontId="22" fillId="0" borderId="129" xfId="0" applyNumberFormat="1" applyFont="1" applyBorder="1" applyAlignment="1">
      <alignment horizontal="right" vertical="center"/>
    </xf>
    <xf numFmtId="3" fontId="22" fillId="0" borderId="30" xfId="0" applyNumberFormat="1" applyFont="1" applyBorder="1" applyAlignment="1">
      <alignment horizontal="right" vertical="center"/>
    </xf>
    <xf numFmtId="3" fontId="22" fillId="0" borderId="130" xfId="0" applyNumberFormat="1" applyFont="1" applyBorder="1" applyAlignment="1">
      <alignment horizontal="right" vertical="center"/>
    </xf>
    <xf numFmtId="3" fontId="22" fillId="0" borderId="134" xfId="0" applyNumberFormat="1" applyFont="1" applyBorder="1" applyAlignment="1">
      <alignment horizontal="right" vertical="center"/>
    </xf>
    <xf numFmtId="3" fontId="22" fillId="0" borderId="135" xfId="0" applyNumberFormat="1" applyFont="1" applyBorder="1" applyAlignment="1">
      <alignment horizontal="right" vertical="center"/>
    </xf>
    <xf numFmtId="3" fontId="28" fillId="0" borderId="136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134" xfId="0" applyFont="1" applyBorder="1" applyAlignment="1">
      <alignment horizontal="center" vertical="center"/>
    </xf>
    <xf numFmtId="0" fontId="22" fillId="0" borderId="135" xfId="0" applyFont="1" applyBorder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22" fillId="0" borderId="131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left" vertical="center" wrapText="1"/>
    </xf>
    <xf numFmtId="49" fontId="54" fillId="0" borderId="137" xfId="0" applyNumberFormat="1" applyFont="1" applyBorder="1" applyAlignment="1">
      <alignment vertical="center"/>
    </xf>
    <xf numFmtId="49" fontId="54" fillId="0" borderId="43" xfId="0" applyNumberFormat="1" applyFont="1" applyBorder="1" applyAlignment="1">
      <alignment horizontal="center" vertical="center"/>
    </xf>
    <xf numFmtId="49" fontId="54" fillId="0" borderId="138" xfId="0" applyNumberFormat="1" applyFont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 wrapText="1"/>
    </xf>
    <xf numFmtId="49" fontId="54" fillId="0" borderId="139" xfId="0" applyNumberFormat="1" applyFont="1" applyBorder="1" applyAlignment="1">
      <alignment horizontal="center" vertical="center"/>
    </xf>
    <xf numFmtId="0" fontId="22" fillId="0" borderId="134" xfId="0" applyFont="1" applyFill="1" applyBorder="1" applyAlignment="1">
      <alignment horizontal="center" vertical="center"/>
    </xf>
    <xf numFmtId="49" fontId="54" fillId="0" borderId="140" xfId="0" applyNumberFormat="1" applyFont="1" applyBorder="1" applyAlignment="1">
      <alignment horizontal="center" vertical="center"/>
    </xf>
    <xf numFmtId="0" fontId="28" fillId="0" borderId="133" xfId="0" applyFont="1" applyFill="1" applyBorder="1" applyAlignment="1">
      <alignment vertical="center" wrapText="1"/>
    </xf>
    <xf numFmtId="0" fontId="22" fillId="0" borderId="134" xfId="0" applyFont="1" applyFill="1" applyBorder="1" applyAlignment="1">
      <alignment horizontal="left" vertical="center" wrapText="1"/>
    </xf>
    <xf numFmtId="3" fontId="27" fillId="0" borderId="0" xfId="77" applyNumberFormat="1" applyFont="1" applyAlignment="1">
      <alignment vertical="top"/>
      <protection/>
    </xf>
    <xf numFmtId="0" fontId="27" fillId="0" borderId="0" xfId="77" applyFont="1" applyAlignment="1">
      <alignment horizontal="right" vertical="top"/>
      <protection/>
    </xf>
    <xf numFmtId="0" fontId="27" fillId="0" borderId="0" xfId="77" applyFont="1" applyAlignment="1">
      <alignment vertical="top"/>
      <protection/>
    </xf>
    <xf numFmtId="0" fontId="27" fillId="0" borderId="0" xfId="77" applyFont="1">
      <alignment/>
      <protection/>
    </xf>
    <xf numFmtId="0" fontId="27" fillId="0" borderId="0" xfId="77" applyFont="1" applyBorder="1" applyAlignment="1">
      <alignment horizontal="center"/>
      <protection/>
    </xf>
    <xf numFmtId="0" fontId="27" fillId="0" borderId="10" xfId="77" applyFont="1" applyBorder="1" applyAlignment="1">
      <alignment horizontal="center"/>
      <protection/>
    </xf>
    <xf numFmtId="3" fontId="25" fillId="0" borderId="81" xfId="77" applyNumberFormat="1" applyFont="1" applyBorder="1" applyAlignment="1">
      <alignment horizontal="center"/>
      <protection/>
    </xf>
    <xf numFmtId="3" fontId="27" fillId="0" borderId="141" xfId="77" applyNumberFormat="1" applyFont="1" applyBorder="1" applyAlignment="1">
      <alignment horizontal="center"/>
      <protection/>
    </xf>
    <xf numFmtId="3" fontId="27" fillId="0" borderId="120" xfId="77" applyNumberFormat="1" applyFont="1" applyBorder="1" applyAlignment="1">
      <alignment horizontal="center"/>
      <protection/>
    </xf>
    <xf numFmtId="0" fontId="58" fillId="0" borderId="121" xfId="77" applyFont="1" applyBorder="1">
      <alignment/>
      <protection/>
    </xf>
    <xf numFmtId="0" fontId="27" fillId="0" borderId="0" xfId="77" applyFont="1" applyBorder="1">
      <alignment/>
      <protection/>
    </xf>
    <xf numFmtId="3" fontId="27" fillId="0" borderId="118" xfId="77" applyNumberFormat="1" applyFont="1" applyBorder="1">
      <alignment/>
      <protection/>
    </xf>
    <xf numFmtId="3" fontId="27" fillId="0" borderId="118" xfId="77" applyNumberFormat="1" applyFont="1" applyBorder="1" applyAlignment="1">
      <alignment horizontal="right"/>
      <protection/>
    </xf>
    <xf numFmtId="0" fontId="58" fillId="0" borderId="121" xfId="77" applyFont="1" applyBorder="1" applyAlignment="1">
      <alignment horizontal="left"/>
      <protection/>
    </xf>
    <xf numFmtId="4" fontId="27" fillId="0" borderId="19" xfId="77" applyNumberFormat="1" applyFont="1" applyBorder="1">
      <alignment/>
      <protection/>
    </xf>
    <xf numFmtId="0" fontId="27" fillId="0" borderId="121" xfId="77" applyFont="1" applyBorder="1" applyAlignment="1">
      <alignment horizontal="center" vertical="center"/>
      <protection/>
    </xf>
    <xf numFmtId="3" fontId="27" fillId="0" borderId="118" xfId="77" applyNumberFormat="1" applyFont="1" applyBorder="1" applyAlignment="1">
      <alignment horizontal="right" vertical="center"/>
      <protection/>
    </xf>
    <xf numFmtId="4" fontId="27" fillId="0" borderId="19" xfId="77" applyNumberFormat="1" applyFont="1" applyBorder="1" applyAlignment="1">
      <alignment vertical="center"/>
      <protection/>
    </xf>
    <xf numFmtId="0" fontId="27" fillId="0" borderId="0" xfId="77" applyFont="1" applyAlignment="1">
      <alignment vertical="center"/>
      <protection/>
    </xf>
    <xf numFmtId="3" fontId="27" fillId="0" borderId="118" xfId="77" applyNumberFormat="1" applyFont="1" applyBorder="1" applyAlignment="1">
      <alignment vertical="center"/>
      <protection/>
    </xf>
    <xf numFmtId="3" fontId="27" fillId="0" borderId="0" xfId="77" applyNumberFormat="1" applyFont="1">
      <alignment/>
      <protection/>
    </xf>
    <xf numFmtId="3" fontId="27" fillId="0" borderId="142" xfId="77" applyNumberFormat="1" applyFont="1" applyBorder="1" applyAlignment="1">
      <alignment horizontal="right" vertical="center"/>
      <protection/>
    </xf>
    <xf numFmtId="4" fontId="27" fillId="0" borderId="143" xfId="77" applyNumberFormat="1" applyFont="1" applyBorder="1" applyAlignment="1">
      <alignment vertical="center"/>
      <protection/>
    </xf>
    <xf numFmtId="3" fontId="25" fillId="0" borderId="142" xfId="77" applyNumberFormat="1" applyFont="1" applyBorder="1" applyAlignment="1">
      <alignment horizontal="right" vertical="center"/>
      <protection/>
    </xf>
    <xf numFmtId="4" fontId="25" fillId="0" borderId="143" xfId="77" applyNumberFormat="1" applyFont="1" applyBorder="1" applyAlignment="1">
      <alignment vertical="center"/>
      <protection/>
    </xf>
    <xf numFmtId="0" fontId="27" fillId="0" borderId="50" xfId="77" applyFont="1" applyBorder="1" applyAlignment="1">
      <alignment horizontal="center"/>
      <protection/>
    </xf>
    <xf numFmtId="0" fontId="27" fillId="0" borderId="144" xfId="77" applyFont="1" applyBorder="1" applyAlignment="1">
      <alignment horizontal="center"/>
      <protection/>
    </xf>
    <xf numFmtId="0" fontId="27" fillId="0" borderId="22" xfId="77" applyFont="1" applyBorder="1">
      <alignment/>
      <protection/>
    </xf>
    <xf numFmtId="0" fontId="27" fillId="0" borderId="145" xfId="77" applyFont="1" applyBorder="1">
      <alignment/>
      <protection/>
    </xf>
    <xf numFmtId="0" fontId="27" fillId="0" borderId="22" xfId="77" applyFont="1" applyBorder="1" applyAlignment="1">
      <alignment horizontal="center"/>
      <protection/>
    </xf>
    <xf numFmtId="0" fontId="27" fillId="0" borderId="22" xfId="77" applyFont="1" applyBorder="1" applyAlignment="1">
      <alignment horizontal="center" vertical="center"/>
      <protection/>
    </xf>
    <xf numFmtId="0" fontId="27" fillId="0" borderId="0" xfId="77" applyFont="1" applyBorder="1" applyAlignment="1">
      <alignment vertical="center"/>
      <protection/>
    </xf>
    <xf numFmtId="2" fontId="27" fillId="0" borderId="145" xfId="77" applyNumberFormat="1" applyFont="1" applyBorder="1" applyAlignment="1">
      <alignment vertical="center"/>
      <protection/>
    </xf>
    <xf numFmtId="4" fontId="27" fillId="0" borderId="145" xfId="77" applyNumberFormat="1" applyFont="1" applyBorder="1" applyAlignment="1">
      <alignment vertical="center"/>
      <protection/>
    </xf>
    <xf numFmtId="4" fontId="23" fillId="0" borderId="0" xfId="64" applyNumberFormat="1" applyFont="1" applyBorder="1" applyAlignment="1">
      <alignment horizontal="right"/>
      <protection/>
    </xf>
    <xf numFmtId="0" fontId="23" fillId="0" borderId="0" xfId="64" applyFont="1" applyBorder="1">
      <alignment/>
      <protection/>
    </xf>
    <xf numFmtId="0" fontId="23" fillId="0" borderId="0" xfId="64" applyFont="1" applyBorder="1" applyAlignment="1">
      <alignment horizontal="center"/>
      <protection/>
    </xf>
    <xf numFmtId="0" fontId="24" fillId="0" borderId="0" xfId="64" applyFont="1" applyBorder="1" applyAlignment="1">
      <alignment vertical="center"/>
      <protection/>
    </xf>
    <xf numFmtId="3" fontId="24" fillId="0" borderId="0" xfId="64" applyNumberFormat="1" applyFont="1" applyBorder="1" applyAlignment="1">
      <alignment vertical="center"/>
      <protection/>
    </xf>
    <xf numFmtId="0" fontId="23" fillId="0" borderId="0" xfId="64" applyFont="1" applyBorder="1" applyAlignment="1">
      <alignment horizontal="center" vertical="center"/>
      <protection/>
    </xf>
    <xf numFmtId="3" fontId="23" fillId="0" borderId="0" xfId="64" applyNumberFormat="1" applyFont="1" applyBorder="1" applyAlignment="1">
      <alignment horizontal="center" vertical="center"/>
      <protection/>
    </xf>
    <xf numFmtId="3" fontId="23" fillId="0" borderId="0" xfId="64" applyNumberFormat="1" applyFont="1" applyBorder="1" applyAlignment="1">
      <alignment horizontal="center"/>
      <protection/>
    </xf>
    <xf numFmtId="3" fontId="23" fillId="0" borderId="0" xfId="64" applyNumberFormat="1" applyFont="1" applyBorder="1" applyAlignment="1">
      <alignment horizontal="center" vertical="center" wrapText="1"/>
      <protection/>
    </xf>
    <xf numFmtId="3" fontId="23" fillId="0" borderId="0" xfId="61" applyNumberFormat="1" applyFont="1" applyAlignment="1">
      <alignment vertical="center"/>
      <protection/>
    </xf>
    <xf numFmtId="0" fontId="23" fillId="0" borderId="0" xfId="61" applyFont="1" applyAlignment="1">
      <alignment vertical="center"/>
      <protection/>
    </xf>
    <xf numFmtId="3" fontId="29" fillId="0" borderId="0" xfId="64" applyNumberFormat="1" applyFont="1" applyBorder="1" applyAlignment="1">
      <alignment vertical="center"/>
      <protection/>
    </xf>
    <xf numFmtId="3" fontId="23" fillId="0" borderId="0" xfId="64" applyNumberFormat="1" applyFont="1" applyBorder="1" applyAlignment="1">
      <alignment/>
      <protection/>
    </xf>
    <xf numFmtId="3" fontId="23" fillId="24" borderId="0" xfId="64" applyNumberFormat="1" applyFont="1" applyFill="1" applyBorder="1" applyAlignment="1">
      <alignment/>
      <protection/>
    </xf>
    <xf numFmtId="3" fontId="23" fillId="24" borderId="0" xfId="64" applyNumberFormat="1" applyFont="1" applyFill="1" applyBorder="1">
      <alignment/>
      <protection/>
    </xf>
    <xf numFmtId="3" fontId="23" fillId="24" borderId="0" xfId="64" applyNumberFormat="1" applyFont="1" applyFill="1" applyBorder="1" applyAlignment="1">
      <alignment horizontal="center"/>
      <protection/>
    </xf>
    <xf numFmtId="0" fontId="24" fillId="0" borderId="127" xfId="61" applyFont="1" applyBorder="1" applyAlignment="1">
      <alignment vertical="center"/>
      <protection/>
    </xf>
    <xf numFmtId="0" fontId="24" fillId="0" borderId="81" xfId="79" applyFont="1" applyFill="1" applyBorder="1" applyAlignment="1">
      <alignment horizontal="center" vertical="center"/>
      <protection/>
    </xf>
    <xf numFmtId="3" fontId="24" fillId="0" borderId="81" xfId="61" applyNumberFormat="1" applyFont="1" applyBorder="1" applyAlignment="1">
      <alignment vertical="center"/>
      <protection/>
    </xf>
    <xf numFmtId="3" fontId="24" fillId="0" borderId="24" xfId="61" applyNumberFormat="1" applyFont="1" applyBorder="1" applyAlignment="1">
      <alignment vertical="center"/>
      <protection/>
    </xf>
    <xf numFmtId="0" fontId="23" fillId="0" borderId="50" xfId="61" applyFont="1" applyBorder="1" applyAlignment="1">
      <alignment vertical="center"/>
      <protection/>
    </xf>
    <xf numFmtId="0" fontId="23" fillId="0" borderId="146" xfId="79" applyFont="1" applyFill="1" applyBorder="1" applyAlignment="1">
      <alignment horizontal="center" vertical="center"/>
      <protection/>
    </xf>
    <xf numFmtId="3" fontId="23" fillId="0" borderId="146" xfId="61" applyNumberFormat="1" applyFont="1" applyFill="1" applyBorder="1" applyAlignment="1">
      <alignment vertical="center"/>
      <protection/>
    </xf>
    <xf numFmtId="3" fontId="23" fillId="0" borderId="20" xfId="61" applyNumberFormat="1" applyFont="1" applyBorder="1" applyAlignment="1">
      <alignment vertical="center"/>
      <protection/>
    </xf>
    <xf numFmtId="0" fontId="23" fillId="0" borderId="49" xfId="61" applyFont="1" applyBorder="1" applyAlignment="1">
      <alignment vertical="center"/>
      <protection/>
    </xf>
    <xf numFmtId="0" fontId="23" fillId="0" borderId="147" xfId="79" applyFont="1" applyFill="1" applyBorder="1" applyAlignment="1">
      <alignment horizontal="center" vertical="center"/>
      <protection/>
    </xf>
    <xf numFmtId="3" fontId="23" fillId="0" borderId="147" xfId="61" applyNumberFormat="1" applyFont="1" applyBorder="1" applyAlignment="1">
      <alignment vertical="center"/>
      <protection/>
    </xf>
    <xf numFmtId="3" fontId="23" fillId="0" borderId="47" xfId="61" applyNumberFormat="1" applyFont="1" applyBorder="1" applyAlignment="1">
      <alignment vertical="center"/>
      <protection/>
    </xf>
    <xf numFmtId="0" fontId="23" fillId="0" borderId="148" xfId="61" applyFont="1" applyBorder="1" applyAlignment="1">
      <alignment vertical="center"/>
      <protection/>
    </xf>
    <xf numFmtId="0" fontId="23" fillId="0" borderId="149" xfId="79" applyFont="1" applyFill="1" applyBorder="1" applyAlignment="1">
      <alignment horizontal="center" vertical="center"/>
      <protection/>
    </xf>
    <xf numFmtId="3" fontId="23" fillId="0" borderId="149" xfId="61" applyNumberFormat="1" applyFont="1" applyBorder="1" applyAlignment="1">
      <alignment vertical="center"/>
      <protection/>
    </xf>
    <xf numFmtId="3" fontId="23" fillId="0" borderId="150" xfId="61" applyNumberFormat="1" applyFont="1" applyBorder="1" applyAlignment="1">
      <alignment vertical="center"/>
      <protection/>
    </xf>
    <xf numFmtId="3" fontId="23" fillId="0" borderId="146" xfId="61" applyNumberFormat="1" applyFont="1" applyBorder="1" applyAlignment="1">
      <alignment vertical="center"/>
      <protection/>
    </xf>
    <xf numFmtId="0" fontId="23" fillId="0" borderId="151" xfId="61" applyFont="1" applyBorder="1" applyAlignment="1">
      <alignment vertical="center"/>
      <protection/>
    </xf>
    <xf numFmtId="0" fontId="23" fillId="0" borderId="152" xfId="79" applyFont="1" applyFill="1" applyBorder="1" applyAlignment="1">
      <alignment horizontal="center" vertical="center"/>
      <protection/>
    </xf>
    <xf numFmtId="3" fontId="23" fillId="0" borderId="152" xfId="61" applyNumberFormat="1" applyFont="1" applyBorder="1" applyAlignment="1">
      <alignment vertical="center"/>
      <protection/>
    </xf>
    <xf numFmtId="3" fontId="23" fillId="0" borderId="25" xfId="61" applyNumberFormat="1" applyFont="1" applyBorder="1" applyAlignment="1">
      <alignment vertical="center"/>
      <protection/>
    </xf>
    <xf numFmtId="3" fontId="23" fillId="0" borderId="153" xfId="61" applyNumberFormat="1" applyFont="1" applyBorder="1" applyAlignment="1">
      <alignment vertical="center"/>
      <protection/>
    </xf>
    <xf numFmtId="3" fontId="23" fillId="0" borderId="152" xfId="61" applyNumberFormat="1" applyFont="1" applyFill="1" applyBorder="1" applyAlignment="1">
      <alignment vertical="center"/>
      <protection/>
    </xf>
    <xf numFmtId="0" fontId="24" fillId="0" borderId="127" xfId="61" applyFont="1" applyBorder="1" applyAlignment="1">
      <alignment vertical="center" wrapText="1"/>
      <protection/>
    </xf>
    <xf numFmtId="0" fontId="23" fillId="0" borderId="154" xfId="61" applyFont="1" applyBorder="1" applyAlignment="1">
      <alignment vertical="center"/>
      <protection/>
    </xf>
    <xf numFmtId="0" fontId="23" fillId="0" borderId="155" xfId="79" applyFont="1" applyFill="1" applyBorder="1" applyAlignment="1">
      <alignment horizontal="center" vertical="center"/>
      <protection/>
    </xf>
    <xf numFmtId="3" fontId="23" fillId="0" borderId="155" xfId="61" applyNumberFormat="1" applyFont="1" applyBorder="1" applyAlignment="1">
      <alignment vertical="center"/>
      <protection/>
    </xf>
    <xf numFmtId="3" fontId="23" fillId="0" borderId="38" xfId="61" applyNumberFormat="1" applyFont="1" applyBorder="1" applyAlignment="1">
      <alignment vertical="center"/>
      <protection/>
    </xf>
    <xf numFmtId="0" fontId="24" fillId="17" borderId="81" xfId="61" applyFont="1" applyFill="1" applyBorder="1" applyAlignment="1">
      <alignment vertical="center"/>
      <protection/>
    </xf>
    <xf numFmtId="0" fontId="24" fillId="17" borderId="81" xfId="79" applyFont="1" applyFill="1" applyBorder="1" applyAlignment="1">
      <alignment horizontal="center" vertical="center"/>
      <protection/>
    </xf>
    <xf numFmtId="3" fontId="23" fillId="17" borderId="81" xfId="61" applyNumberFormat="1" applyFont="1" applyFill="1" applyBorder="1" applyAlignment="1">
      <alignment vertical="center"/>
      <protection/>
    </xf>
    <xf numFmtId="3" fontId="23" fillId="17" borderId="24" xfId="61" applyNumberFormat="1" applyFont="1" applyFill="1" applyBorder="1" applyAlignment="1">
      <alignment vertical="center"/>
      <protection/>
    </xf>
    <xf numFmtId="0" fontId="23" fillId="0" borderId="0" xfId="79" applyFont="1" applyFill="1" applyBorder="1" applyAlignment="1">
      <alignment vertical="center"/>
      <protection/>
    </xf>
    <xf numFmtId="3" fontId="23" fillId="0" borderId="156" xfId="61" applyNumberFormat="1" applyFont="1" applyFill="1" applyBorder="1" applyAlignment="1">
      <alignment vertical="center"/>
      <protection/>
    </xf>
    <xf numFmtId="3" fontId="23" fillId="0" borderId="25" xfId="61" applyNumberFormat="1" applyFont="1" applyFill="1" applyBorder="1" applyAlignment="1">
      <alignment vertical="center"/>
      <protection/>
    </xf>
    <xf numFmtId="3" fontId="24" fillId="17" borderId="81" xfId="61" applyNumberFormat="1" applyFont="1" applyFill="1" applyBorder="1" applyAlignment="1">
      <alignment vertical="center"/>
      <protection/>
    </xf>
    <xf numFmtId="3" fontId="24" fillId="17" borderId="24" xfId="61" applyNumberFormat="1" applyFont="1" applyFill="1" applyBorder="1" applyAlignment="1">
      <alignment vertical="center"/>
      <protection/>
    </xf>
    <xf numFmtId="0" fontId="24" fillId="0" borderId="0" xfId="61" applyFont="1" applyAlignment="1">
      <alignment vertical="center"/>
      <protection/>
    </xf>
    <xf numFmtId="3" fontId="23" fillId="0" borderId="141" xfId="61" applyNumberFormat="1" applyFont="1" applyBorder="1" applyAlignment="1">
      <alignment vertical="center"/>
      <protection/>
    </xf>
    <xf numFmtId="3" fontId="23" fillId="0" borderId="156" xfId="61" applyNumberFormat="1" applyFont="1" applyBorder="1" applyAlignment="1">
      <alignment vertical="center"/>
      <protection/>
    </xf>
    <xf numFmtId="0" fontId="23" fillId="0" borderId="146" xfId="61" applyFont="1" applyBorder="1" applyAlignment="1">
      <alignment vertical="center"/>
      <protection/>
    </xf>
    <xf numFmtId="0" fontId="24" fillId="0" borderId="146" xfId="61" applyFont="1" applyBorder="1" applyAlignment="1">
      <alignment horizontal="center" vertical="center"/>
      <protection/>
    </xf>
    <xf numFmtId="3" fontId="23" fillId="0" borderId="20" xfId="61" applyNumberFormat="1" applyFont="1" applyFill="1" applyBorder="1" applyAlignment="1">
      <alignment vertical="center"/>
      <protection/>
    </xf>
    <xf numFmtId="0" fontId="23" fillId="0" borderId="152" xfId="61" applyFont="1" applyBorder="1" applyAlignment="1">
      <alignment vertical="center"/>
      <protection/>
    </xf>
    <xf numFmtId="0" fontId="24" fillId="0" borderId="152" xfId="61" applyFont="1" applyBorder="1" applyAlignment="1">
      <alignment horizontal="center" vertical="center"/>
      <protection/>
    </xf>
    <xf numFmtId="11" fontId="23" fillId="0" borderId="152" xfId="61" applyNumberFormat="1" applyFont="1" applyBorder="1" applyAlignment="1">
      <alignment vertical="center"/>
      <protection/>
    </xf>
    <xf numFmtId="0" fontId="23" fillId="0" borderId="0" xfId="61" applyFont="1" applyFill="1" applyAlignment="1">
      <alignment vertical="center"/>
      <protection/>
    </xf>
    <xf numFmtId="3" fontId="23" fillId="0" borderId="0" xfId="61" applyNumberFormat="1" applyFont="1" applyFill="1" applyAlignment="1">
      <alignment vertical="center"/>
      <protection/>
    </xf>
    <xf numFmtId="0" fontId="24" fillId="0" borderId="81" xfId="61" applyFont="1" applyBorder="1" applyAlignment="1">
      <alignment horizontal="center" vertical="center"/>
      <protection/>
    </xf>
    <xf numFmtId="3" fontId="24" fillId="0" borderId="81" xfId="61" applyNumberFormat="1" applyFont="1" applyFill="1" applyBorder="1" applyAlignment="1">
      <alignment vertical="center"/>
      <protection/>
    </xf>
    <xf numFmtId="3" fontId="24" fillId="0" borderId="0" xfId="61" applyNumberFormat="1" applyFont="1" applyAlignment="1">
      <alignment vertical="center"/>
      <protection/>
    </xf>
    <xf numFmtId="0" fontId="23" fillId="0" borderId="146" xfId="61" applyFont="1" applyBorder="1" applyAlignment="1">
      <alignment horizontal="center" vertical="center"/>
      <protection/>
    </xf>
    <xf numFmtId="0" fontId="23" fillId="0" borderId="22" xfId="61" applyFont="1" applyBorder="1" applyAlignment="1">
      <alignment vertical="center"/>
      <protection/>
    </xf>
    <xf numFmtId="0" fontId="23" fillId="0" borderId="157" xfId="61" applyFont="1" applyBorder="1" applyAlignment="1">
      <alignment horizontal="center" vertical="center"/>
      <protection/>
    </xf>
    <xf numFmtId="3" fontId="23" fillId="0" borderId="157" xfId="61" applyNumberFormat="1" applyFont="1" applyBorder="1" applyAlignment="1">
      <alignment vertical="center"/>
      <protection/>
    </xf>
    <xf numFmtId="3" fontId="23" fillId="0" borderId="157" xfId="61" applyNumberFormat="1" applyFont="1" applyFill="1" applyBorder="1" applyAlignment="1">
      <alignment vertical="center"/>
      <protection/>
    </xf>
    <xf numFmtId="0" fontId="24" fillId="0" borderId="41" xfId="61" applyFont="1" applyBorder="1" applyAlignment="1">
      <alignment vertical="center"/>
      <protection/>
    </xf>
    <xf numFmtId="0" fontId="24" fillId="0" borderId="80" xfId="61" applyFont="1" applyBorder="1" applyAlignment="1">
      <alignment horizontal="center" vertical="center"/>
      <protection/>
    </xf>
    <xf numFmtId="3" fontId="24" fillId="0" borderId="80" xfId="61" applyNumberFormat="1" applyFont="1" applyBorder="1" applyAlignment="1">
      <alignment vertical="center"/>
      <protection/>
    </xf>
    <xf numFmtId="3" fontId="24" fillId="0" borderId="80" xfId="61" applyNumberFormat="1" applyFont="1" applyFill="1" applyBorder="1" applyAlignment="1">
      <alignment vertical="center"/>
      <protection/>
    </xf>
    <xf numFmtId="3" fontId="24" fillId="0" borderId="0" xfId="61" applyNumberFormat="1" applyFont="1" applyBorder="1" applyAlignment="1">
      <alignment vertical="center"/>
      <protection/>
    </xf>
    <xf numFmtId="0" fontId="24" fillId="0" borderId="0" xfId="61" applyFont="1" applyBorder="1" applyAlignment="1">
      <alignment vertical="center"/>
      <protection/>
    </xf>
    <xf numFmtId="0" fontId="24" fillId="17" borderId="127" xfId="61" applyFont="1" applyFill="1" applyBorder="1" applyAlignment="1">
      <alignment vertical="center"/>
      <protection/>
    </xf>
    <xf numFmtId="0" fontId="23" fillId="0" borderId="0" xfId="78" applyFont="1" applyFill="1" applyBorder="1" applyAlignment="1">
      <alignment vertical="center"/>
      <protection/>
    </xf>
    <xf numFmtId="0" fontId="22" fillId="0" borderId="0" xfId="0" applyFont="1" applyAlignment="1">
      <alignment vertical="top"/>
    </xf>
    <xf numFmtId="3" fontId="23" fillId="0" borderId="0" xfId="64" applyNumberFormat="1" applyFont="1" applyFill="1" applyBorder="1" applyAlignment="1">
      <alignment horizontal="right"/>
      <protection/>
    </xf>
    <xf numFmtId="4" fontId="23" fillId="0" borderId="0" xfId="64" applyNumberFormat="1" applyFont="1" applyFill="1" applyBorder="1" applyAlignment="1">
      <alignment horizontal="right"/>
      <protection/>
    </xf>
    <xf numFmtId="3" fontId="23" fillId="0" borderId="0" xfId="64" applyNumberFormat="1" applyFont="1" applyFill="1" applyBorder="1">
      <alignment/>
      <protection/>
    </xf>
    <xf numFmtId="0" fontId="23" fillId="0" borderId="0" xfId="64" applyFont="1" applyFill="1" applyBorder="1">
      <alignment/>
      <protection/>
    </xf>
    <xf numFmtId="0" fontId="23" fillId="0" borderId="0" xfId="64" applyFont="1" applyFill="1" applyBorder="1" applyAlignment="1">
      <alignment horizontal="center"/>
      <protection/>
    </xf>
    <xf numFmtId="0" fontId="24" fillId="0" borderId="0" xfId="64" applyFont="1" applyFill="1" applyBorder="1" applyAlignment="1">
      <alignment vertical="center"/>
      <protection/>
    </xf>
    <xf numFmtId="3" fontId="24" fillId="0" borderId="0" xfId="64" applyNumberFormat="1" applyFont="1" applyFill="1" applyBorder="1" applyAlignment="1">
      <alignment vertical="center"/>
      <protection/>
    </xf>
    <xf numFmtId="0" fontId="23" fillId="0" borderId="0" xfId="64" applyFont="1" applyFill="1" applyBorder="1" applyAlignment="1">
      <alignment horizontal="center" vertical="center"/>
      <protection/>
    </xf>
    <xf numFmtId="3" fontId="23" fillId="0" borderId="0" xfId="64" applyNumberFormat="1" applyFont="1" applyFill="1" applyBorder="1" applyAlignment="1">
      <alignment horizontal="center" vertical="center"/>
      <protection/>
    </xf>
    <xf numFmtId="4" fontId="23" fillId="0" borderId="0" xfId="64" applyNumberFormat="1" applyFont="1" applyFill="1" applyBorder="1" applyAlignment="1">
      <alignment horizontal="center"/>
      <protection/>
    </xf>
    <xf numFmtId="3" fontId="23" fillId="0" borderId="0" xfId="64" applyNumberFormat="1" applyFont="1" applyFill="1" applyBorder="1" applyAlignment="1">
      <alignment horizontal="center"/>
      <protection/>
    </xf>
    <xf numFmtId="3" fontId="23" fillId="0" borderId="0" xfId="64" applyNumberFormat="1" applyFont="1" applyFill="1" applyBorder="1" applyAlignment="1">
      <alignment horizontal="center" vertical="center" wrapText="1"/>
      <protection/>
    </xf>
    <xf numFmtId="0" fontId="23" fillId="0" borderId="0" xfId="64" applyFont="1" applyFill="1" applyBorder="1" applyAlignment="1">
      <alignment vertical="center" wrapText="1"/>
      <protection/>
    </xf>
    <xf numFmtId="3" fontId="24" fillId="0" borderId="0" xfId="64" applyNumberFormat="1" applyFont="1" applyFill="1" applyBorder="1">
      <alignment/>
      <protection/>
    </xf>
    <xf numFmtId="0" fontId="24" fillId="0" borderId="0" xfId="64" applyFont="1" applyFill="1" applyBorder="1">
      <alignment/>
      <protection/>
    </xf>
    <xf numFmtId="3" fontId="24" fillId="0" borderId="0" xfId="64" applyNumberFormat="1" applyFont="1" applyFill="1" applyBorder="1" applyAlignment="1">
      <alignment vertical="top"/>
      <protection/>
    </xf>
    <xf numFmtId="0" fontId="24" fillId="0" borderId="0" xfId="64" applyFont="1" applyFill="1" applyBorder="1" applyAlignment="1">
      <alignment vertical="top"/>
      <protection/>
    </xf>
    <xf numFmtId="0" fontId="24" fillId="0" borderId="0" xfId="64" applyNumberFormat="1" applyFont="1" applyFill="1" applyBorder="1" applyAlignment="1">
      <alignment vertical="center"/>
      <protection/>
    </xf>
    <xf numFmtId="4" fontId="23" fillId="0" borderId="0" xfId="64" applyNumberFormat="1" applyFont="1" applyFill="1" applyBorder="1">
      <alignment/>
      <protection/>
    </xf>
    <xf numFmtId="0" fontId="23" fillId="0" borderId="138" xfId="64" applyFont="1" applyFill="1" applyBorder="1" applyAlignment="1">
      <alignment horizontal="center"/>
      <protection/>
    </xf>
    <xf numFmtId="0" fontId="23" fillId="0" borderId="34" xfId="64" applyFont="1" applyFill="1" applyBorder="1">
      <alignment/>
      <protection/>
    </xf>
    <xf numFmtId="3" fontId="23" fillId="0" borderId="34" xfId="64" applyNumberFormat="1" applyFont="1" applyFill="1" applyBorder="1">
      <alignment/>
      <protection/>
    </xf>
    <xf numFmtId="4" fontId="23" fillId="0" borderId="129" xfId="64" applyNumberFormat="1" applyFont="1" applyFill="1" applyBorder="1" applyAlignment="1">
      <alignment horizontal="center"/>
      <protection/>
    </xf>
    <xf numFmtId="0" fontId="24" fillId="0" borderId="43" xfId="64" applyFont="1" applyFill="1" applyBorder="1" applyAlignment="1">
      <alignment horizontal="center"/>
      <protection/>
    </xf>
    <xf numFmtId="0" fontId="24" fillId="0" borderId="30" xfId="64" applyFont="1" applyFill="1" applyBorder="1">
      <alignment/>
      <protection/>
    </xf>
    <xf numFmtId="3" fontId="24" fillId="0" borderId="30" xfId="64" applyNumberFormat="1" applyFont="1" applyFill="1" applyBorder="1">
      <alignment/>
      <protection/>
    </xf>
    <xf numFmtId="4" fontId="24" fillId="0" borderId="130" xfId="64" applyNumberFormat="1" applyFont="1" applyFill="1" applyBorder="1" applyAlignment="1">
      <alignment horizontal="center"/>
      <protection/>
    </xf>
    <xf numFmtId="0" fontId="23" fillId="0" borderId="43" xfId="64" applyFont="1" applyFill="1" applyBorder="1" applyAlignment="1">
      <alignment horizontal="center"/>
      <protection/>
    </xf>
    <xf numFmtId="0" fontId="23" fillId="0" borderId="30" xfId="64" applyFont="1" applyFill="1" applyBorder="1" applyAlignment="1">
      <alignment horizontal="left" indent="1"/>
      <protection/>
    </xf>
    <xf numFmtId="3" fontId="23" fillId="0" borderId="30" xfId="64" applyNumberFormat="1" applyFont="1" applyFill="1" applyBorder="1">
      <alignment/>
      <protection/>
    </xf>
    <xf numFmtId="4" fontId="23" fillId="0" borderId="130" xfId="64" applyNumberFormat="1" applyFont="1" applyFill="1" applyBorder="1" applyAlignment="1">
      <alignment horizontal="center"/>
      <protection/>
    </xf>
    <xf numFmtId="0" fontId="23" fillId="0" borderId="30" xfId="64" applyFont="1" applyFill="1" applyBorder="1" applyAlignment="1">
      <alignment horizontal="left" wrapText="1" indent="1"/>
      <protection/>
    </xf>
    <xf numFmtId="0" fontId="24" fillId="0" borderId="43" xfId="64" applyFont="1" applyFill="1" applyBorder="1" applyAlignment="1">
      <alignment horizontal="center" vertical="top"/>
      <protection/>
    </xf>
    <xf numFmtId="0" fontId="24" fillId="0" borderId="30" xfId="64" applyFont="1" applyFill="1" applyBorder="1" applyAlignment="1">
      <alignment wrapText="1"/>
      <protection/>
    </xf>
    <xf numFmtId="0" fontId="24" fillId="0" borderId="30" xfId="64" applyFont="1" applyFill="1" applyBorder="1" applyAlignment="1">
      <alignment vertical="top" wrapText="1"/>
      <protection/>
    </xf>
    <xf numFmtId="3" fontId="24" fillId="0" borderId="30" xfId="64" applyNumberFormat="1" applyFont="1" applyFill="1" applyBorder="1" applyAlignment="1">
      <alignment vertical="top"/>
      <protection/>
    </xf>
    <xf numFmtId="4" fontId="24" fillId="0" borderId="130" xfId="64" applyNumberFormat="1" applyFont="1" applyFill="1" applyBorder="1" applyAlignment="1">
      <alignment horizontal="center" vertical="top"/>
      <protection/>
    </xf>
    <xf numFmtId="0" fontId="23" fillId="0" borderId="30" xfId="64" applyFont="1" applyFill="1" applyBorder="1">
      <alignment/>
      <protection/>
    </xf>
    <xf numFmtId="0" fontId="24" fillId="0" borderId="43" xfId="64" applyFont="1" applyFill="1" applyBorder="1" applyAlignment="1">
      <alignment horizontal="center" vertical="center"/>
      <protection/>
    </xf>
    <xf numFmtId="0" fontId="24" fillId="0" borderId="30" xfId="64" applyFont="1" applyFill="1" applyBorder="1" applyAlignment="1">
      <alignment vertical="center" wrapText="1"/>
      <protection/>
    </xf>
    <xf numFmtId="3" fontId="24" fillId="0" borderId="30" xfId="64" applyNumberFormat="1" applyFont="1" applyFill="1" applyBorder="1" applyAlignment="1">
      <alignment vertical="center"/>
      <protection/>
    </xf>
    <xf numFmtId="4" fontId="24" fillId="0" borderId="130" xfId="64" applyNumberFormat="1" applyFont="1" applyFill="1" applyBorder="1" applyAlignment="1">
      <alignment horizontal="center" vertical="center"/>
      <protection/>
    </xf>
    <xf numFmtId="0" fontId="23" fillId="0" borderId="30" xfId="64" applyFont="1" applyFill="1" applyBorder="1" applyAlignment="1">
      <alignment wrapText="1"/>
      <protection/>
    </xf>
    <xf numFmtId="0" fontId="23" fillId="0" borderId="43" xfId="64" applyFont="1" applyFill="1" applyBorder="1" applyAlignment="1">
      <alignment horizontal="center" vertical="top"/>
      <protection/>
    </xf>
    <xf numFmtId="0" fontId="24" fillId="0" borderId="30" xfId="64" applyFont="1" applyFill="1" applyBorder="1" applyAlignment="1">
      <alignment vertical="top"/>
      <protection/>
    </xf>
    <xf numFmtId="0" fontId="24" fillId="0" borderId="158" xfId="64" applyFont="1" applyFill="1" applyBorder="1" applyAlignment="1">
      <alignment horizontal="center" vertical="center"/>
      <protection/>
    </xf>
    <xf numFmtId="0" fontId="24" fillId="0" borderId="102" xfId="64" applyFont="1" applyFill="1" applyBorder="1" applyAlignment="1">
      <alignment vertical="center"/>
      <protection/>
    </xf>
    <xf numFmtId="3" fontId="24" fillId="0" borderId="102" xfId="64" applyNumberFormat="1" applyFont="1" applyFill="1" applyBorder="1">
      <alignment/>
      <protection/>
    </xf>
    <xf numFmtId="4" fontId="24" fillId="0" borderId="159" xfId="64" applyNumberFormat="1" applyFont="1" applyFill="1" applyBorder="1" applyAlignment="1">
      <alignment horizontal="center" vertical="center"/>
      <protection/>
    </xf>
    <xf numFmtId="0" fontId="24" fillId="0" borderId="42" xfId="64" applyNumberFormat="1" applyFont="1" applyFill="1" applyBorder="1" applyAlignment="1">
      <alignment horizontal="center" vertical="center"/>
      <protection/>
    </xf>
    <xf numFmtId="0" fontId="24" fillId="0" borderId="31" xfId="64" applyFont="1" applyFill="1" applyBorder="1" applyAlignment="1">
      <alignment vertical="center"/>
      <protection/>
    </xf>
    <xf numFmtId="3" fontId="24" fillId="0" borderId="31" xfId="64" applyNumberFormat="1" applyFont="1" applyFill="1" applyBorder="1" applyAlignment="1">
      <alignment vertical="center"/>
      <protection/>
    </xf>
    <xf numFmtId="4" fontId="24" fillId="0" borderId="114" xfId="64" applyNumberFormat="1" applyFont="1" applyFill="1" applyBorder="1" applyAlignment="1">
      <alignment horizontal="center" vertical="center"/>
      <protection/>
    </xf>
    <xf numFmtId="0" fontId="23" fillId="0" borderId="45" xfId="64" applyFont="1" applyFill="1" applyBorder="1" applyAlignment="1">
      <alignment horizontal="center"/>
      <protection/>
    </xf>
    <xf numFmtId="0" fontId="23" fillId="0" borderId="32" xfId="64" applyFont="1" applyFill="1" applyBorder="1">
      <alignment/>
      <protection/>
    </xf>
    <xf numFmtId="3" fontId="23" fillId="0" borderId="32" xfId="64" applyNumberFormat="1" applyFont="1" applyFill="1" applyBorder="1">
      <alignment/>
      <protection/>
    </xf>
    <xf numFmtId="4" fontId="23" fillId="0" borderId="160" xfId="64" applyNumberFormat="1" applyFont="1" applyFill="1" applyBorder="1" applyAlignment="1">
      <alignment horizontal="center"/>
      <protection/>
    </xf>
    <xf numFmtId="0" fontId="24" fillId="0" borderId="42" xfId="64" applyFont="1" applyFill="1" applyBorder="1" applyAlignment="1">
      <alignment horizontal="center" vertical="center"/>
      <protection/>
    </xf>
    <xf numFmtId="0" fontId="23" fillId="0" borderId="34" xfId="64" applyFont="1" applyFill="1" applyBorder="1" applyAlignment="1">
      <alignment horizontal="left" wrapText="1"/>
      <protection/>
    </xf>
    <xf numFmtId="0" fontId="24" fillId="0" borderId="30" xfId="64" applyFont="1" applyFill="1" applyBorder="1" applyAlignment="1">
      <alignment horizontal="left" vertical="center"/>
      <protection/>
    </xf>
    <xf numFmtId="0" fontId="24" fillId="0" borderId="102" xfId="64" applyFont="1" applyFill="1" applyBorder="1" applyAlignment="1">
      <alignment horizontal="left" vertical="center"/>
      <protection/>
    </xf>
    <xf numFmtId="3" fontId="24" fillId="0" borderId="102" xfId="64" applyNumberFormat="1" applyFont="1" applyFill="1" applyBorder="1" applyAlignment="1">
      <alignment vertical="center"/>
      <protection/>
    </xf>
    <xf numFmtId="0" fontId="56" fillId="0" borderId="0" xfId="60" applyFont="1" applyAlignment="1">
      <alignment vertical="center"/>
      <protection/>
    </xf>
    <xf numFmtId="0" fontId="23" fillId="0" borderId="0" xfId="60" applyFont="1" applyAlignment="1">
      <alignment horizontal="center"/>
      <protection/>
    </xf>
    <xf numFmtId="0" fontId="23" fillId="0" borderId="0" xfId="60" applyFont="1" applyFill="1" applyBorder="1" applyAlignment="1">
      <alignment horizontal="center"/>
      <protection/>
    </xf>
    <xf numFmtId="3" fontId="23" fillId="0" borderId="0" xfId="60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27" fillId="0" borderId="30" xfId="60" applyFont="1" applyBorder="1" applyAlignment="1">
      <alignment horizontal="center" vertical="center"/>
      <protection/>
    </xf>
    <xf numFmtId="0" fontId="31" fillId="0" borderId="30" xfId="60" applyFont="1" applyFill="1" applyBorder="1" applyAlignment="1">
      <alignment vertical="center"/>
      <protection/>
    </xf>
    <xf numFmtId="3" fontId="27" fillId="0" borderId="30" xfId="60" applyNumberFormat="1" applyFont="1" applyFill="1" applyBorder="1" applyAlignment="1">
      <alignment vertical="center"/>
      <protection/>
    </xf>
    <xf numFmtId="0" fontId="27" fillId="0" borderId="30" xfId="60" applyFont="1" applyFill="1" applyBorder="1" applyAlignment="1">
      <alignment horizontal="left" vertical="center" indent="4"/>
      <protection/>
    </xf>
    <xf numFmtId="0" fontId="27" fillId="0" borderId="30" xfId="60" applyFont="1" applyFill="1" applyBorder="1" applyAlignment="1">
      <alignment vertical="center" wrapText="1"/>
      <protection/>
    </xf>
    <xf numFmtId="0" fontId="27" fillId="0" borderId="30" xfId="60" applyFont="1" applyFill="1" applyBorder="1" applyAlignment="1">
      <alignment horizontal="left" vertical="center" wrapText="1" indent="4"/>
      <protection/>
    </xf>
    <xf numFmtId="0" fontId="25" fillId="0" borderId="34" xfId="60" applyFont="1" applyBorder="1" applyAlignment="1">
      <alignment horizontal="center"/>
      <protection/>
    </xf>
    <xf numFmtId="0" fontId="25" fillId="0" borderId="34" xfId="60" applyFont="1" applyFill="1" applyBorder="1" applyAlignment="1">
      <alignment wrapText="1"/>
      <protection/>
    </xf>
    <xf numFmtId="3" fontId="25" fillId="0" borderId="34" xfId="60" applyNumberFormat="1" applyFont="1" applyFill="1" applyBorder="1" applyAlignment="1">
      <alignment/>
      <protection/>
    </xf>
    <xf numFmtId="0" fontId="27" fillId="0" borderId="134" xfId="60" applyFont="1" applyBorder="1" applyAlignment="1">
      <alignment horizontal="center" vertical="center"/>
      <protection/>
    </xf>
    <xf numFmtId="0" fontId="27" fillId="0" borderId="134" xfId="60" applyFont="1" applyFill="1" applyBorder="1" applyAlignment="1">
      <alignment vertical="center"/>
      <protection/>
    </xf>
    <xf numFmtId="3" fontId="27" fillId="0" borderId="134" xfId="60" applyNumberFormat="1" applyFont="1" applyFill="1" applyBorder="1" applyAlignment="1">
      <alignment vertical="center"/>
      <protection/>
    </xf>
    <xf numFmtId="0" fontId="25" fillId="0" borderId="34" xfId="60" applyFont="1" applyFill="1" applyBorder="1" applyAlignment="1">
      <alignment/>
      <protection/>
    </xf>
    <xf numFmtId="0" fontId="24" fillId="0" borderId="134" xfId="60" applyFont="1" applyBorder="1" applyAlignment="1">
      <alignment horizontal="center" vertical="center" wrapText="1"/>
      <protection/>
    </xf>
    <xf numFmtId="0" fontId="24" fillId="0" borderId="134" xfId="60" applyFont="1" applyFill="1" applyBorder="1" applyAlignment="1">
      <alignment horizontal="center" vertical="center" wrapText="1"/>
      <protection/>
    </xf>
    <xf numFmtId="3" fontId="24" fillId="0" borderId="134" xfId="60" applyNumberFormat="1" applyFont="1" applyFill="1" applyBorder="1" applyAlignment="1">
      <alignment horizontal="center" vertical="center" wrapText="1"/>
      <protection/>
    </xf>
    <xf numFmtId="3" fontId="24" fillId="0" borderId="70" xfId="67" applyNumberFormat="1" applyFont="1" applyFill="1" applyBorder="1" applyAlignment="1">
      <alignment vertical="center"/>
      <protection/>
    </xf>
    <xf numFmtId="3" fontId="24" fillId="0" borderId="110" xfId="81" applyNumberFormat="1" applyFont="1" applyFill="1" applyBorder="1" applyAlignment="1">
      <alignment horizontal="right" vertical="center"/>
      <protection/>
    </xf>
    <xf numFmtId="0" fontId="22" fillId="0" borderId="88" xfId="81" applyFont="1" applyFill="1" applyBorder="1" applyAlignment="1">
      <alignment horizontal="center" vertical="top"/>
      <protection/>
    </xf>
    <xf numFmtId="0" fontId="22" fillId="0" borderId="26" xfId="81" applyFont="1" applyFill="1" applyBorder="1" applyAlignment="1">
      <alignment horizontal="center"/>
      <protection/>
    </xf>
    <xf numFmtId="0" fontId="22" fillId="0" borderId="26" xfId="80" applyFont="1" applyFill="1" applyBorder="1" applyAlignment="1">
      <alignment vertical="top" wrapText="1"/>
      <protection/>
    </xf>
    <xf numFmtId="0" fontId="22" fillId="0" borderId="26" xfId="80" applyFont="1" applyFill="1" applyBorder="1" applyAlignment="1">
      <alignment horizontal="center" wrapText="1"/>
      <protection/>
    </xf>
    <xf numFmtId="3" fontId="30" fillId="0" borderId="26" xfId="67" applyNumberFormat="1" applyFont="1" applyFill="1" applyBorder="1" applyAlignment="1">
      <alignment/>
      <protection/>
    </xf>
    <xf numFmtId="3" fontId="22" fillId="0" borderId="26" xfId="67" applyNumberFormat="1" applyFont="1" applyFill="1" applyBorder="1" applyAlignment="1">
      <alignment/>
      <protection/>
    </xf>
    <xf numFmtId="3" fontId="22" fillId="0" borderId="68" xfId="67" applyNumberFormat="1" applyFont="1" applyFill="1" applyBorder="1" applyAlignment="1">
      <alignment/>
      <protection/>
    </xf>
    <xf numFmtId="3" fontId="22" fillId="0" borderId="63" xfId="65" applyNumberFormat="1" applyFont="1" applyFill="1" applyBorder="1" applyAlignment="1">
      <alignment horizontal="right"/>
      <protection/>
    </xf>
    <xf numFmtId="3" fontId="22" fillId="0" borderId="26" xfId="65" applyNumberFormat="1" applyFont="1" applyFill="1" applyBorder="1" applyAlignment="1">
      <alignment horizontal="right"/>
      <protection/>
    </xf>
    <xf numFmtId="3" fontId="22" fillId="0" borderId="68" xfId="65" applyNumberFormat="1" applyFont="1" applyFill="1" applyBorder="1" applyAlignment="1">
      <alignment horizontal="right"/>
      <protection/>
    </xf>
    <xf numFmtId="3" fontId="22" fillId="0" borderId="61" xfId="68" applyNumberFormat="1" applyFont="1" applyFill="1" applyBorder="1" applyAlignment="1">
      <alignment horizontal="right"/>
      <protection/>
    </xf>
    <xf numFmtId="3" fontId="22" fillId="0" borderId="62" xfId="67" applyNumberFormat="1" applyFont="1" applyFill="1" applyBorder="1" applyAlignment="1">
      <alignment horizontal="right"/>
      <protection/>
    </xf>
    <xf numFmtId="0" fontId="22" fillId="0" borderId="0" xfId="81" applyFont="1" applyFill="1" applyBorder="1">
      <alignment/>
      <protection/>
    </xf>
    <xf numFmtId="0" fontId="28" fillId="0" borderId="88" xfId="81" applyFont="1" applyFill="1" applyBorder="1" applyAlignment="1">
      <alignment horizontal="center" vertical="top"/>
      <protection/>
    </xf>
    <xf numFmtId="0" fontId="28" fillId="0" borderId="26" xfId="81" applyFont="1" applyFill="1" applyBorder="1" applyAlignment="1">
      <alignment horizontal="center"/>
      <protection/>
    </xf>
    <xf numFmtId="0" fontId="28" fillId="0" borderId="26" xfId="80" applyFont="1" applyFill="1" applyBorder="1" applyAlignment="1">
      <alignment vertical="top" wrapText="1"/>
      <protection/>
    </xf>
    <xf numFmtId="3" fontId="22" fillId="0" borderId="26" xfId="67" applyNumberFormat="1" applyFont="1" applyFill="1" applyBorder="1" applyAlignment="1">
      <alignment horizontal="center" wrapText="1"/>
      <protection/>
    </xf>
    <xf numFmtId="3" fontId="28" fillId="0" borderId="26" xfId="67" applyNumberFormat="1" applyFont="1" applyFill="1" applyBorder="1" applyAlignment="1">
      <alignment/>
      <protection/>
    </xf>
    <xf numFmtId="3" fontId="28" fillId="0" borderId="68" xfId="67" applyNumberFormat="1" applyFont="1" applyFill="1" applyBorder="1" applyAlignment="1">
      <alignment/>
      <protection/>
    </xf>
    <xf numFmtId="3" fontId="28" fillId="0" borderId="63" xfId="67" applyNumberFormat="1" applyFont="1" applyFill="1" applyBorder="1">
      <alignment/>
      <protection/>
    </xf>
    <xf numFmtId="3" fontId="28" fillId="0" borderId="26" xfId="67" applyNumberFormat="1" applyFont="1" applyFill="1" applyBorder="1">
      <alignment/>
      <protection/>
    </xf>
    <xf numFmtId="3" fontId="28" fillId="0" borderId="68" xfId="67" applyNumberFormat="1" applyFont="1" applyFill="1" applyBorder="1">
      <alignment/>
      <protection/>
    </xf>
    <xf numFmtId="3" fontId="28" fillId="0" borderId="61" xfId="68" applyNumberFormat="1" applyFont="1" applyFill="1" applyBorder="1" applyAlignment="1">
      <alignment horizontal="right"/>
      <protection/>
    </xf>
    <xf numFmtId="3" fontId="28" fillId="0" borderId="62" xfId="67" applyNumberFormat="1" applyFont="1" applyFill="1" applyBorder="1">
      <alignment/>
      <protection/>
    </xf>
    <xf numFmtId="0" fontId="22" fillId="0" borderId="88" xfId="81" applyFont="1" applyFill="1" applyBorder="1" applyAlignment="1">
      <alignment horizontal="center"/>
      <protection/>
    </xf>
    <xf numFmtId="3" fontId="22" fillId="0" borderId="68" xfId="67" applyNumberFormat="1" applyFont="1" applyFill="1" applyBorder="1" applyAlignment="1">
      <alignment wrapText="1"/>
      <protection/>
    </xf>
    <xf numFmtId="3" fontId="22" fillId="0" borderId="62" xfId="68" applyNumberFormat="1" applyFont="1" applyFill="1" applyBorder="1" applyAlignment="1">
      <alignment horizontal="right"/>
      <protection/>
    </xf>
    <xf numFmtId="0" fontId="45" fillId="0" borderId="88" xfId="81" applyFont="1" applyFill="1" applyBorder="1" applyAlignment="1">
      <alignment horizontal="center" vertical="top"/>
      <protection/>
    </xf>
    <xf numFmtId="0" fontId="45" fillId="0" borderId="26" xfId="80" applyFont="1" applyFill="1" applyBorder="1" applyAlignment="1">
      <alignment vertical="top" wrapText="1"/>
      <protection/>
    </xf>
    <xf numFmtId="0" fontId="45" fillId="0" borderId="26" xfId="80" applyFont="1" applyFill="1" applyBorder="1" applyAlignment="1">
      <alignment horizontal="center" wrapText="1"/>
      <protection/>
    </xf>
    <xf numFmtId="3" fontId="46" fillId="0" borderId="26" xfId="67" applyNumberFormat="1" applyFont="1" applyFill="1" applyBorder="1" applyAlignment="1">
      <alignment/>
      <protection/>
    </xf>
    <xf numFmtId="3" fontId="45" fillId="0" borderId="26" xfId="67" applyNumberFormat="1" applyFont="1" applyFill="1" applyBorder="1" applyAlignment="1">
      <alignment/>
      <protection/>
    </xf>
    <xf numFmtId="3" fontId="45" fillId="0" borderId="68" xfId="67" applyNumberFormat="1" applyFont="1" applyFill="1" applyBorder="1" applyAlignment="1">
      <alignment/>
      <protection/>
    </xf>
    <xf numFmtId="3" fontId="45" fillId="0" borderId="63" xfId="65" applyNumberFormat="1" applyFont="1" applyFill="1" applyBorder="1" applyAlignment="1">
      <alignment horizontal="right"/>
      <protection/>
    </xf>
    <xf numFmtId="3" fontId="45" fillId="0" borderId="26" xfId="65" applyNumberFormat="1" applyFont="1" applyFill="1" applyBorder="1" applyAlignment="1">
      <alignment horizontal="right"/>
      <protection/>
    </xf>
    <xf numFmtId="3" fontId="45" fillId="0" borderId="68" xfId="65" applyNumberFormat="1" applyFont="1" applyFill="1" applyBorder="1" applyAlignment="1">
      <alignment horizontal="right"/>
      <protection/>
    </xf>
    <xf numFmtId="3" fontId="45" fillId="0" borderId="61" xfId="68" applyNumberFormat="1" applyFont="1" applyFill="1" applyBorder="1" applyAlignment="1">
      <alignment horizontal="right"/>
      <protection/>
    </xf>
    <xf numFmtId="3" fontId="45" fillId="0" borderId="62" xfId="67" applyNumberFormat="1" applyFont="1" applyFill="1" applyBorder="1" applyAlignment="1">
      <alignment horizontal="right"/>
      <protection/>
    </xf>
    <xf numFmtId="0" fontId="24" fillId="0" borderId="26" xfId="80" applyFont="1" applyFill="1" applyBorder="1" applyAlignment="1">
      <alignment vertical="center" wrapText="1"/>
      <protection/>
    </xf>
    <xf numFmtId="3" fontId="24" fillId="0" borderId="26" xfId="67" applyNumberFormat="1" applyFont="1" applyFill="1" applyBorder="1" applyAlignment="1">
      <alignment horizontal="center" vertical="center"/>
      <protection/>
    </xf>
    <xf numFmtId="3" fontId="24" fillId="0" borderId="26" xfId="67" applyNumberFormat="1" applyFont="1" applyFill="1" applyBorder="1" applyAlignment="1">
      <alignment vertical="center"/>
      <protection/>
    </xf>
    <xf numFmtId="3" fontId="24" fillId="0" borderId="68" xfId="67" applyNumberFormat="1" applyFont="1" applyFill="1" applyBorder="1" applyAlignment="1">
      <alignment vertical="center"/>
      <protection/>
    </xf>
    <xf numFmtId="3" fontId="24" fillId="0" borderId="63" xfId="67" applyNumberFormat="1" applyFont="1" applyFill="1" applyBorder="1" applyAlignment="1">
      <alignment vertical="center"/>
      <protection/>
    </xf>
    <xf numFmtId="3" fontId="24" fillId="0" borderId="61" xfId="68" applyNumberFormat="1" applyFont="1" applyFill="1" applyBorder="1" applyAlignment="1">
      <alignment horizontal="right" vertical="center"/>
      <protection/>
    </xf>
    <xf numFmtId="3" fontId="24" fillId="0" borderId="62" xfId="67" applyNumberFormat="1" applyFont="1" applyFill="1" applyBorder="1" applyAlignment="1">
      <alignment vertical="center"/>
      <protection/>
    </xf>
    <xf numFmtId="0" fontId="54" fillId="0" borderId="0" xfId="81" applyFont="1" applyFill="1" applyBorder="1" applyAlignment="1">
      <alignment horizontal="center" vertical="top"/>
      <protection/>
    </xf>
    <xf numFmtId="3" fontId="25" fillId="0" borderId="142" xfId="65" applyNumberFormat="1" applyFont="1" applyFill="1" applyBorder="1" applyAlignment="1">
      <alignment horizontal="center" vertical="center" wrapText="1"/>
      <protection/>
    </xf>
    <xf numFmtId="3" fontId="25" fillId="0" borderId="143" xfId="65" applyNumberFormat="1" applyFont="1" applyFill="1" applyBorder="1" applyAlignment="1">
      <alignment horizontal="center" vertical="center" wrapText="1"/>
      <protection/>
    </xf>
    <xf numFmtId="3" fontId="22" fillId="0" borderId="0" xfId="65" applyNumberFormat="1" applyFont="1" applyFill="1" applyAlignment="1">
      <alignment horizontal="center" vertical="center"/>
      <protection/>
    </xf>
    <xf numFmtId="49" fontId="22" fillId="0" borderId="0" xfId="65" applyNumberFormat="1" applyFont="1" applyFill="1" applyAlignment="1">
      <alignment horizontal="center"/>
      <protection/>
    </xf>
    <xf numFmtId="3" fontId="28" fillId="0" borderId="0" xfId="65" applyNumberFormat="1" applyFont="1" applyFill="1" applyAlignment="1">
      <alignment horizontal="center"/>
      <protection/>
    </xf>
    <xf numFmtId="3" fontId="40" fillId="0" borderId="0" xfId="65" applyNumberFormat="1" applyFont="1" applyFill="1" applyAlignment="1">
      <alignment horizontal="center"/>
      <protection/>
    </xf>
    <xf numFmtId="3" fontId="22" fillId="0" borderId="0" xfId="65" applyNumberFormat="1" applyFont="1" applyFill="1" applyBorder="1" applyAlignment="1">
      <alignment horizontal="right"/>
      <protection/>
    </xf>
    <xf numFmtId="3" fontId="22" fillId="0" borderId="0" xfId="65" applyNumberFormat="1" applyFont="1" applyFill="1">
      <alignment/>
      <protection/>
    </xf>
    <xf numFmtId="3" fontId="22" fillId="0" borderId="10" xfId="65" applyNumberFormat="1" applyFont="1" applyFill="1" applyBorder="1" applyAlignment="1">
      <alignment horizontal="center"/>
      <protection/>
    </xf>
    <xf numFmtId="49" fontId="22" fillId="0" borderId="161" xfId="65" applyNumberFormat="1" applyFont="1" applyFill="1" applyBorder="1" applyAlignment="1">
      <alignment horizontal="center" vertical="center" textRotation="90"/>
      <protection/>
    </xf>
    <xf numFmtId="3" fontId="22" fillId="0" borderId="142" xfId="65" applyNumberFormat="1" applyFont="1" applyFill="1" applyBorder="1" applyAlignment="1">
      <alignment horizontal="center" vertical="center" textRotation="90"/>
      <protection/>
    </xf>
    <xf numFmtId="3" fontId="22" fillId="0" borderId="142" xfId="65" applyNumberFormat="1" applyFont="1" applyFill="1" applyBorder="1" applyAlignment="1">
      <alignment horizontal="center" vertical="center" wrapText="1"/>
      <protection/>
    </xf>
    <xf numFmtId="3" fontId="24" fillId="0" borderId="142" xfId="65" applyNumberFormat="1" applyFont="1" applyFill="1" applyBorder="1" applyAlignment="1">
      <alignment horizontal="center" vertical="center"/>
      <protection/>
    </xf>
    <xf numFmtId="49" fontId="27" fillId="0" borderId="41" xfId="65" applyNumberFormat="1" applyFont="1" applyFill="1" applyBorder="1" applyAlignment="1">
      <alignment horizontal="center"/>
      <protection/>
    </xf>
    <xf numFmtId="3" fontId="25" fillId="0" borderId="39" xfId="65" applyNumberFormat="1" applyFont="1" applyFill="1" applyBorder="1" applyAlignment="1">
      <alignment horizontal="center"/>
      <protection/>
    </xf>
    <xf numFmtId="3" fontId="27" fillId="0" borderId="39" xfId="65" applyNumberFormat="1" applyFont="1" applyFill="1" applyBorder="1" applyAlignment="1">
      <alignment horizontal="center"/>
      <protection/>
    </xf>
    <xf numFmtId="3" fontId="25" fillId="0" borderId="39" xfId="65" applyNumberFormat="1" applyFont="1" applyFill="1" applyBorder="1" applyAlignment="1">
      <alignment wrapText="1"/>
      <protection/>
    </xf>
    <xf numFmtId="3" fontId="25" fillId="0" borderId="39" xfId="65" applyNumberFormat="1" applyFont="1" applyFill="1" applyBorder="1">
      <alignment/>
      <protection/>
    </xf>
    <xf numFmtId="3" fontId="25" fillId="0" borderId="48" xfId="65" applyNumberFormat="1" applyFont="1" applyFill="1" applyBorder="1">
      <alignment/>
      <protection/>
    </xf>
    <xf numFmtId="49" fontId="27" fillId="0" borderId="22" xfId="65" applyNumberFormat="1" applyFont="1" applyFill="1" applyBorder="1" applyAlignment="1">
      <alignment horizontal="center"/>
      <protection/>
    </xf>
    <xf numFmtId="3" fontId="27" fillId="0" borderId="19" xfId="65" applyNumberFormat="1" applyFont="1" applyFill="1" applyBorder="1">
      <alignment/>
      <protection/>
    </xf>
    <xf numFmtId="3" fontId="25" fillId="0" borderId="0" xfId="65" applyNumberFormat="1" applyFont="1" applyFill="1" applyBorder="1" applyAlignment="1">
      <alignment horizontal="center"/>
      <protection/>
    </xf>
    <xf numFmtId="3" fontId="25" fillId="0" borderId="19" xfId="65" applyNumberFormat="1" applyFont="1" applyFill="1" applyBorder="1">
      <alignment/>
      <protection/>
    </xf>
    <xf numFmtId="49" fontId="31" fillId="0" borderId="22" xfId="65" applyNumberFormat="1" applyFont="1" applyFill="1" applyBorder="1" applyAlignment="1">
      <alignment horizontal="center"/>
      <protection/>
    </xf>
    <xf numFmtId="3" fontId="31" fillId="0" borderId="0" xfId="65" applyNumberFormat="1" applyFont="1" applyFill="1" applyBorder="1" applyAlignment="1">
      <alignment horizontal="center"/>
      <protection/>
    </xf>
    <xf numFmtId="3" fontId="31" fillId="0" borderId="0" xfId="65" applyNumberFormat="1" applyFont="1" applyFill="1" applyBorder="1" applyAlignment="1">
      <alignment horizontal="left" indent="2"/>
      <protection/>
    </xf>
    <xf numFmtId="3" fontId="31" fillId="0" borderId="0" xfId="65" applyNumberFormat="1" applyFont="1" applyFill="1" applyBorder="1">
      <alignment/>
      <protection/>
    </xf>
    <xf numFmtId="3" fontId="31" fillId="0" borderId="19" xfId="65" applyNumberFormat="1" applyFont="1" applyFill="1" applyBorder="1">
      <alignment/>
      <protection/>
    </xf>
    <xf numFmtId="3" fontId="31" fillId="0" borderId="0" xfId="65" applyNumberFormat="1" applyFont="1" applyFill="1">
      <alignment/>
      <protection/>
    </xf>
    <xf numFmtId="3" fontId="27" fillId="0" borderId="0" xfId="65" applyNumberFormat="1" applyFont="1" applyFill="1" applyBorder="1" applyAlignment="1">
      <alignment horizontal="left" indent="3"/>
      <protection/>
    </xf>
    <xf numFmtId="3" fontId="27" fillId="0" borderId="0" xfId="65" applyNumberFormat="1" applyFont="1" applyFill="1" applyBorder="1" applyAlignment="1">
      <alignment horizontal="left" wrapText="1" indent="3"/>
      <protection/>
    </xf>
    <xf numFmtId="49" fontId="27" fillId="0" borderId="22" xfId="65" applyNumberFormat="1" applyFont="1" applyFill="1" applyBorder="1" applyAlignment="1">
      <alignment horizontal="center" vertical="center"/>
      <protection/>
    </xf>
    <xf numFmtId="3" fontId="25" fillId="0" borderId="0" xfId="65" applyNumberFormat="1" applyFont="1" applyFill="1" applyBorder="1" applyAlignment="1">
      <alignment horizontal="center" vertical="center"/>
      <protection/>
    </xf>
    <xf numFmtId="3" fontId="25" fillId="0" borderId="0" xfId="65" applyNumberFormat="1" applyFont="1" applyFill="1" applyBorder="1" applyAlignment="1">
      <alignment vertical="center"/>
      <protection/>
    </xf>
    <xf numFmtId="3" fontId="25" fillId="0" borderId="19" xfId="65" applyNumberFormat="1" applyFont="1" applyFill="1" applyBorder="1" applyAlignment="1">
      <alignment vertical="center"/>
      <protection/>
    </xf>
    <xf numFmtId="3" fontId="27" fillId="0" borderId="0" xfId="65" applyNumberFormat="1" applyFont="1" applyFill="1" applyBorder="1" applyAlignment="1">
      <alignment horizontal="left"/>
      <protection/>
    </xf>
    <xf numFmtId="49" fontId="27" fillId="0" borderId="22" xfId="65" applyNumberFormat="1" applyFont="1" applyFill="1" applyBorder="1" applyAlignment="1">
      <alignment horizontal="center" vertical="top"/>
      <protection/>
    </xf>
    <xf numFmtId="3" fontId="27" fillId="0" borderId="0" xfId="65" applyNumberFormat="1" applyFont="1" applyFill="1" applyBorder="1" applyAlignment="1">
      <alignment horizontal="center" vertical="top"/>
      <protection/>
    </xf>
    <xf numFmtId="3" fontId="27" fillId="0" borderId="0" xfId="65" applyNumberFormat="1" applyFont="1" applyFill="1" applyBorder="1" applyAlignment="1">
      <alignment vertical="top" wrapText="1"/>
      <protection/>
    </xf>
    <xf numFmtId="3" fontId="27" fillId="0" borderId="0" xfId="65" applyNumberFormat="1" applyFont="1" applyFill="1" applyBorder="1" applyAlignment="1">
      <alignment vertical="top"/>
      <protection/>
    </xf>
    <xf numFmtId="3" fontId="27" fillId="0" borderId="19" xfId="65" applyNumberFormat="1" applyFont="1" applyFill="1" applyBorder="1" applyAlignment="1">
      <alignment vertical="top"/>
      <protection/>
    </xf>
    <xf numFmtId="49" fontId="27" fillId="0" borderId="127" xfId="65" applyNumberFormat="1" applyFont="1" applyFill="1" applyBorder="1" applyAlignment="1">
      <alignment horizontal="center" vertical="center"/>
      <protection/>
    </xf>
    <xf numFmtId="3" fontId="25" fillId="0" borderId="23" xfId="65" applyNumberFormat="1" applyFont="1" applyFill="1" applyBorder="1" applyAlignment="1">
      <alignment horizontal="center" vertical="center"/>
      <protection/>
    </xf>
    <xf numFmtId="3" fontId="27" fillId="0" borderId="23" xfId="65" applyNumberFormat="1" applyFont="1" applyFill="1" applyBorder="1" applyAlignment="1">
      <alignment horizontal="center" vertical="center"/>
      <protection/>
    </xf>
    <xf numFmtId="3" fontId="25" fillId="0" borderId="23" xfId="65" applyNumberFormat="1" applyFont="1" applyFill="1" applyBorder="1" applyAlignment="1">
      <alignment vertical="center"/>
      <protection/>
    </xf>
    <xf numFmtId="3" fontId="25" fillId="0" borderId="24" xfId="65" applyNumberFormat="1" applyFont="1" applyFill="1" applyBorder="1" applyAlignment="1">
      <alignment vertical="center"/>
      <protection/>
    </xf>
    <xf numFmtId="3" fontId="27" fillId="0" borderId="0" xfId="65" applyNumberFormat="1" applyFont="1" applyFill="1" applyBorder="1" applyAlignment="1">
      <alignment/>
      <protection/>
    </xf>
    <xf numFmtId="3" fontId="27" fillId="0" borderId="19" xfId="65" applyNumberFormat="1" applyFont="1" applyFill="1" applyBorder="1" applyAlignment="1">
      <alignment/>
      <protection/>
    </xf>
    <xf numFmtId="3" fontId="27" fillId="0" borderId="0" xfId="65" applyNumberFormat="1" applyFont="1" applyFill="1" applyBorder="1" applyAlignment="1">
      <alignment horizontal="left" indent="1"/>
      <protection/>
    </xf>
    <xf numFmtId="3" fontId="27" fillId="0" borderId="0" xfId="65" applyNumberFormat="1" applyFont="1" applyFill="1" applyBorder="1" applyAlignment="1">
      <alignment horizontal="left" vertical="top" indent="1"/>
      <protection/>
    </xf>
    <xf numFmtId="49" fontId="27" fillId="0" borderId="0" xfId="65" applyNumberFormat="1" applyFont="1" applyFill="1" applyBorder="1" applyAlignment="1">
      <alignment horizontal="center"/>
      <protection/>
    </xf>
    <xf numFmtId="49" fontId="27" fillId="0" borderId="0" xfId="65" applyNumberFormat="1" applyFont="1" applyFill="1" applyAlignment="1">
      <alignment horizontal="center"/>
      <protection/>
    </xf>
    <xf numFmtId="3" fontId="42" fillId="0" borderId="0" xfId="75" applyNumberFormat="1" applyFont="1" applyFill="1" applyBorder="1" applyAlignment="1">
      <alignment vertical="center"/>
      <protection/>
    </xf>
    <xf numFmtId="3" fontId="23" fillId="0" borderId="0" xfId="75" applyNumberFormat="1" applyFont="1" applyFill="1" applyBorder="1" applyAlignment="1">
      <alignment vertical="center"/>
      <protection/>
    </xf>
    <xf numFmtId="3" fontId="24" fillId="0" borderId="0" xfId="75" applyNumberFormat="1" applyFont="1" applyFill="1" applyBorder="1" applyAlignment="1">
      <alignment vertical="center"/>
      <protection/>
    </xf>
    <xf numFmtId="3" fontId="23" fillId="0" borderId="0" xfId="75" applyNumberFormat="1" applyFont="1" applyFill="1" applyBorder="1" applyAlignment="1">
      <alignment horizontal="left"/>
      <protection/>
    </xf>
    <xf numFmtId="3" fontId="24" fillId="0" borderId="0" xfId="75" applyNumberFormat="1" applyFont="1" applyFill="1" applyBorder="1" applyAlignment="1">
      <alignment vertical="top"/>
      <protection/>
    </xf>
    <xf numFmtId="3" fontId="24" fillId="0" borderId="16" xfId="75" applyNumberFormat="1" applyFont="1" applyFill="1" applyBorder="1" applyAlignment="1">
      <alignment vertical="center"/>
      <protection/>
    </xf>
    <xf numFmtId="3" fontId="23" fillId="0" borderId="46" xfId="75" applyNumberFormat="1" applyFont="1" applyFill="1" applyBorder="1" applyAlignment="1">
      <alignment/>
      <protection/>
    </xf>
    <xf numFmtId="3" fontId="23" fillId="0" borderId="0" xfId="75" applyNumberFormat="1" applyFont="1" applyFill="1" applyBorder="1" applyAlignment="1">
      <alignment/>
      <protection/>
    </xf>
    <xf numFmtId="3" fontId="23" fillId="0" borderId="0" xfId="75" applyNumberFormat="1" applyFont="1" applyFill="1" applyBorder="1" applyAlignment="1">
      <alignment wrapText="1"/>
      <protection/>
    </xf>
    <xf numFmtId="3" fontId="23" fillId="0" borderId="0" xfId="75" applyNumberFormat="1" applyFont="1" applyFill="1" applyBorder="1" applyAlignment="1">
      <alignment horizontal="left" wrapText="1"/>
      <protection/>
    </xf>
    <xf numFmtId="3" fontId="24" fillId="0" borderId="0" xfId="75" applyNumberFormat="1" applyFont="1" applyFill="1" applyBorder="1" applyAlignment="1">
      <alignment/>
      <protection/>
    </xf>
    <xf numFmtId="3" fontId="24" fillId="0" borderId="10" xfId="75" applyNumberFormat="1" applyFont="1" applyFill="1" applyBorder="1" applyAlignment="1">
      <alignment vertical="center"/>
      <protection/>
    </xf>
    <xf numFmtId="3" fontId="24" fillId="0" borderId="16" xfId="75" applyNumberFormat="1" applyFont="1" applyFill="1" applyBorder="1" applyAlignment="1">
      <alignment vertical="top"/>
      <protection/>
    </xf>
    <xf numFmtId="3" fontId="42" fillId="0" borderId="0" xfId="0" applyNumberFormat="1" applyFont="1" applyFill="1" applyAlignment="1">
      <alignment vertical="center"/>
    </xf>
    <xf numFmtId="3" fontId="23" fillId="0" borderId="18" xfId="65" applyNumberFormat="1" applyFont="1" applyFill="1" applyBorder="1" applyAlignment="1">
      <alignment horizontal="center" vertical="center" wrapText="1"/>
      <protection/>
    </xf>
    <xf numFmtId="3" fontId="23" fillId="0" borderId="39" xfId="75" applyNumberFormat="1" applyFont="1" applyFill="1" applyBorder="1" applyAlignment="1">
      <alignment/>
      <protection/>
    </xf>
    <xf numFmtId="3" fontId="23" fillId="0" borderId="39" xfId="75" applyNumberFormat="1" applyFont="1" applyFill="1" applyBorder="1" applyAlignment="1">
      <alignment horizontal="center"/>
      <protection/>
    </xf>
    <xf numFmtId="3" fontId="22" fillId="0" borderId="0" xfId="75" applyNumberFormat="1" applyFont="1" applyFill="1" applyBorder="1" applyAlignment="1">
      <alignment vertical="center"/>
      <protection/>
    </xf>
    <xf numFmtId="3" fontId="23" fillId="0" borderId="0" xfId="75" applyNumberFormat="1" applyFont="1" applyFill="1" applyBorder="1" applyAlignment="1">
      <alignment horizontal="center" vertical="center"/>
      <protection/>
    </xf>
    <xf numFmtId="3" fontId="42" fillId="0" borderId="0" xfId="75" applyNumberFormat="1" applyFont="1" applyFill="1" applyBorder="1" applyAlignment="1">
      <alignment/>
      <protection/>
    </xf>
    <xf numFmtId="3" fontId="42" fillId="0" borderId="0" xfId="75" applyNumberFormat="1" applyFont="1" applyFill="1" applyBorder="1" applyAlignment="1">
      <alignment horizontal="center" vertical="center"/>
      <protection/>
    </xf>
    <xf numFmtId="3" fontId="24" fillId="0" borderId="0" xfId="75" applyNumberFormat="1" applyFont="1" applyFill="1" applyBorder="1" applyAlignment="1">
      <alignment horizontal="center" vertical="center"/>
      <protection/>
    </xf>
    <xf numFmtId="3" fontId="23" fillId="0" borderId="0" xfId="75" applyNumberFormat="1" applyFont="1" applyFill="1" applyBorder="1" applyAlignment="1">
      <alignment horizontal="left" wrapText="1" indent="1"/>
      <protection/>
    </xf>
    <xf numFmtId="3" fontId="42" fillId="0" borderId="0" xfId="75" applyNumberFormat="1" applyFont="1" applyFill="1" applyBorder="1" applyAlignment="1">
      <alignment horizontal="left" indent="1"/>
      <protection/>
    </xf>
    <xf numFmtId="3" fontId="23" fillId="0" borderId="0" xfId="75" applyNumberFormat="1" applyFont="1" applyFill="1" applyBorder="1" applyAlignment="1">
      <alignment horizontal="left" indent="1"/>
      <protection/>
    </xf>
    <xf numFmtId="3" fontId="24" fillId="0" borderId="0" xfId="75" applyNumberFormat="1" applyFont="1" applyFill="1" applyBorder="1" applyAlignment="1">
      <alignment horizontal="left" vertical="center" indent="1"/>
      <protection/>
    </xf>
    <xf numFmtId="3" fontId="23" fillId="0" borderId="0" xfId="75" applyNumberFormat="1" applyFont="1" applyFill="1" applyBorder="1" applyAlignment="1">
      <alignment horizontal="center" wrapText="1"/>
      <protection/>
    </xf>
    <xf numFmtId="3" fontId="23" fillId="0" borderId="0" xfId="75" applyNumberFormat="1" applyFont="1" applyFill="1" applyBorder="1" applyAlignment="1">
      <alignment horizontal="center"/>
      <protection/>
    </xf>
    <xf numFmtId="3" fontId="42" fillId="0" borderId="0" xfId="75" applyNumberFormat="1" applyFont="1" applyFill="1" applyBorder="1" applyAlignment="1">
      <alignment horizontal="left" wrapText="1" indent="1"/>
      <protection/>
    </xf>
    <xf numFmtId="3" fontId="24" fillId="0" borderId="0" xfId="75" applyNumberFormat="1" applyFont="1" applyFill="1" applyBorder="1" applyAlignment="1">
      <alignment horizontal="left" vertical="top" indent="1"/>
      <protection/>
    </xf>
    <xf numFmtId="3" fontId="24" fillId="0" borderId="0" xfId="75" applyNumberFormat="1" applyFont="1" applyFill="1" applyBorder="1" applyAlignment="1">
      <alignment horizontal="center" vertical="top"/>
      <protection/>
    </xf>
    <xf numFmtId="3" fontId="24" fillId="0" borderId="54" xfId="75" applyNumberFormat="1" applyFont="1" applyFill="1" applyBorder="1" applyAlignment="1">
      <alignment vertical="center"/>
      <protection/>
    </xf>
    <xf numFmtId="3" fontId="24" fillId="0" borderId="54" xfId="75" applyNumberFormat="1" applyFont="1" applyFill="1" applyBorder="1" applyAlignment="1">
      <alignment horizontal="center" vertical="center"/>
      <protection/>
    </xf>
    <xf numFmtId="3" fontId="42" fillId="0" borderId="0" xfId="75" applyNumberFormat="1" applyFont="1" applyFill="1" applyBorder="1" applyAlignment="1">
      <alignment horizontal="left"/>
      <protection/>
    </xf>
    <xf numFmtId="3" fontId="24" fillId="0" borderId="0" xfId="75" applyNumberFormat="1" applyFont="1" applyFill="1" applyBorder="1" applyAlignment="1">
      <alignment horizontal="left" vertical="center"/>
      <protection/>
    </xf>
    <xf numFmtId="3" fontId="24" fillId="0" borderId="0" xfId="75" applyNumberFormat="1" applyFont="1" applyFill="1" applyBorder="1" applyAlignment="1">
      <alignment horizontal="left" vertical="top"/>
      <protection/>
    </xf>
    <xf numFmtId="3" fontId="23" fillId="0" borderId="46" xfId="75" applyNumberFormat="1" applyFont="1" applyFill="1" applyBorder="1" applyAlignment="1">
      <alignment vertical="center" wrapText="1"/>
      <protection/>
    </xf>
    <xf numFmtId="3" fontId="23" fillId="0" borderId="46" xfId="75" applyNumberFormat="1" applyFont="1" applyFill="1" applyBorder="1" applyAlignment="1">
      <alignment horizontal="center" vertical="center" wrapText="1"/>
      <protection/>
    </xf>
    <xf numFmtId="3" fontId="42" fillId="0" borderId="0" xfId="75" applyNumberFormat="1" applyFont="1" applyFill="1" applyBorder="1" applyAlignment="1">
      <alignment horizontal="left" vertical="center"/>
      <protection/>
    </xf>
    <xf numFmtId="3" fontId="23" fillId="0" borderId="0" xfId="75" applyNumberFormat="1" applyFont="1" applyFill="1" applyBorder="1" applyAlignment="1">
      <alignment horizontal="left" vertical="center"/>
      <protection/>
    </xf>
    <xf numFmtId="3" fontId="24" fillId="0" borderId="54" xfId="75" applyNumberFormat="1" applyFont="1" applyFill="1" applyBorder="1" applyAlignment="1">
      <alignment horizontal="left" vertical="center"/>
      <protection/>
    </xf>
    <xf numFmtId="3" fontId="24" fillId="0" borderId="39" xfId="75" applyNumberFormat="1" applyFont="1" applyFill="1" applyBorder="1" applyAlignment="1">
      <alignment wrapText="1"/>
      <protection/>
    </xf>
    <xf numFmtId="3" fontId="23" fillId="0" borderId="39" xfId="75" applyNumberFormat="1" applyFont="1" applyFill="1" applyBorder="1" applyAlignment="1">
      <alignment horizontal="center" wrapText="1"/>
      <protection/>
    </xf>
    <xf numFmtId="3" fontId="24" fillId="0" borderId="10" xfId="75" applyNumberFormat="1" applyFont="1" applyFill="1" applyBorder="1" applyAlignment="1">
      <alignment horizontal="left" vertical="top"/>
      <protection/>
    </xf>
    <xf numFmtId="3" fontId="24" fillId="0" borderId="10" xfId="75" applyNumberFormat="1" applyFont="1" applyFill="1" applyBorder="1" applyAlignment="1">
      <alignment horizontal="center" vertical="top"/>
      <protection/>
    </xf>
    <xf numFmtId="3" fontId="29" fillId="0" borderId="0" xfId="75" applyNumberFormat="1" applyFont="1" applyFill="1" applyBorder="1" applyAlignment="1">
      <alignment horizontal="right" vertical="center"/>
      <protection/>
    </xf>
    <xf numFmtId="3" fontId="29" fillId="0" borderId="0" xfId="75" applyNumberFormat="1" applyFont="1" applyFill="1" applyBorder="1" applyAlignment="1">
      <alignment horizontal="center" vertical="center"/>
      <protection/>
    </xf>
    <xf numFmtId="3" fontId="43" fillId="0" borderId="0" xfId="75" applyNumberFormat="1" applyFont="1" applyFill="1" applyBorder="1" applyAlignment="1">
      <alignment horizontal="center" vertical="center"/>
      <protection/>
    </xf>
    <xf numFmtId="3" fontId="34" fillId="0" borderId="0" xfId="75" applyNumberFormat="1" applyFont="1" applyFill="1" applyBorder="1" applyAlignment="1">
      <alignment horizontal="center" vertical="center"/>
      <protection/>
    </xf>
    <xf numFmtId="3" fontId="24" fillId="0" borderId="10" xfId="75" applyNumberFormat="1" applyFont="1" applyFill="1" applyBorder="1" applyAlignment="1">
      <alignment horizontal="left" vertical="center"/>
      <protection/>
    </xf>
    <xf numFmtId="3" fontId="29" fillId="0" borderId="0" xfId="75" applyNumberFormat="1" applyFont="1" applyFill="1" applyBorder="1" applyAlignment="1">
      <alignment vertical="center"/>
      <protection/>
    </xf>
    <xf numFmtId="3" fontId="23" fillId="0" borderId="0" xfId="75" applyNumberFormat="1" applyFont="1" applyFill="1" applyBorder="1" applyAlignment="1">
      <alignment vertical="center" wrapText="1"/>
      <protection/>
    </xf>
    <xf numFmtId="3" fontId="23" fillId="0" borderId="0" xfId="75" applyNumberFormat="1" applyFont="1" applyFill="1" applyBorder="1" applyAlignment="1">
      <alignment horizontal="center" vertical="center" wrapText="1"/>
      <protection/>
    </xf>
    <xf numFmtId="3" fontId="52" fillId="0" borderId="0" xfId="75" applyNumberFormat="1" applyFont="1" applyFill="1" applyBorder="1" applyAlignment="1">
      <alignment horizontal="left"/>
      <protection/>
    </xf>
    <xf numFmtId="3" fontId="52" fillId="0" borderId="0" xfId="75" applyNumberFormat="1" applyFont="1" applyFill="1" applyBorder="1" applyAlignment="1">
      <alignment horizontal="center" vertical="center"/>
      <protection/>
    </xf>
    <xf numFmtId="3" fontId="36" fillId="0" borderId="0" xfId="75" applyNumberFormat="1" applyFont="1" applyFill="1" applyBorder="1" applyAlignment="1">
      <alignment horizontal="left"/>
      <protection/>
    </xf>
    <xf numFmtId="3" fontId="36" fillId="0" borderId="0" xfId="75" applyNumberFormat="1" applyFont="1" applyFill="1" applyBorder="1" applyAlignment="1">
      <alignment horizontal="center" vertical="center"/>
      <protection/>
    </xf>
    <xf numFmtId="3" fontId="41" fillId="0" borderId="0" xfId="75" applyNumberFormat="1" applyFont="1" applyFill="1" applyBorder="1" applyAlignment="1">
      <alignment horizontal="left" vertical="center"/>
      <protection/>
    </xf>
    <xf numFmtId="3" fontId="41" fillId="0" borderId="0" xfId="75" applyNumberFormat="1" applyFont="1" applyFill="1" applyBorder="1" applyAlignment="1">
      <alignment horizontal="center" vertical="center"/>
      <protection/>
    </xf>
    <xf numFmtId="3" fontId="41" fillId="0" borderId="10" xfId="75" applyNumberFormat="1" applyFont="1" applyFill="1" applyBorder="1" applyAlignment="1">
      <alignment horizontal="left" vertical="center"/>
      <protection/>
    </xf>
    <xf numFmtId="3" fontId="41" fillId="0" borderId="10" xfId="75" applyNumberFormat="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5" fillId="0" borderId="22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22" xfId="0" applyFont="1" applyFill="1" applyBorder="1" applyAlignment="1">
      <alignment vertical="top"/>
    </xf>
    <xf numFmtId="0" fontId="25" fillId="0" borderId="16" xfId="0" applyFont="1" applyFill="1" applyBorder="1" applyAlignment="1">
      <alignment vertical="top"/>
    </xf>
    <xf numFmtId="3" fontId="25" fillId="0" borderId="0" xfId="0" applyNumberFormat="1" applyFont="1" applyFill="1" applyBorder="1" applyAlignment="1">
      <alignment horizontal="right" vertical="top"/>
    </xf>
    <xf numFmtId="0" fontId="25" fillId="0" borderId="21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3" fontId="25" fillId="0" borderId="10" xfId="0" applyNumberFormat="1" applyFont="1" applyFill="1" applyBorder="1" applyAlignment="1">
      <alignment horizontal="right"/>
    </xf>
    <xf numFmtId="3" fontId="25" fillId="0" borderId="17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 vertical="top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3" fontId="23" fillId="0" borderId="0" xfId="65" applyNumberFormat="1" applyFont="1" applyFill="1" applyAlignment="1">
      <alignment horizontal="center" vertical="top"/>
      <protection/>
    </xf>
    <xf numFmtId="3" fontId="22" fillId="0" borderId="161" xfId="65" applyNumberFormat="1" applyFont="1" applyFill="1" applyBorder="1" applyAlignment="1">
      <alignment horizontal="center" vertical="center" textRotation="90" wrapText="1"/>
      <protection/>
    </xf>
    <xf numFmtId="3" fontId="22" fillId="0" borderId="142" xfId="65" applyNumberFormat="1" applyFont="1" applyFill="1" applyBorder="1" applyAlignment="1">
      <alignment horizontal="center" vertical="center" textRotation="90" wrapText="1"/>
      <protection/>
    </xf>
    <xf numFmtId="3" fontId="24" fillId="0" borderId="142" xfId="65" applyNumberFormat="1" applyFont="1" applyFill="1" applyBorder="1" applyAlignment="1">
      <alignment horizontal="center" vertical="center" wrapText="1"/>
      <protection/>
    </xf>
    <xf numFmtId="3" fontId="23" fillId="0" borderId="0" xfId="65" applyNumberFormat="1" applyFont="1" applyFill="1" applyAlignment="1">
      <alignment horizontal="center"/>
      <protection/>
    </xf>
    <xf numFmtId="3" fontId="25" fillId="0" borderId="148" xfId="65" applyNumberFormat="1" applyFont="1" applyFill="1" applyBorder="1" applyAlignment="1">
      <alignment horizontal="center" textRotation="90" wrapText="1"/>
      <protection/>
    </xf>
    <xf numFmtId="3" fontId="25" fillId="0" borderId="162" xfId="65" applyNumberFormat="1" applyFont="1" applyFill="1" applyBorder="1" applyAlignment="1">
      <alignment horizontal="left" textRotation="90" wrapText="1"/>
      <protection/>
    </xf>
    <xf numFmtId="3" fontId="27" fillId="0" borderId="162" xfId="65" applyNumberFormat="1" applyFont="1" applyFill="1" applyBorder="1" applyAlignment="1">
      <alignment horizontal="center" wrapText="1"/>
      <protection/>
    </xf>
    <xf numFmtId="3" fontId="25" fillId="0" borderId="162" xfId="65" applyNumberFormat="1" applyFont="1" applyFill="1" applyBorder="1" applyAlignment="1">
      <alignment horizontal="left" wrapText="1"/>
      <protection/>
    </xf>
    <xf numFmtId="3" fontId="26" fillId="0" borderId="162" xfId="65" applyNumberFormat="1" applyFont="1" applyFill="1" applyBorder="1" applyAlignment="1">
      <alignment horizontal="right" wrapText="1"/>
      <protection/>
    </xf>
    <xf numFmtId="3" fontId="26" fillId="0" borderId="156" xfId="65" applyNumberFormat="1" applyFont="1" applyFill="1" applyBorder="1" applyAlignment="1">
      <alignment horizontal="right" wrapText="1"/>
      <protection/>
    </xf>
    <xf numFmtId="3" fontId="25" fillId="0" borderId="0" xfId="65" applyNumberFormat="1" applyFont="1" applyFill="1" applyBorder="1" applyAlignment="1">
      <alignment horizontal="left"/>
      <protection/>
    </xf>
    <xf numFmtId="3" fontId="25" fillId="0" borderId="0" xfId="65" applyNumberFormat="1" applyFont="1" applyFill="1" applyAlignment="1">
      <alignment horizontal="left"/>
      <protection/>
    </xf>
    <xf numFmtId="3" fontId="27" fillId="0" borderId="22" xfId="65" applyNumberFormat="1" applyFont="1" applyFill="1" applyBorder="1" applyAlignment="1">
      <alignment horizontal="center" wrapText="1"/>
      <protection/>
    </xf>
    <xf numFmtId="3" fontId="25" fillId="0" borderId="0" xfId="65" applyNumberFormat="1" applyFont="1" applyFill="1" applyBorder="1" applyAlignment="1">
      <alignment horizontal="left" wrapText="1"/>
      <protection/>
    </xf>
    <xf numFmtId="3" fontId="27" fillId="0" borderId="0" xfId="65" applyNumberFormat="1" applyFont="1" applyFill="1" applyBorder="1" applyAlignment="1">
      <alignment horizontal="center" wrapText="1"/>
      <protection/>
    </xf>
    <xf numFmtId="3" fontId="25" fillId="0" borderId="0" xfId="65" applyNumberFormat="1" applyFont="1" applyFill="1" applyBorder="1" applyAlignment="1">
      <alignment horizontal="right" wrapText="1"/>
      <protection/>
    </xf>
    <xf numFmtId="3" fontId="25" fillId="0" borderId="19" xfId="65" applyNumberFormat="1" applyFont="1" applyFill="1" applyBorder="1" applyAlignment="1">
      <alignment horizontal="right" wrapText="1"/>
      <protection/>
    </xf>
    <xf numFmtId="0" fontId="25" fillId="0" borderId="2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Alignment="1">
      <alignment/>
    </xf>
    <xf numFmtId="0" fontId="27" fillId="0" borderId="2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left" wrapText="1" indent="1"/>
    </xf>
    <xf numFmtId="0" fontId="27" fillId="0" borderId="2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top"/>
    </xf>
    <xf numFmtId="3" fontId="23" fillId="0" borderId="0" xfId="65" applyNumberFormat="1" applyFont="1" applyFill="1" applyAlignment="1">
      <alignment horizontal="center" vertical="center"/>
      <protection/>
    </xf>
    <xf numFmtId="49" fontId="27" fillId="0" borderId="22" xfId="0" applyNumberFormat="1" applyFont="1" applyFill="1" applyBorder="1" applyAlignment="1">
      <alignment horizontal="center" vertical="center"/>
    </xf>
    <xf numFmtId="3" fontId="27" fillId="0" borderId="0" xfId="65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49" fontId="27" fillId="0" borderId="22" xfId="0" applyNumberFormat="1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 vertical="top"/>
    </xf>
    <xf numFmtId="0" fontId="25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 vertical="top"/>
    </xf>
    <xf numFmtId="0" fontId="25" fillId="0" borderId="16" xfId="0" applyFont="1" applyFill="1" applyBorder="1" applyAlignment="1">
      <alignment wrapText="1"/>
    </xf>
    <xf numFmtId="3" fontId="25" fillId="0" borderId="50" xfId="65" applyNumberFormat="1" applyFont="1" applyFill="1" applyBorder="1" applyAlignment="1">
      <alignment horizontal="center" textRotation="90" wrapText="1"/>
      <protection/>
    </xf>
    <xf numFmtId="3" fontId="25" fillId="0" borderId="16" xfId="65" applyNumberFormat="1" applyFont="1" applyFill="1" applyBorder="1" applyAlignment="1">
      <alignment horizontal="left" textRotation="90" wrapText="1"/>
      <protection/>
    </xf>
    <xf numFmtId="3" fontId="27" fillId="0" borderId="16" xfId="65" applyNumberFormat="1" applyFont="1" applyFill="1" applyBorder="1" applyAlignment="1">
      <alignment horizontal="center" wrapText="1"/>
      <protection/>
    </xf>
    <xf numFmtId="3" fontId="25" fillId="0" borderId="16" xfId="65" applyNumberFormat="1" applyFont="1" applyFill="1" applyBorder="1" applyAlignment="1">
      <alignment horizontal="left" wrapText="1"/>
      <protection/>
    </xf>
    <xf numFmtId="3" fontId="26" fillId="0" borderId="16" xfId="65" applyNumberFormat="1" applyFont="1" applyFill="1" applyBorder="1" applyAlignment="1">
      <alignment horizontal="right" wrapText="1"/>
      <protection/>
    </xf>
    <xf numFmtId="3" fontId="26" fillId="0" borderId="20" xfId="65" applyNumberFormat="1" applyFont="1" applyFill="1" applyBorder="1" applyAlignment="1">
      <alignment horizontal="right" wrapText="1"/>
      <protection/>
    </xf>
    <xf numFmtId="3" fontId="25" fillId="0" borderId="0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wrapText="1"/>
    </xf>
    <xf numFmtId="0" fontId="27" fillId="0" borderId="2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6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3" fontId="26" fillId="0" borderId="12" xfId="0" applyNumberFormat="1" applyFont="1" applyFill="1" applyBorder="1" applyAlignment="1">
      <alignment vertical="center"/>
    </xf>
    <xf numFmtId="3" fontId="26" fillId="0" borderId="164" xfId="0" applyNumberFormat="1" applyFont="1" applyFill="1" applyBorder="1" applyAlignment="1">
      <alignment vertical="center"/>
    </xf>
    <xf numFmtId="0" fontId="25" fillId="0" borderId="16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151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indent="1"/>
    </xf>
    <xf numFmtId="0" fontId="27" fillId="0" borderId="16" xfId="0" applyFont="1" applyFill="1" applyBorder="1" applyAlignment="1">
      <alignment horizontal="left" indent="1"/>
    </xf>
    <xf numFmtId="0" fontId="25" fillId="0" borderId="154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vertical="center"/>
    </xf>
    <xf numFmtId="0" fontId="27" fillId="0" borderId="0" xfId="0" applyFont="1" applyFill="1" applyAlignment="1">
      <alignment horizontal="center"/>
    </xf>
    <xf numFmtId="0" fontId="25" fillId="0" borderId="41" xfId="0" applyFont="1" applyFill="1" applyBorder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 horizontal="right" vertical="center"/>
    </xf>
    <xf numFmtId="166" fontId="23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vertical="center"/>
    </xf>
    <xf numFmtId="166" fontId="36" fillId="0" borderId="0" xfId="0" applyNumberFormat="1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left" vertical="center"/>
    </xf>
    <xf numFmtId="0" fontId="24" fillId="0" borderId="39" xfId="0" applyFont="1" applyFill="1" applyBorder="1" applyAlignment="1">
      <alignment horizontal="center" vertical="center"/>
    </xf>
    <xf numFmtId="3" fontId="23" fillId="0" borderId="166" xfId="0" applyNumberFormat="1" applyFont="1" applyFill="1" applyBorder="1" applyAlignment="1">
      <alignment horizontal="center" vertical="center" wrapText="1"/>
    </xf>
    <xf numFmtId="3" fontId="24" fillId="0" borderId="167" xfId="0" applyNumberFormat="1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/>
    </xf>
    <xf numFmtId="3" fontId="23" fillId="0" borderId="168" xfId="0" applyNumberFormat="1" applyFont="1" applyFill="1" applyBorder="1" applyAlignment="1">
      <alignment horizontal="center" vertical="center" wrapText="1"/>
    </xf>
    <xf numFmtId="3" fontId="24" fillId="0" borderId="169" xfId="0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top"/>
    </xf>
    <xf numFmtId="3" fontId="23" fillId="0" borderId="170" xfId="0" applyNumberFormat="1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3" fontId="23" fillId="0" borderId="145" xfId="0" applyNumberFormat="1" applyFont="1" applyFill="1" applyBorder="1" applyAlignment="1">
      <alignment/>
    </xf>
    <xf numFmtId="166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3" fontId="23" fillId="0" borderId="118" xfId="0" applyNumberFormat="1" applyFont="1" applyFill="1" applyBorder="1" applyAlignment="1">
      <alignment horizontal="right" wrapText="1"/>
    </xf>
    <xf numFmtId="0" fontId="23" fillId="0" borderId="13" xfId="0" applyFont="1" applyFill="1" applyBorder="1" applyAlignment="1">
      <alignment horizontal="center" vertical="top"/>
    </xf>
    <xf numFmtId="3" fontId="23" fillId="0" borderId="145" xfId="0" applyNumberFormat="1" applyFont="1" applyFill="1" applyBorder="1" applyAlignment="1">
      <alignment vertical="top"/>
    </xf>
    <xf numFmtId="0" fontId="24" fillId="0" borderId="151" xfId="0" applyFont="1" applyFill="1" applyBorder="1" applyAlignment="1">
      <alignment horizontal="right" vertical="center"/>
    </xf>
    <xf numFmtId="3" fontId="24" fillId="0" borderId="171" xfId="0" applyNumberFormat="1" applyFont="1" applyFill="1" applyBorder="1" applyAlignment="1">
      <alignment vertical="center"/>
    </xf>
    <xf numFmtId="3" fontId="24" fillId="0" borderId="172" xfId="0" applyNumberFormat="1" applyFont="1" applyFill="1" applyBorder="1" applyAlignment="1">
      <alignment horizontal="center" vertical="center"/>
    </xf>
    <xf numFmtId="3" fontId="24" fillId="0" borderId="173" xfId="0" applyNumberFormat="1" applyFont="1" applyFill="1" applyBorder="1" applyAlignment="1">
      <alignment horizontal="right" vertical="center"/>
    </xf>
    <xf numFmtId="0" fontId="24" fillId="0" borderId="22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3" fontId="24" fillId="0" borderId="118" xfId="0" applyNumberFormat="1" applyFont="1" applyFill="1" applyBorder="1" applyAlignment="1">
      <alignment horizontal="right"/>
    </xf>
    <xf numFmtId="3" fontId="24" fillId="0" borderId="170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3" fontId="24" fillId="0" borderId="121" xfId="0" applyNumberFormat="1" applyFont="1" applyFill="1" applyBorder="1" applyAlignment="1">
      <alignment horizontal="right"/>
    </xf>
    <xf numFmtId="3" fontId="23" fillId="0" borderId="145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center" vertical="center" textRotation="180"/>
    </xf>
    <xf numFmtId="0" fontId="23" fillId="0" borderId="2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3" fontId="23" fillId="0" borderId="170" xfId="0" applyNumberFormat="1" applyFont="1" applyFill="1" applyBorder="1" applyAlignment="1">
      <alignment horizontal="right"/>
    </xf>
    <xf numFmtId="1" fontId="23" fillId="0" borderId="13" xfId="0" applyNumberFormat="1" applyFont="1" applyFill="1" applyBorder="1" applyAlignment="1">
      <alignment horizontal="center"/>
    </xf>
    <xf numFmtId="10" fontId="23" fillId="0" borderId="0" xfId="0" applyNumberFormat="1" applyFont="1" applyFill="1" applyBorder="1" applyAlignment="1">
      <alignment horizontal="right"/>
    </xf>
    <xf numFmtId="0" fontId="24" fillId="0" borderId="163" xfId="0" applyFont="1" applyFill="1" applyBorder="1" applyAlignment="1">
      <alignment horizontal="right" vertical="center"/>
    </xf>
    <xf numFmtId="3" fontId="24" fillId="0" borderId="174" xfId="0" applyNumberFormat="1" applyFont="1" applyFill="1" applyBorder="1" applyAlignment="1">
      <alignment vertical="center"/>
    </xf>
    <xf numFmtId="3" fontId="24" fillId="0" borderId="14" xfId="0" applyNumberFormat="1" applyFont="1" applyFill="1" applyBorder="1" applyAlignment="1">
      <alignment horizontal="center" vertical="center"/>
    </xf>
    <xf numFmtId="3" fontId="24" fillId="0" borderId="175" xfId="0" applyNumberFormat="1" applyFont="1" applyFill="1" applyBorder="1" applyAlignment="1">
      <alignment horizontal="right" vertical="center"/>
    </xf>
    <xf numFmtId="0" fontId="24" fillId="0" borderId="176" xfId="0" applyFont="1" applyFill="1" applyBorder="1" applyAlignment="1">
      <alignment vertical="center"/>
    </xf>
    <xf numFmtId="0" fontId="24" fillId="0" borderId="177" xfId="0" applyFont="1" applyFill="1" applyBorder="1" applyAlignment="1">
      <alignment horizontal="center" vertical="center"/>
    </xf>
    <xf numFmtId="3" fontId="24" fillId="0" borderId="178" xfId="0" applyNumberFormat="1" applyFont="1" applyFill="1" applyBorder="1" applyAlignment="1">
      <alignment horizontal="right" vertical="center"/>
    </xf>
    <xf numFmtId="3" fontId="24" fillId="0" borderId="179" xfId="0" applyNumberFormat="1" applyFont="1" applyFill="1" applyBorder="1" applyAlignment="1">
      <alignment vertical="center"/>
    </xf>
    <xf numFmtId="0" fontId="24" fillId="0" borderId="180" xfId="0" applyFont="1" applyFill="1" applyBorder="1" applyAlignment="1">
      <alignment vertical="center"/>
    </xf>
    <xf numFmtId="0" fontId="23" fillId="0" borderId="22" xfId="0" applyFont="1" applyFill="1" applyBorder="1" applyAlignment="1">
      <alignment horizontal="right" vertical="center"/>
    </xf>
    <xf numFmtId="3" fontId="23" fillId="0" borderId="170" xfId="0" applyNumberFormat="1" applyFont="1" applyFill="1" applyBorder="1" applyAlignment="1">
      <alignment vertical="center"/>
    </xf>
    <xf numFmtId="3" fontId="23" fillId="0" borderId="145" xfId="0" applyNumberFormat="1" applyFont="1" applyFill="1" applyBorder="1" applyAlignment="1">
      <alignment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3" fillId="0" borderId="163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3" fontId="24" fillId="0" borderId="175" xfId="0" applyNumberFormat="1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63" xfId="0" applyFont="1" applyFill="1" applyBorder="1" applyAlignment="1">
      <alignment horizontal="right" vertical="center"/>
    </xf>
    <xf numFmtId="3" fontId="24" fillId="0" borderId="181" xfId="0" applyNumberFormat="1" applyFont="1" applyFill="1" applyBorder="1" applyAlignment="1">
      <alignment vertical="center"/>
    </xf>
    <xf numFmtId="3" fontId="24" fillId="0" borderId="182" xfId="0" applyNumberFormat="1" applyFont="1" applyFill="1" applyBorder="1" applyAlignment="1">
      <alignment vertical="center"/>
    </xf>
    <xf numFmtId="0" fontId="24" fillId="0" borderId="14" xfId="0" applyFont="1" applyFill="1" applyBorder="1" applyAlignment="1">
      <alignment horizontal="right" vertical="center"/>
    </xf>
    <xf numFmtId="3" fontId="24" fillId="0" borderId="183" xfId="0" applyNumberFormat="1" applyFont="1" applyFill="1" applyBorder="1" applyAlignment="1">
      <alignment vertical="center"/>
    </xf>
    <xf numFmtId="0" fontId="24" fillId="0" borderId="184" xfId="0" applyFont="1" applyFill="1" applyBorder="1" applyAlignment="1">
      <alignment horizontal="right" vertical="center"/>
    </xf>
    <xf numFmtId="3" fontId="24" fillId="0" borderId="185" xfId="0" applyNumberFormat="1" applyFont="1" applyFill="1" applyBorder="1" applyAlignment="1">
      <alignment vertical="center"/>
    </xf>
    <xf numFmtId="3" fontId="24" fillId="0" borderId="186" xfId="0" applyNumberFormat="1" applyFont="1" applyFill="1" applyBorder="1" applyAlignment="1">
      <alignment vertical="center"/>
    </xf>
    <xf numFmtId="3" fontId="24" fillId="0" borderId="13" xfId="0" applyNumberFormat="1" applyFont="1" applyFill="1" applyBorder="1" applyAlignment="1">
      <alignment horizontal="center" vertical="center"/>
    </xf>
    <xf numFmtId="3" fontId="24" fillId="0" borderId="145" xfId="0" applyNumberFormat="1" applyFont="1" applyFill="1" applyBorder="1" applyAlignment="1">
      <alignment horizontal="right" vertical="center"/>
    </xf>
    <xf numFmtId="0" fontId="24" fillId="0" borderId="50" xfId="0" applyFont="1" applyFill="1" applyBorder="1" applyAlignment="1">
      <alignment horizontal="right" vertical="center"/>
    </xf>
    <xf numFmtId="3" fontId="24" fillId="0" borderId="120" xfId="0" applyNumberFormat="1" applyFont="1" applyFill="1" applyBorder="1" applyAlignment="1">
      <alignment vertical="center"/>
    </xf>
    <xf numFmtId="3" fontId="24" fillId="0" borderId="187" xfId="0" applyNumberFormat="1" applyFont="1" applyFill="1" applyBorder="1" applyAlignment="1">
      <alignment vertical="center"/>
    </xf>
    <xf numFmtId="3" fontId="24" fillId="0" borderId="188" xfId="0" applyNumberFormat="1" applyFont="1" applyFill="1" applyBorder="1" applyAlignment="1">
      <alignment horizontal="center" vertical="center"/>
    </xf>
    <xf numFmtId="3" fontId="24" fillId="0" borderId="144" xfId="0" applyNumberFormat="1" applyFont="1" applyFill="1" applyBorder="1" applyAlignment="1">
      <alignment horizontal="right" vertical="center"/>
    </xf>
    <xf numFmtId="0" fontId="23" fillId="0" borderId="22" xfId="0" applyFont="1" applyFill="1" applyBorder="1" applyAlignment="1">
      <alignment horizontal="right"/>
    </xf>
    <xf numFmtId="165" fontId="23" fillId="0" borderId="118" xfId="90" applyNumberFormat="1" applyFont="1" applyFill="1" applyBorder="1" applyAlignment="1">
      <alignment horizontal="center"/>
    </xf>
    <xf numFmtId="165" fontId="23" fillId="0" borderId="170" xfId="9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right"/>
    </xf>
    <xf numFmtId="165" fontId="23" fillId="0" borderId="189" xfId="90" applyNumberFormat="1" applyFont="1" applyFill="1" applyBorder="1" applyAlignment="1">
      <alignment horizontal="center"/>
    </xf>
    <xf numFmtId="165" fontId="23" fillId="0" borderId="190" xfId="9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 horizontal="right"/>
    </xf>
    <xf numFmtId="0" fontId="23" fillId="0" borderId="10" xfId="0" applyFont="1" applyFill="1" applyBorder="1" applyAlignment="1">
      <alignment/>
    </xf>
    <xf numFmtId="165" fontId="23" fillId="0" borderId="191" xfId="90" applyNumberFormat="1" applyFont="1" applyFill="1" applyBorder="1" applyAlignment="1">
      <alignment horizontal="center"/>
    </xf>
    <xf numFmtId="165" fontId="23" fillId="0" borderId="192" xfId="90" applyNumberFormat="1" applyFont="1" applyFill="1" applyBorder="1" applyAlignment="1">
      <alignment horizontal="center"/>
    </xf>
    <xf numFmtId="0" fontId="23" fillId="0" borderId="56" xfId="0" applyFont="1" applyFill="1" applyBorder="1" applyAlignment="1">
      <alignment horizontal="right"/>
    </xf>
    <xf numFmtId="165" fontId="23" fillId="0" borderId="193" xfId="9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3" fillId="0" borderId="0" xfId="68" applyNumberFormat="1" applyFont="1" applyAlignment="1">
      <alignment vertical="top"/>
      <protection/>
    </xf>
    <xf numFmtId="3" fontId="23" fillId="0" borderId="0" xfId="68" applyNumberFormat="1" applyFont="1" applyAlignment="1">
      <alignment horizontal="right" vertical="top"/>
      <protection/>
    </xf>
    <xf numFmtId="0" fontId="23" fillId="0" borderId="0" xfId="68" applyFont="1" applyAlignment="1">
      <alignment vertical="top"/>
      <protection/>
    </xf>
    <xf numFmtId="0" fontId="23" fillId="0" borderId="0" xfId="68" applyFont="1" applyAlignment="1">
      <alignment vertical="center"/>
      <protection/>
    </xf>
    <xf numFmtId="0" fontId="23" fillId="0" borderId="0" xfId="68" applyFont="1" applyAlignment="1">
      <alignment wrapText="1"/>
      <protection/>
    </xf>
    <xf numFmtId="3" fontId="23" fillId="0" borderId="0" xfId="68" applyNumberFormat="1" applyFont="1">
      <alignment/>
      <protection/>
    </xf>
    <xf numFmtId="3" fontId="23" fillId="0" borderId="0" xfId="68" applyNumberFormat="1" applyFont="1" applyBorder="1" applyAlignment="1">
      <alignment horizontal="right"/>
      <protection/>
    </xf>
    <xf numFmtId="0" fontId="23" fillId="0" borderId="0" xfId="68" applyFont="1">
      <alignment/>
      <protection/>
    </xf>
    <xf numFmtId="0" fontId="23" fillId="0" borderId="0" xfId="68" applyFont="1" applyAlignment="1">
      <alignment horizontal="center" wrapText="1"/>
      <protection/>
    </xf>
    <xf numFmtId="3" fontId="23" fillId="0" borderId="0" xfId="68" applyNumberFormat="1" applyFont="1" applyAlignment="1">
      <alignment horizontal="center"/>
      <protection/>
    </xf>
    <xf numFmtId="3" fontId="23" fillId="0" borderId="0" xfId="68" applyNumberFormat="1" applyFont="1" applyBorder="1" applyAlignment="1">
      <alignment horizontal="center"/>
      <protection/>
    </xf>
    <xf numFmtId="0" fontId="23" fillId="0" borderId="0" xfId="68" applyFont="1" applyAlignment="1">
      <alignment horizontal="center"/>
      <protection/>
    </xf>
    <xf numFmtId="0" fontId="23" fillId="0" borderId="0" xfId="68" applyFont="1" applyAlignment="1">
      <alignment horizontal="center" vertical="center" wrapText="1"/>
      <protection/>
    </xf>
    <xf numFmtId="3" fontId="23" fillId="0" borderId="194" xfId="68" applyNumberFormat="1" applyFont="1" applyBorder="1" applyAlignment="1">
      <alignment horizontal="center" vertical="center" wrapText="1"/>
      <protection/>
    </xf>
    <xf numFmtId="0" fontId="23" fillId="0" borderId="195" xfId="68" applyFont="1" applyBorder="1" applyAlignment="1">
      <alignment horizontal="center" vertical="center" wrapText="1"/>
      <protection/>
    </xf>
    <xf numFmtId="0" fontId="22" fillId="0" borderId="184" xfId="69" applyFont="1" applyFill="1" applyBorder="1" applyAlignment="1">
      <alignment horizontal="left" wrapText="1"/>
      <protection/>
    </xf>
    <xf numFmtId="0" fontId="23" fillId="0" borderId="196" xfId="68" applyFont="1" applyBorder="1" applyAlignment="1">
      <alignment horizontal="right" wrapText="1"/>
      <protection/>
    </xf>
    <xf numFmtId="3" fontId="27" fillId="0" borderId="15" xfId="69" applyNumberFormat="1" applyFont="1" applyFill="1" applyBorder="1" applyAlignment="1">
      <alignment horizontal="right"/>
      <protection/>
    </xf>
    <xf numFmtId="3" fontId="27" fillId="0" borderId="197" xfId="69" applyNumberFormat="1" applyFont="1" applyFill="1" applyBorder="1" applyAlignment="1">
      <alignment horizontal="right"/>
      <protection/>
    </xf>
    <xf numFmtId="3" fontId="27" fillId="0" borderId="15" xfId="68" applyNumberFormat="1" applyFont="1" applyBorder="1" applyAlignment="1">
      <alignment horizontal="right"/>
      <protection/>
    </xf>
    <xf numFmtId="3" fontId="27" fillId="0" borderId="197" xfId="68" applyNumberFormat="1" applyFont="1" applyBorder="1" applyAlignment="1">
      <alignment horizontal="right"/>
      <protection/>
    </xf>
    <xf numFmtId="3" fontId="27" fillId="0" borderId="198" xfId="68" applyNumberFormat="1" applyFont="1" applyBorder="1" applyAlignment="1">
      <alignment horizontal="right"/>
      <protection/>
    </xf>
    <xf numFmtId="0" fontId="23" fillId="0" borderId="0" xfId="68" applyFont="1" applyAlignment="1">
      <alignment horizontal="left" vertical="center"/>
      <protection/>
    </xf>
    <xf numFmtId="0" fontId="22" fillId="0" borderId="22" xfId="69" applyFont="1" applyFill="1" applyBorder="1" applyAlignment="1">
      <alignment horizontal="left" wrapText="1"/>
      <protection/>
    </xf>
    <xf numFmtId="0" fontId="23" fillId="0" borderId="13" xfId="68" applyFont="1" applyBorder="1" applyAlignment="1">
      <alignment horizontal="right" wrapText="1"/>
      <protection/>
    </xf>
    <xf numFmtId="3" fontId="27" fillId="0" borderId="0" xfId="69" applyNumberFormat="1" applyFont="1" applyFill="1" applyBorder="1" applyAlignment="1">
      <alignment horizontal="right"/>
      <protection/>
    </xf>
    <xf numFmtId="3" fontId="27" fillId="0" borderId="199" xfId="69" applyNumberFormat="1" applyFont="1" applyFill="1" applyBorder="1" applyAlignment="1">
      <alignment horizontal="right"/>
      <protection/>
    </xf>
    <xf numFmtId="3" fontId="27" fillId="0" borderId="0" xfId="68" applyNumberFormat="1" applyFont="1" applyBorder="1" applyAlignment="1">
      <alignment horizontal="right"/>
      <protection/>
    </xf>
    <xf numFmtId="3" fontId="27" fillId="0" borderId="199" xfId="68" applyNumberFormat="1" applyFont="1" applyBorder="1" applyAlignment="1">
      <alignment horizontal="right"/>
      <protection/>
    </xf>
    <xf numFmtId="3" fontId="27" fillId="0" borderId="19" xfId="68" applyNumberFormat="1" applyFont="1" applyBorder="1" applyAlignment="1">
      <alignment horizontal="right"/>
      <protection/>
    </xf>
    <xf numFmtId="0" fontId="22" fillId="0" borderId="22" xfId="69" applyFont="1" applyFill="1" applyBorder="1" applyAlignment="1">
      <alignment horizontal="left" vertical="center" wrapText="1"/>
      <protection/>
    </xf>
    <xf numFmtId="0" fontId="23" fillId="0" borderId="13" xfId="68" applyFont="1" applyBorder="1" applyAlignment="1">
      <alignment horizontal="right" vertical="center" wrapText="1"/>
      <protection/>
    </xf>
    <xf numFmtId="3" fontId="27" fillId="0" borderId="0" xfId="69" applyNumberFormat="1" applyFont="1" applyFill="1" applyBorder="1" applyAlignment="1">
      <alignment horizontal="right" vertical="center"/>
      <protection/>
    </xf>
    <xf numFmtId="3" fontId="27" fillId="0" borderId="199" xfId="69" applyNumberFormat="1" applyFont="1" applyFill="1" applyBorder="1" applyAlignment="1">
      <alignment horizontal="right" vertical="center"/>
      <protection/>
    </xf>
    <xf numFmtId="3" fontId="27" fillId="0" borderId="0" xfId="68" applyNumberFormat="1" applyFont="1" applyBorder="1" applyAlignment="1">
      <alignment horizontal="right" vertical="center"/>
      <protection/>
    </xf>
    <xf numFmtId="3" fontId="27" fillId="0" borderId="199" xfId="68" applyNumberFormat="1" applyFont="1" applyBorder="1" applyAlignment="1">
      <alignment horizontal="right" vertical="center"/>
      <protection/>
    </xf>
    <xf numFmtId="3" fontId="27" fillId="0" borderId="19" xfId="68" applyNumberFormat="1" applyFont="1" applyBorder="1" applyAlignment="1">
      <alignment horizontal="right" vertical="center"/>
      <protection/>
    </xf>
    <xf numFmtId="0" fontId="22" fillId="0" borderId="22" xfId="69" applyFont="1" applyFill="1" applyBorder="1" applyAlignment="1">
      <alignment wrapText="1"/>
      <protection/>
    </xf>
    <xf numFmtId="0" fontId="24" fillId="0" borderId="13" xfId="68" applyFont="1" applyBorder="1" applyAlignment="1">
      <alignment horizontal="center"/>
      <protection/>
    </xf>
    <xf numFmtId="3" fontId="27" fillId="0" borderId="0" xfId="69" applyNumberFormat="1" applyFont="1" applyFill="1" applyBorder="1" applyAlignment="1">
      <alignment/>
      <protection/>
    </xf>
    <xf numFmtId="3" fontId="27" fillId="0" borderId="199" xfId="69" applyNumberFormat="1" applyFont="1" applyFill="1" applyBorder="1" applyAlignment="1">
      <alignment/>
      <protection/>
    </xf>
    <xf numFmtId="3" fontId="25" fillId="0" borderId="0" xfId="68" applyNumberFormat="1" applyFont="1" applyBorder="1" applyAlignment="1">
      <alignment/>
      <protection/>
    </xf>
    <xf numFmtId="3" fontId="27" fillId="0" borderId="0" xfId="68" applyNumberFormat="1" applyFont="1" applyBorder="1" applyAlignment="1">
      <alignment/>
      <protection/>
    </xf>
    <xf numFmtId="3" fontId="27" fillId="0" borderId="199" xfId="68" applyNumberFormat="1" applyFont="1" applyBorder="1" applyAlignment="1">
      <alignment/>
      <protection/>
    </xf>
    <xf numFmtId="3" fontId="27" fillId="0" borderId="19" xfId="68" applyNumberFormat="1" applyFont="1" applyBorder="1" applyAlignment="1">
      <alignment/>
      <protection/>
    </xf>
    <xf numFmtId="0" fontId="25" fillId="0" borderId="127" xfId="69" applyFont="1" applyFill="1" applyBorder="1" applyAlignment="1">
      <alignment horizontal="center" vertical="center" wrapText="1"/>
      <protection/>
    </xf>
    <xf numFmtId="0" fontId="24" fillId="0" borderId="57" xfId="68" applyFont="1" applyBorder="1" applyAlignment="1">
      <alignment horizontal="right" vertical="center"/>
      <protection/>
    </xf>
    <xf numFmtId="3" fontId="25" fillId="0" borderId="23" xfId="69" applyNumberFormat="1" applyFont="1" applyFill="1" applyBorder="1" applyAlignment="1">
      <alignment horizontal="right" vertical="center"/>
      <protection/>
    </xf>
    <xf numFmtId="3" fontId="25" fillId="0" borderId="200" xfId="69" applyNumberFormat="1" applyFont="1" applyFill="1" applyBorder="1" applyAlignment="1">
      <alignment horizontal="right" vertical="center"/>
      <protection/>
    </xf>
    <xf numFmtId="3" fontId="25" fillId="0" borderId="23" xfId="68" applyNumberFormat="1" applyFont="1" applyBorder="1" applyAlignment="1">
      <alignment horizontal="right" vertical="center"/>
      <protection/>
    </xf>
    <xf numFmtId="3" fontId="25" fillId="0" borderId="200" xfId="68" applyNumberFormat="1" applyFont="1" applyBorder="1" applyAlignment="1">
      <alignment horizontal="right" vertical="center"/>
      <protection/>
    </xf>
    <xf numFmtId="3" fontId="25" fillId="0" borderId="24" xfId="68" applyNumberFormat="1" applyFont="1" applyBorder="1" applyAlignment="1">
      <alignment horizontal="right" vertical="center"/>
      <protection/>
    </xf>
    <xf numFmtId="0" fontId="24" fillId="0" borderId="0" xfId="68" applyFont="1" applyAlignment="1">
      <alignment horizontal="right" vertical="center"/>
      <protection/>
    </xf>
    <xf numFmtId="0" fontId="27" fillId="0" borderId="0" xfId="0" applyFont="1" applyFill="1" applyBorder="1" applyAlignment="1">
      <alignment vertical="top"/>
    </xf>
    <xf numFmtId="0" fontId="22" fillId="0" borderId="0" xfId="68" applyFont="1" applyAlignment="1">
      <alignment vertical="top"/>
      <protection/>
    </xf>
    <xf numFmtId="0" fontId="22" fillId="0" borderId="0" xfId="68" applyFont="1" applyBorder="1" applyAlignment="1">
      <alignment horizontal="center" vertical="top"/>
      <protection/>
    </xf>
    <xf numFmtId="0" fontId="22" fillId="0" borderId="0" xfId="68" applyFont="1" applyBorder="1" applyAlignment="1">
      <alignment horizontal="center" vertical="center"/>
      <protection/>
    </xf>
    <xf numFmtId="0" fontId="23" fillId="0" borderId="201" xfId="70" applyFont="1" applyBorder="1" applyAlignment="1">
      <alignment horizontal="center" vertical="center" wrapText="1"/>
      <protection/>
    </xf>
    <xf numFmtId="0" fontId="23" fillId="0" borderId="202" xfId="70" applyFont="1" applyBorder="1" applyAlignment="1">
      <alignment horizontal="center" vertical="center" wrapText="1"/>
      <protection/>
    </xf>
    <xf numFmtId="0" fontId="23" fillId="0" borderId="138" xfId="74" applyFont="1" applyBorder="1" applyAlignment="1">
      <alignment horizontal="center" vertical="center"/>
      <protection/>
    </xf>
    <xf numFmtId="3" fontId="23" fillId="0" borderId="129" xfId="72" applyNumberFormat="1" applyFont="1" applyBorder="1" applyAlignment="1">
      <alignment horizontal="right" vertical="center"/>
      <protection/>
    </xf>
    <xf numFmtId="0" fontId="23" fillId="0" borderId="43" xfId="74" applyFont="1" applyBorder="1" applyAlignment="1">
      <alignment horizontal="center" vertical="center"/>
      <protection/>
    </xf>
    <xf numFmtId="3" fontId="23" fillId="0" borderId="130" xfId="40" applyNumberFormat="1" applyFont="1" applyBorder="1" applyAlignment="1">
      <alignment horizontal="right" vertical="center"/>
    </xf>
    <xf numFmtId="3" fontId="23" fillId="0" borderId="130" xfId="40" applyNumberFormat="1" applyFont="1" applyFill="1" applyBorder="1" applyAlignment="1">
      <alignment horizontal="right" vertical="center"/>
    </xf>
    <xf numFmtId="0" fontId="23" fillId="0" borderId="203" xfId="74" applyFont="1" applyBorder="1" applyAlignment="1">
      <alignment horizontal="center" vertical="center"/>
      <protection/>
    </xf>
    <xf numFmtId="3" fontId="23" fillId="0" borderId="204" xfId="40" applyNumberFormat="1" applyFont="1" applyFill="1" applyBorder="1" applyAlignment="1">
      <alignment horizontal="right" vertical="center"/>
    </xf>
    <xf numFmtId="0" fontId="24" fillId="0" borderId="140" xfId="70" applyFont="1" applyBorder="1" applyAlignment="1">
      <alignment horizontal="center" vertical="center"/>
      <protection/>
    </xf>
    <xf numFmtId="3" fontId="23" fillId="0" borderId="133" xfId="74" applyNumberFormat="1" applyFont="1" applyBorder="1" applyAlignment="1">
      <alignment vertical="center"/>
      <protection/>
    </xf>
    <xf numFmtId="3" fontId="23" fillId="0" borderId="136" xfId="74" applyNumberFormat="1" applyFont="1" applyFill="1" applyBorder="1" applyAlignment="1">
      <alignment vertical="center"/>
      <protection/>
    </xf>
    <xf numFmtId="0" fontId="28" fillId="25" borderId="42" xfId="64" applyFont="1" applyFill="1" applyBorder="1" applyAlignment="1">
      <alignment horizontal="center" vertical="center" wrapText="1"/>
      <protection/>
    </xf>
    <xf numFmtId="0" fontId="24" fillId="25" borderId="31" xfId="64" applyFont="1" applyFill="1" applyBorder="1" applyAlignment="1">
      <alignment horizontal="center" vertical="center" wrapText="1"/>
      <protection/>
    </xf>
    <xf numFmtId="3" fontId="24" fillId="25" borderId="31" xfId="64" applyNumberFormat="1" applyFont="1" applyFill="1" applyBorder="1" applyAlignment="1">
      <alignment horizontal="center" vertical="center" wrapText="1"/>
      <protection/>
    </xf>
    <xf numFmtId="4" fontId="24" fillId="25" borderId="114" xfId="64" applyNumberFormat="1" applyFont="1" applyFill="1" applyBorder="1" applyAlignment="1">
      <alignment horizontal="center" vertical="center" wrapText="1"/>
      <protection/>
    </xf>
    <xf numFmtId="0" fontId="24" fillId="25" borderId="42" xfId="64" applyNumberFormat="1" applyFont="1" applyFill="1" applyBorder="1" applyAlignment="1">
      <alignment horizontal="center" vertical="center"/>
      <protection/>
    </xf>
    <xf numFmtId="0" fontId="24" fillId="25" borderId="31" xfId="64" applyFont="1" applyFill="1" applyBorder="1" applyAlignment="1">
      <alignment vertical="center"/>
      <protection/>
    </xf>
    <xf numFmtId="3" fontId="24" fillId="25" borderId="31" xfId="64" applyNumberFormat="1" applyFont="1" applyFill="1" applyBorder="1" applyAlignment="1">
      <alignment vertical="center"/>
      <protection/>
    </xf>
    <xf numFmtId="4" fontId="24" fillId="25" borderId="114" xfId="64" applyNumberFormat="1" applyFont="1" applyFill="1" applyBorder="1" applyAlignment="1">
      <alignment horizontal="center" vertical="center"/>
      <protection/>
    </xf>
    <xf numFmtId="0" fontId="23" fillId="0" borderId="137" xfId="64" applyFont="1" applyFill="1" applyBorder="1" applyAlignment="1">
      <alignment horizontal="center" vertical="center"/>
      <protection/>
    </xf>
    <xf numFmtId="0" fontId="23" fillId="0" borderId="131" xfId="64" applyFont="1" applyFill="1" applyBorder="1" applyAlignment="1">
      <alignment vertical="center" wrapText="1"/>
      <protection/>
    </xf>
    <xf numFmtId="3" fontId="23" fillId="0" borderId="131" xfId="64" applyNumberFormat="1" applyFont="1" applyFill="1" applyBorder="1" applyAlignment="1">
      <alignment vertical="center"/>
      <protection/>
    </xf>
    <xf numFmtId="4" fontId="23" fillId="0" borderId="132" xfId="64" applyNumberFormat="1" applyFont="1" applyFill="1" applyBorder="1" applyAlignment="1">
      <alignment horizontal="center" vertical="center"/>
      <protection/>
    </xf>
    <xf numFmtId="3" fontId="23" fillId="0" borderId="0" xfId="64" applyNumberFormat="1" applyFont="1" applyFill="1" applyBorder="1" applyAlignment="1">
      <alignment vertical="center"/>
      <protection/>
    </xf>
    <xf numFmtId="0" fontId="23" fillId="0" borderId="0" xfId="64" applyFont="1" applyFill="1" applyBorder="1" applyAlignment="1">
      <alignment vertical="center"/>
      <protection/>
    </xf>
    <xf numFmtId="0" fontId="23" fillId="0" borderId="138" xfId="64" applyFont="1" applyFill="1" applyBorder="1" applyAlignment="1">
      <alignment horizontal="center" vertical="top"/>
      <protection/>
    </xf>
    <xf numFmtId="0" fontId="23" fillId="0" borderId="30" xfId="64" applyFont="1" applyFill="1" applyBorder="1" applyAlignment="1">
      <alignment horizontal="left" wrapText="1"/>
      <protection/>
    </xf>
    <xf numFmtId="0" fontId="24" fillId="25" borderId="42" xfId="64" applyFont="1" applyFill="1" applyBorder="1" applyAlignment="1">
      <alignment horizontal="center" vertical="center"/>
      <protection/>
    </xf>
    <xf numFmtId="0" fontId="24" fillId="25" borderId="31" xfId="64" applyNumberFormat="1" applyFont="1" applyFill="1" applyBorder="1" applyAlignment="1">
      <alignment vertical="center"/>
      <protection/>
    </xf>
    <xf numFmtId="4" fontId="24" fillId="25" borderId="136" xfId="64" applyNumberFormat="1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24" fillId="0" borderId="127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right" vertical="top" wrapText="1"/>
    </xf>
    <xf numFmtId="3" fontId="23" fillId="0" borderId="19" xfId="0" applyNumberFormat="1" applyFont="1" applyFill="1" applyBorder="1" applyAlignment="1">
      <alignment horizontal="right" vertical="top" wrapText="1"/>
    </xf>
    <xf numFmtId="0" fontId="24" fillId="0" borderId="151" xfId="0" applyFont="1" applyFill="1" applyBorder="1" applyAlignment="1">
      <alignment horizontal="left" vertical="top" wrapText="1"/>
    </xf>
    <xf numFmtId="3" fontId="24" fillId="0" borderId="11" xfId="0" applyNumberFormat="1" applyFont="1" applyFill="1" applyBorder="1" applyAlignment="1">
      <alignment horizontal="right" vertical="top" wrapText="1"/>
    </xf>
    <xf numFmtId="3" fontId="24" fillId="0" borderId="25" xfId="0" applyNumberFormat="1" applyFont="1" applyFill="1" applyBorder="1" applyAlignment="1">
      <alignment horizontal="right" vertical="top" wrapText="1"/>
    </xf>
    <xf numFmtId="0" fontId="24" fillId="0" borderId="163" xfId="0" applyFont="1" applyFill="1" applyBorder="1" applyAlignment="1">
      <alignment horizontal="left" vertical="top" wrapText="1"/>
    </xf>
    <xf numFmtId="3" fontId="24" fillId="0" borderId="12" xfId="0" applyNumberFormat="1" applyFont="1" applyFill="1" applyBorder="1" applyAlignment="1">
      <alignment horizontal="right" vertical="top" wrapText="1"/>
    </xf>
    <xf numFmtId="3" fontId="24" fillId="0" borderId="164" xfId="0" applyNumberFormat="1" applyFont="1" applyFill="1" applyBorder="1" applyAlignment="1">
      <alignment horizontal="right" vertical="top" wrapText="1"/>
    </xf>
    <xf numFmtId="0" fontId="24" fillId="0" borderId="176" xfId="0" applyFont="1" applyFill="1" applyBorder="1" applyAlignment="1">
      <alignment horizontal="left" vertical="top" wrapText="1"/>
    </xf>
    <xf numFmtId="3" fontId="24" fillId="0" borderId="177" xfId="0" applyNumberFormat="1" applyFont="1" applyFill="1" applyBorder="1" applyAlignment="1">
      <alignment horizontal="right" vertical="top" wrapText="1"/>
    </xf>
    <xf numFmtId="3" fontId="24" fillId="0" borderId="205" xfId="0" applyNumberFormat="1" applyFont="1" applyFill="1" applyBorder="1" applyAlignment="1">
      <alignment horizontal="right" vertical="top" wrapText="1"/>
    </xf>
    <xf numFmtId="0" fontId="24" fillId="26" borderId="165" xfId="0" applyFont="1" applyFill="1" applyBorder="1" applyAlignment="1">
      <alignment horizontal="left" vertical="center" wrapText="1"/>
    </xf>
    <xf numFmtId="3" fontId="24" fillId="26" borderId="36" xfId="0" applyNumberFormat="1" applyFont="1" applyFill="1" applyBorder="1" applyAlignment="1">
      <alignment horizontal="right" vertical="center" wrapText="1"/>
    </xf>
    <xf numFmtId="3" fontId="24" fillId="26" borderId="40" xfId="0" applyNumberFormat="1" applyFont="1" applyFill="1" applyBorder="1" applyAlignment="1">
      <alignment horizontal="right" vertical="center" wrapText="1"/>
    </xf>
    <xf numFmtId="0" fontId="24" fillId="0" borderId="53" xfId="0" applyFont="1" applyFill="1" applyBorder="1" applyAlignment="1">
      <alignment horizontal="left" vertical="top" wrapText="1"/>
    </xf>
    <xf numFmtId="3" fontId="24" fillId="0" borderId="54" xfId="0" applyNumberFormat="1" applyFont="1" applyFill="1" applyBorder="1" applyAlignment="1">
      <alignment horizontal="right" vertical="top" wrapText="1"/>
    </xf>
    <xf numFmtId="3" fontId="24" fillId="0" borderId="126" xfId="0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2" fillId="0" borderId="22" xfId="0" applyFont="1" applyFill="1" applyBorder="1" applyAlignment="1">
      <alignment horizontal="left" vertical="top" wrapText="1"/>
    </xf>
    <xf numFmtId="0" fontId="24" fillId="0" borderId="41" xfId="0" applyFont="1" applyFill="1" applyBorder="1" applyAlignment="1">
      <alignment horizontal="left" wrapText="1"/>
    </xf>
    <xf numFmtId="0" fontId="23" fillId="0" borderId="39" xfId="0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22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3" fillId="0" borderId="19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top"/>
    </xf>
    <xf numFmtId="0" fontId="41" fillId="0" borderId="0" xfId="0" applyFont="1" applyFill="1" applyAlignment="1">
      <alignment vertical="center" wrapText="1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36" fillId="0" borderId="0" xfId="0" applyFont="1" applyFill="1" applyAlignment="1">
      <alignment wrapText="1"/>
    </xf>
    <xf numFmtId="0" fontId="36" fillId="0" borderId="0" xfId="0" applyFont="1" applyFill="1" applyAlignment="1">
      <alignment/>
    </xf>
    <xf numFmtId="10" fontId="36" fillId="0" borderId="0" xfId="0" applyNumberFormat="1" applyFont="1" applyFill="1" applyAlignment="1">
      <alignment horizontal="right" vertical="center"/>
    </xf>
    <xf numFmtId="0" fontId="36" fillId="0" borderId="0" xfId="0" applyFont="1" applyFill="1" applyAlignment="1">
      <alignment horizontal="center" wrapText="1"/>
    </xf>
    <xf numFmtId="0" fontId="36" fillId="0" borderId="0" xfId="0" applyFont="1" applyFill="1" applyAlignment="1">
      <alignment horizontal="center"/>
    </xf>
    <xf numFmtId="0" fontId="24" fillId="0" borderId="26" xfId="81" applyFont="1" applyFill="1" applyBorder="1" applyAlignment="1">
      <alignment horizontal="center" vertical="top"/>
      <protection/>
    </xf>
    <xf numFmtId="3" fontId="23" fillId="0" borderId="26" xfId="67" applyNumberFormat="1" applyFont="1" applyFill="1" applyBorder="1" applyAlignment="1">
      <alignment horizontal="center" vertical="top" wrapText="1"/>
      <protection/>
    </xf>
    <xf numFmtId="3" fontId="23" fillId="0" borderId="26" xfId="67" applyNumberFormat="1" applyFont="1" applyFill="1" applyBorder="1" applyAlignment="1">
      <alignment vertical="top"/>
      <protection/>
    </xf>
    <xf numFmtId="3" fontId="24" fillId="0" borderId="61" xfId="67" applyNumberFormat="1" applyFont="1" applyFill="1" applyBorder="1" applyAlignment="1">
      <alignment vertical="top"/>
      <protection/>
    </xf>
    <xf numFmtId="3" fontId="24" fillId="0" borderId="61" xfId="68" applyNumberFormat="1" applyFont="1" applyFill="1" applyBorder="1" applyAlignment="1">
      <alignment horizontal="right" vertical="top"/>
      <protection/>
    </xf>
    <xf numFmtId="0" fontId="27" fillId="0" borderId="0" xfId="0" applyFont="1" applyAlignment="1">
      <alignment/>
    </xf>
    <xf numFmtId="0" fontId="27" fillId="0" borderId="41" xfId="0" applyFont="1" applyBorder="1" applyAlignment="1">
      <alignment vertical="center"/>
    </xf>
    <xf numFmtId="0" fontId="25" fillId="0" borderId="80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2" fontId="25" fillId="0" borderId="80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57" xfId="0" applyFont="1" applyBorder="1" applyAlignment="1">
      <alignment horizontal="center" vertical="center"/>
    </xf>
    <xf numFmtId="0" fontId="27" fillId="0" borderId="157" xfId="0" applyFont="1" applyBorder="1" applyAlignment="1">
      <alignment horizontal="center" vertical="center"/>
    </xf>
    <xf numFmtId="2" fontId="25" fillId="0" borderId="157" xfId="0" applyNumberFormat="1" applyFont="1" applyBorder="1" applyAlignment="1">
      <alignment horizontal="center" vertical="center"/>
    </xf>
    <xf numFmtId="0" fontId="27" fillId="0" borderId="157" xfId="0" applyFont="1" applyBorder="1" applyAlignment="1">
      <alignment horizontal="center" vertical="center" wrapText="1"/>
    </xf>
    <xf numFmtId="3" fontId="27" fillId="0" borderId="0" xfId="0" applyNumberFormat="1" applyFont="1" applyAlignment="1">
      <alignment horizontal="right"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 vertical="center"/>
    </xf>
    <xf numFmtId="0" fontId="27" fillId="0" borderId="137" xfId="0" applyFont="1" applyBorder="1" applyAlignment="1">
      <alignment horizontal="justify" vertical="center" wrapText="1"/>
    </xf>
    <xf numFmtId="3" fontId="27" fillId="27" borderId="131" xfId="0" applyNumberFormat="1" applyFont="1" applyFill="1" applyBorder="1" applyAlignment="1">
      <alignment vertical="center"/>
    </xf>
    <xf numFmtId="3" fontId="61" fillId="27" borderId="131" xfId="0" applyNumberFormat="1" applyFont="1" applyFill="1" applyBorder="1" applyAlignment="1">
      <alignment vertical="center"/>
    </xf>
    <xf numFmtId="10" fontId="27" fillId="28" borderId="131" xfId="0" applyNumberFormat="1" applyFont="1" applyFill="1" applyBorder="1" applyAlignment="1">
      <alignment horizontal="center" vertical="center"/>
    </xf>
    <xf numFmtId="0" fontId="27" fillId="0" borderId="43" xfId="0" applyFont="1" applyBorder="1" applyAlignment="1">
      <alignment horizontal="justify" vertical="center" wrapText="1"/>
    </xf>
    <xf numFmtId="3" fontId="27" fillId="0" borderId="30" xfId="0" applyNumberFormat="1" applyFont="1" applyBorder="1" applyAlignment="1">
      <alignment vertical="center"/>
    </xf>
    <xf numFmtId="10" fontId="27" fillId="0" borderId="30" xfId="0" applyNumberFormat="1" applyFont="1" applyBorder="1" applyAlignment="1">
      <alignment horizontal="center" vertical="center" wrapText="1"/>
    </xf>
    <xf numFmtId="10" fontId="27" fillId="0" borderId="30" xfId="0" applyNumberFormat="1" applyFont="1" applyBorder="1" applyAlignment="1">
      <alignment horizontal="center" vertical="center"/>
    </xf>
    <xf numFmtId="3" fontId="27" fillId="27" borderId="30" xfId="0" applyNumberFormat="1" applyFont="1" applyFill="1" applyBorder="1" applyAlignment="1">
      <alignment vertical="center"/>
    </xf>
    <xf numFmtId="10" fontId="27" fillId="27" borderId="30" xfId="0" applyNumberFormat="1" applyFont="1" applyFill="1" applyBorder="1" applyAlignment="1">
      <alignment horizontal="center" vertical="center"/>
    </xf>
    <xf numFmtId="0" fontId="27" fillId="0" borderId="43" xfId="0" applyFont="1" applyBorder="1" applyAlignment="1">
      <alignment vertical="center" wrapText="1"/>
    </xf>
    <xf numFmtId="10" fontId="27" fillId="27" borderId="30" xfId="0" applyNumberFormat="1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justify" vertical="center" wrapText="1"/>
    </xf>
    <xf numFmtId="0" fontId="27" fillId="0" borderId="45" xfId="0" applyFont="1" applyBorder="1" applyAlignment="1">
      <alignment horizontal="justify" vertical="center" wrapText="1"/>
    </xf>
    <xf numFmtId="3" fontId="27" fillId="27" borderId="32" xfId="0" applyNumberFormat="1" applyFont="1" applyFill="1" applyBorder="1" applyAlignment="1">
      <alignment vertical="center"/>
    </xf>
    <xf numFmtId="10" fontId="27" fillId="28" borderId="32" xfId="0" applyNumberFormat="1" applyFont="1" applyFill="1" applyBorder="1" applyAlignment="1">
      <alignment horizontal="center" vertical="center"/>
    </xf>
    <xf numFmtId="0" fontId="25" fillId="0" borderId="42" xfId="0" applyFont="1" applyBorder="1" applyAlignment="1">
      <alignment horizontal="right" vertical="center"/>
    </xf>
    <xf numFmtId="3" fontId="25" fillId="0" borderId="31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>
      <alignment/>
    </xf>
    <xf numFmtId="3" fontId="22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5" fillId="0" borderId="157" xfId="0" applyFont="1" applyBorder="1" applyAlignment="1">
      <alignment horizontal="center" vertical="top"/>
    </xf>
    <xf numFmtId="2" fontId="25" fillId="0" borderId="157" xfId="0" applyNumberFormat="1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2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3" fontId="22" fillId="0" borderId="0" xfId="65" applyNumberFormat="1" applyFont="1" applyFill="1" applyAlignment="1">
      <alignment horizontal="left" vertical="center"/>
      <protection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3" fontId="27" fillId="0" borderId="0" xfId="65" applyNumberFormat="1" applyFont="1" applyFill="1" applyAlignment="1">
      <alignment horizontal="left"/>
      <protection/>
    </xf>
    <xf numFmtId="3" fontId="25" fillId="0" borderId="0" xfId="65" applyNumberFormat="1" applyFont="1" applyFill="1" applyAlignment="1">
      <alignment horizontal="center" vertical="center"/>
      <protection/>
    </xf>
    <xf numFmtId="3" fontId="23" fillId="0" borderId="0" xfId="75" applyNumberFormat="1" applyFont="1" applyFill="1" applyBorder="1" applyAlignment="1">
      <alignment horizontal="left" wrapText="1"/>
      <protection/>
    </xf>
    <xf numFmtId="3" fontId="24" fillId="0" borderId="39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3" fillId="0" borderId="19" xfId="75" applyNumberFormat="1" applyFont="1" applyFill="1" applyBorder="1" applyAlignment="1">
      <alignment horizontal="left" wrapText="1"/>
      <protection/>
    </xf>
    <xf numFmtId="3" fontId="24" fillId="0" borderId="0" xfId="0" applyNumberFormat="1" applyFont="1" applyFill="1" applyBorder="1" applyAlignment="1">
      <alignment horizontal="left"/>
    </xf>
    <xf numFmtId="3" fontId="23" fillId="0" borderId="0" xfId="75" applyNumberFormat="1" applyFont="1" applyFill="1" applyBorder="1" applyAlignment="1">
      <alignment horizontal="left"/>
      <protection/>
    </xf>
    <xf numFmtId="3" fontId="23" fillId="0" borderId="80" xfId="0" applyNumberFormat="1" applyFont="1" applyFill="1" applyBorder="1" applyAlignment="1">
      <alignment horizontal="center" vertical="center" wrapText="1"/>
    </xf>
    <xf numFmtId="3" fontId="23" fillId="0" borderId="169" xfId="0" applyNumberFormat="1" applyFont="1" applyFill="1" applyBorder="1" applyAlignment="1">
      <alignment horizontal="center" vertical="center" wrapText="1"/>
    </xf>
    <xf numFmtId="3" fontId="23" fillId="0" borderId="193" xfId="0" applyNumberFormat="1" applyFont="1" applyFill="1" applyBorder="1" applyAlignment="1">
      <alignment horizontal="center" vertical="center" wrapText="1"/>
    </xf>
    <xf numFmtId="3" fontId="23" fillId="0" borderId="39" xfId="75" applyNumberFormat="1" applyFont="1" applyFill="1" applyBorder="1" applyAlignment="1">
      <alignment horizontal="left"/>
      <protection/>
    </xf>
    <xf numFmtId="3" fontId="23" fillId="0" borderId="0" xfId="0" applyNumberFormat="1" applyFont="1" applyFill="1" applyAlignment="1">
      <alignment horizontal="left" vertical="center"/>
    </xf>
    <xf numFmtId="3" fontId="24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>
      <alignment horizontal="right" vertical="center"/>
    </xf>
    <xf numFmtId="3" fontId="22" fillId="0" borderId="206" xfId="0" applyNumberFormat="1" applyFont="1" applyFill="1" applyBorder="1" applyAlignment="1">
      <alignment horizontal="center" vertical="center" textRotation="90"/>
    </xf>
    <xf numFmtId="3" fontId="22" fillId="0" borderId="207" xfId="0" applyNumberFormat="1" applyFont="1" applyFill="1" applyBorder="1" applyAlignment="1">
      <alignment horizontal="center" vertical="center" textRotation="90"/>
    </xf>
    <xf numFmtId="3" fontId="22" fillId="0" borderId="166" xfId="0" applyNumberFormat="1" applyFont="1" applyFill="1" applyBorder="1" applyAlignment="1">
      <alignment horizontal="center" vertical="center" textRotation="90"/>
    </xf>
    <xf numFmtId="0" fontId="35" fillId="0" borderId="191" xfId="0" applyFont="1" applyFill="1" applyBorder="1" applyAlignment="1">
      <alignment horizontal="center" vertical="center"/>
    </xf>
    <xf numFmtId="3" fontId="28" fillId="0" borderId="166" xfId="0" applyNumberFormat="1" applyFont="1" applyFill="1" applyBorder="1" applyAlignment="1">
      <alignment horizontal="center" vertical="center"/>
    </xf>
    <xf numFmtId="3" fontId="28" fillId="0" borderId="191" xfId="0" applyNumberFormat="1" applyFont="1" applyFill="1" applyBorder="1" applyAlignment="1">
      <alignment horizontal="center" vertical="center"/>
    </xf>
    <xf numFmtId="3" fontId="23" fillId="0" borderId="80" xfId="0" applyNumberFormat="1" applyFont="1" applyFill="1" applyBorder="1" applyAlignment="1">
      <alignment horizontal="center" vertical="center"/>
    </xf>
    <xf numFmtId="3" fontId="23" fillId="0" borderId="18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Alignment="1">
      <alignment horizontal="left" vertical="top"/>
    </xf>
    <xf numFmtId="3" fontId="51" fillId="0" borderId="22" xfId="0" applyNumberFormat="1" applyFont="1" applyFill="1" applyBorder="1" applyAlignment="1">
      <alignment horizontal="left" vertical="center" wrapText="1"/>
    </xf>
    <xf numFmtId="3" fontId="51" fillId="0" borderId="0" xfId="0" applyNumberFormat="1" applyFont="1" applyFill="1" applyBorder="1" applyAlignment="1">
      <alignment horizontal="left" vertical="center" wrapText="1"/>
    </xf>
    <xf numFmtId="3" fontId="51" fillId="0" borderId="22" xfId="0" applyNumberFormat="1" applyFont="1" applyFill="1" applyBorder="1" applyAlignment="1">
      <alignment horizontal="left" vertical="top" wrapText="1"/>
    </xf>
    <xf numFmtId="3" fontId="51" fillId="0" borderId="0" xfId="0" applyNumberFormat="1" applyFont="1" applyFill="1" applyBorder="1" applyAlignment="1">
      <alignment horizontal="left" vertical="top" wrapText="1"/>
    </xf>
    <xf numFmtId="3" fontId="36" fillId="0" borderId="0" xfId="0" applyNumberFormat="1" applyFont="1" applyFill="1" applyBorder="1" applyAlignment="1">
      <alignment horizontal="left" vertical="top"/>
    </xf>
    <xf numFmtId="3" fontId="24" fillId="0" borderId="46" xfId="0" applyNumberFormat="1" applyFont="1" applyFill="1" applyBorder="1" applyAlignment="1">
      <alignment horizontal="left" vertical="center" wrapText="1"/>
    </xf>
    <xf numFmtId="3" fontId="24" fillId="0" borderId="2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39" xfId="0" applyNumberFormat="1" applyFont="1" applyFill="1" applyBorder="1" applyAlignment="1">
      <alignment horizontal="center" vertical="center" wrapText="1"/>
    </xf>
    <xf numFmtId="3" fontId="24" fillId="0" borderId="127" xfId="0" applyNumberFormat="1" applyFont="1" applyFill="1" applyBorder="1" applyAlignment="1">
      <alignment horizontal="center" vertical="center"/>
    </xf>
    <xf numFmtId="3" fontId="24" fillId="0" borderId="23" xfId="0" applyNumberFormat="1" applyFont="1" applyFill="1" applyBorder="1" applyAlignment="1">
      <alignment horizontal="center" vertical="center"/>
    </xf>
    <xf numFmtId="3" fontId="51" fillId="0" borderId="22" xfId="0" applyNumberFormat="1" applyFont="1" applyFill="1" applyBorder="1" applyAlignment="1">
      <alignment horizontal="left" vertical="center"/>
    </xf>
    <xf numFmtId="3" fontId="51" fillId="0" borderId="0" xfId="0" applyNumberFormat="1" applyFont="1" applyFill="1" applyBorder="1" applyAlignment="1">
      <alignment horizontal="left" vertical="center"/>
    </xf>
    <xf numFmtId="3" fontId="23" fillId="0" borderId="0" xfId="75" applyNumberFormat="1" applyFont="1" applyFill="1" applyBorder="1" applyAlignment="1">
      <alignment horizontal="left" wrapText="1" indent="1"/>
      <protection/>
    </xf>
    <xf numFmtId="3" fontId="22" fillId="0" borderId="41" xfId="0" applyNumberFormat="1" applyFont="1" applyFill="1" applyBorder="1" applyAlignment="1">
      <alignment horizontal="center" vertical="center" wrapText="1"/>
    </xf>
    <xf numFmtId="3" fontId="22" fillId="0" borderId="21" xfId="0" applyNumberFormat="1" applyFont="1" applyFill="1" applyBorder="1" applyAlignment="1">
      <alignment horizontal="center" vertical="center" wrapText="1"/>
    </xf>
    <xf numFmtId="3" fontId="23" fillId="0" borderId="208" xfId="0" applyNumberFormat="1" applyFont="1" applyFill="1" applyBorder="1" applyAlignment="1">
      <alignment horizontal="center" vertical="center" wrapText="1"/>
    </xf>
    <xf numFmtId="3" fontId="23" fillId="0" borderId="209" xfId="0" applyNumberFormat="1" applyFont="1" applyFill="1" applyBorder="1" applyAlignment="1">
      <alignment horizontal="center" vertical="center" wrapText="1"/>
    </xf>
    <xf numFmtId="3" fontId="23" fillId="0" borderId="41" xfId="0" applyNumberFormat="1" applyFont="1" applyFill="1" applyBorder="1" applyAlignment="1">
      <alignment horizontal="center" vertical="center"/>
    </xf>
    <xf numFmtId="3" fontId="23" fillId="0" borderId="39" xfId="0" applyNumberFormat="1" applyFont="1" applyFill="1" applyBorder="1" applyAlignment="1">
      <alignment horizontal="center" vertical="center"/>
    </xf>
    <xf numFmtId="3" fontId="23" fillId="0" borderId="48" xfId="0" applyNumberFormat="1" applyFont="1" applyFill="1" applyBorder="1" applyAlignment="1">
      <alignment horizontal="center" vertical="center"/>
    </xf>
    <xf numFmtId="3" fontId="23" fillId="0" borderId="80" xfId="65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Alignment="1">
      <alignment horizontal="right"/>
    </xf>
    <xf numFmtId="3" fontId="22" fillId="0" borderId="80" xfId="0" applyNumberFormat="1" applyFont="1" applyFill="1" applyBorder="1" applyAlignment="1">
      <alignment horizontal="center" vertical="center" textRotation="90"/>
    </xf>
    <xf numFmtId="3" fontId="22" fillId="0" borderId="18" xfId="0" applyNumberFormat="1" applyFont="1" applyFill="1" applyBorder="1" applyAlignment="1">
      <alignment horizontal="center" vertical="center" textRotation="90"/>
    </xf>
    <xf numFmtId="3" fontId="28" fillId="0" borderId="80" xfId="0" applyNumberFormat="1" applyFont="1" applyFill="1" applyBorder="1" applyAlignment="1">
      <alignment horizontal="center" vertical="center"/>
    </xf>
    <xf numFmtId="3" fontId="28" fillId="0" borderId="18" xfId="0" applyNumberFormat="1" applyFont="1" applyFill="1" applyBorder="1" applyAlignment="1">
      <alignment horizontal="center" vertical="center"/>
    </xf>
    <xf numFmtId="3" fontId="22" fillId="0" borderId="80" xfId="0" applyNumberFormat="1" applyFont="1" applyFill="1" applyBorder="1" applyAlignment="1">
      <alignment horizontal="center" vertical="center" textRotation="90" wrapText="1"/>
    </xf>
    <xf numFmtId="0" fontId="35" fillId="0" borderId="18" xfId="0" applyFont="1" applyFill="1" applyBorder="1" applyAlignment="1">
      <alignment horizontal="center" vertical="center" textRotation="90" wrapText="1"/>
    </xf>
    <xf numFmtId="3" fontId="22" fillId="0" borderId="80" xfId="0" applyNumberFormat="1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left"/>
    </xf>
    <xf numFmtId="3" fontId="23" fillId="0" borderId="93" xfId="65" applyNumberFormat="1" applyFont="1" applyFill="1" applyBorder="1" applyAlignment="1">
      <alignment horizontal="center" vertical="center" wrapText="1"/>
      <protection/>
    </xf>
    <xf numFmtId="3" fontId="23" fillId="0" borderId="124" xfId="65" applyNumberFormat="1" applyFont="1" applyFill="1" applyBorder="1" applyAlignment="1">
      <alignment horizontal="center" vertical="center" wrapText="1"/>
      <protection/>
    </xf>
    <xf numFmtId="3" fontId="23" fillId="0" borderId="94" xfId="65" applyNumberFormat="1" applyFont="1" applyFill="1" applyBorder="1" applyAlignment="1">
      <alignment horizontal="center" vertical="center" wrapText="1"/>
      <protection/>
    </xf>
    <xf numFmtId="3" fontId="23" fillId="0" borderId="110" xfId="65" applyNumberFormat="1" applyFont="1" applyFill="1" applyBorder="1" applyAlignment="1">
      <alignment horizontal="center" vertical="center" wrapText="1"/>
      <protection/>
    </xf>
    <xf numFmtId="3" fontId="23" fillId="0" borderId="60" xfId="0" applyNumberFormat="1" applyFont="1" applyFill="1" applyBorder="1" applyAlignment="1">
      <alignment horizontal="center" vertical="center"/>
    </xf>
    <xf numFmtId="3" fontId="23" fillId="0" borderId="95" xfId="0" applyNumberFormat="1" applyFont="1" applyFill="1" applyBorder="1" applyAlignment="1">
      <alignment horizontal="center" vertical="center"/>
    </xf>
    <xf numFmtId="3" fontId="27" fillId="0" borderId="0" xfId="65" applyNumberFormat="1" applyFont="1" applyFill="1" applyAlignment="1">
      <alignment horizontal="right"/>
      <protection/>
    </xf>
    <xf numFmtId="3" fontId="25" fillId="0" borderId="0" xfId="65" applyNumberFormat="1" applyFont="1" applyFill="1" applyAlignment="1">
      <alignment horizontal="center"/>
      <protection/>
    </xf>
    <xf numFmtId="3" fontId="23" fillId="0" borderId="92" xfId="65" applyNumberFormat="1" applyFont="1" applyFill="1" applyBorder="1" applyAlignment="1">
      <alignment horizontal="center" vertical="center" textRotation="90"/>
      <protection/>
    </xf>
    <xf numFmtId="3" fontId="23" fillId="0" borderId="107" xfId="65" applyNumberFormat="1" applyFont="1" applyFill="1" applyBorder="1" applyAlignment="1">
      <alignment horizontal="center" vertical="center" textRotation="90"/>
      <protection/>
    </xf>
    <xf numFmtId="3" fontId="23" fillId="0" borderId="60" xfId="65" applyNumberFormat="1" applyFont="1" applyFill="1" applyBorder="1" applyAlignment="1">
      <alignment horizontal="center" vertical="center" textRotation="90"/>
      <protection/>
    </xf>
    <xf numFmtId="3" fontId="23" fillId="0" borderId="28" xfId="65" applyNumberFormat="1" applyFont="1" applyFill="1" applyBorder="1" applyAlignment="1">
      <alignment horizontal="center" vertical="center" textRotation="90"/>
      <protection/>
    </xf>
    <xf numFmtId="0" fontId="24" fillId="0" borderId="60" xfId="65" applyFont="1" applyFill="1" applyBorder="1" applyAlignment="1">
      <alignment horizontal="center" vertical="center"/>
      <protection/>
    </xf>
    <xf numFmtId="0" fontId="24" fillId="0" borderId="28" xfId="65" applyFont="1" applyFill="1" applyBorder="1" applyAlignment="1">
      <alignment horizontal="center" vertical="center"/>
      <protection/>
    </xf>
    <xf numFmtId="3" fontId="36" fillId="0" borderId="60" xfId="0" applyNumberFormat="1" applyFont="1" applyFill="1" applyBorder="1" applyAlignment="1">
      <alignment horizontal="center" vertical="center" textRotation="90" wrapText="1"/>
    </xf>
    <xf numFmtId="0" fontId="36" fillId="0" borderId="28" xfId="0" applyFont="1" applyFill="1" applyBorder="1" applyAlignment="1">
      <alignment horizontal="center" vertical="center" textRotation="90" wrapText="1"/>
    </xf>
    <xf numFmtId="3" fontId="23" fillId="0" borderId="60" xfId="65" applyNumberFormat="1" applyFont="1" applyFill="1" applyBorder="1" applyAlignment="1">
      <alignment horizontal="center" vertical="center" wrapText="1"/>
      <protection/>
    </xf>
    <xf numFmtId="3" fontId="23" fillId="0" borderId="28" xfId="65" applyNumberFormat="1" applyFont="1" applyFill="1" applyBorder="1" applyAlignment="1">
      <alignment horizontal="center" vertical="center" wrapText="1"/>
      <protection/>
    </xf>
    <xf numFmtId="3" fontId="24" fillId="0" borderId="210" xfId="81" applyNumberFormat="1" applyFont="1" applyFill="1" applyBorder="1" applyAlignment="1">
      <alignment horizontal="center" vertical="center" wrapText="1"/>
      <protection/>
    </xf>
    <xf numFmtId="3" fontId="24" fillId="0" borderId="133" xfId="81" applyNumberFormat="1" applyFont="1" applyFill="1" applyBorder="1" applyAlignment="1">
      <alignment horizontal="center" vertical="center" wrapText="1"/>
      <protection/>
    </xf>
    <xf numFmtId="3" fontId="24" fillId="0" borderId="211" xfId="81" applyNumberFormat="1" applyFont="1" applyFill="1" applyBorder="1" applyAlignment="1">
      <alignment horizontal="center" vertical="center" wrapText="1"/>
      <protection/>
    </xf>
    <xf numFmtId="3" fontId="24" fillId="0" borderId="212" xfId="81" applyNumberFormat="1" applyFont="1" applyFill="1" applyBorder="1" applyAlignment="1">
      <alignment horizontal="center" vertical="center" wrapText="1"/>
      <protection/>
    </xf>
    <xf numFmtId="3" fontId="24" fillId="0" borderId="51" xfId="81" applyNumberFormat="1" applyFont="1" applyFill="1" applyBorder="1" applyAlignment="1">
      <alignment horizontal="center" vertical="center" wrapText="1"/>
      <protection/>
    </xf>
    <xf numFmtId="3" fontId="24" fillId="0" borderId="213" xfId="81" applyNumberFormat="1" applyFont="1" applyFill="1" applyBorder="1" applyAlignment="1">
      <alignment horizontal="center" vertical="center" wrapText="1"/>
      <protection/>
    </xf>
    <xf numFmtId="3" fontId="24" fillId="0" borderId="214" xfId="81" applyNumberFormat="1" applyFont="1" applyFill="1" applyBorder="1" applyAlignment="1">
      <alignment horizontal="center" vertical="center" wrapText="1"/>
      <protection/>
    </xf>
    <xf numFmtId="3" fontId="24" fillId="0" borderId="215" xfId="81" applyNumberFormat="1" applyFont="1" applyFill="1" applyBorder="1" applyAlignment="1">
      <alignment horizontal="center" vertical="center" wrapText="1"/>
      <protection/>
    </xf>
    <xf numFmtId="3" fontId="24" fillId="0" borderId="48" xfId="81" applyNumberFormat="1" applyFont="1" applyFill="1" applyBorder="1" applyAlignment="1">
      <alignment horizontal="center" vertical="center" wrapText="1"/>
      <protection/>
    </xf>
    <xf numFmtId="3" fontId="24" fillId="0" borderId="17" xfId="81" applyNumberFormat="1" applyFont="1" applyFill="1" applyBorder="1" applyAlignment="1">
      <alignment horizontal="center" vertical="center" wrapText="1"/>
      <protection/>
    </xf>
    <xf numFmtId="0" fontId="23" fillId="0" borderId="0" xfId="81" applyFont="1" applyFill="1" applyBorder="1" applyAlignment="1">
      <alignment horizontal="left"/>
      <protection/>
    </xf>
    <xf numFmtId="0" fontId="24" fillId="0" borderId="0" xfId="81" applyFont="1" applyFill="1" applyBorder="1" applyAlignment="1">
      <alignment horizontal="center"/>
      <protection/>
    </xf>
    <xf numFmtId="3" fontId="23" fillId="0" borderId="216" xfId="65" applyNumberFormat="1" applyFont="1" applyFill="1" applyBorder="1" applyAlignment="1">
      <alignment horizontal="center" vertical="center" textRotation="90"/>
      <protection/>
    </xf>
    <xf numFmtId="3" fontId="23" fillId="0" borderId="140" xfId="65" applyNumberFormat="1" applyFont="1" applyFill="1" applyBorder="1" applyAlignment="1">
      <alignment horizontal="center" vertical="center" textRotation="90"/>
      <protection/>
    </xf>
    <xf numFmtId="3" fontId="23" fillId="0" borderId="210" xfId="65" applyNumberFormat="1" applyFont="1" applyFill="1" applyBorder="1" applyAlignment="1">
      <alignment horizontal="center" vertical="center" textRotation="90"/>
      <protection/>
    </xf>
    <xf numFmtId="3" fontId="23" fillId="0" borderId="133" xfId="65" applyNumberFormat="1" applyFont="1" applyFill="1" applyBorder="1" applyAlignment="1">
      <alignment horizontal="center" vertical="center" textRotation="90"/>
      <protection/>
    </xf>
    <xf numFmtId="0" fontId="24" fillId="0" borderId="213" xfId="81" applyFont="1" applyFill="1" applyBorder="1" applyAlignment="1">
      <alignment horizontal="center" vertical="center" wrapText="1"/>
      <protection/>
    </xf>
    <xf numFmtId="0" fontId="24" fillId="0" borderId="217" xfId="81" applyFont="1" applyFill="1" applyBorder="1" applyAlignment="1">
      <alignment horizontal="center" vertical="center" wrapText="1"/>
      <protection/>
    </xf>
    <xf numFmtId="0" fontId="23" fillId="0" borderId="210" xfId="80" applyFont="1" applyFill="1" applyBorder="1" applyAlignment="1">
      <alignment horizontal="center" vertical="center" textRotation="90" wrapText="1"/>
      <protection/>
    </xf>
    <xf numFmtId="0" fontId="23" fillId="0" borderId="133" xfId="80" applyFont="1" applyFill="1" applyBorder="1" applyAlignment="1">
      <alignment horizontal="center" vertical="center" textRotation="90" wrapText="1"/>
      <protection/>
    </xf>
    <xf numFmtId="0" fontId="23" fillId="0" borderId="0" xfId="80" applyFont="1" applyFill="1" applyBorder="1" applyAlignment="1">
      <alignment horizontal="left" vertical="top"/>
      <protection/>
    </xf>
    <xf numFmtId="0" fontId="24" fillId="0" borderId="0" xfId="80" applyFont="1" applyFill="1" applyBorder="1" applyAlignment="1">
      <alignment horizontal="center"/>
      <protection/>
    </xf>
    <xf numFmtId="3" fontId="23" fillId="0" borderId="0" xfId="80" applyNumberFormat="1" applyFont="1" applyFill="1" applyBorder="1" applyAlignment="1">
      <alignment horizontal="right"/>
      <protection/>
    </xf>
    <xf numFmtId="0" fontId="25" fillId="0" borderId="8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5" fillId="0" borderId="41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8" fillId="0" borderId="8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5" fillId="0" borderId="127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0" fontId="27" fillId="0" borderId="10" xfId="0" applyFont="1" applyFill="1" applyBorder="1" applyAlignment="1">
      <alignment horizontal="center"/>
    </xf>
    <xf numFmtId="0" fontId="22" fillId="0" borderId="0" xfId="68" applyFont="1" applyBorder="1" applyAlignment="1">
      <alignment horizontal="center" vertical="center" wrapText="1"/>
      <protection/>
    </xf>
    <xf numFmtId="0" fontId="23" fillId="0" borderId="218" xfId="68" applyFont="1" applyBorder="1" applyAlignment="1">
      <alignment horizontal="center" vertical="center" wrapText="1"/>
      <protection/>
    </xf>
    <xf numFmtId="0" fontId="23" fillId="0" borderId="219" xfId="68" applyFont="1" applyBorder="1" applyAlignment="1">
      <alignment horizontal="center" vertical="center" wrapText="1"/>
      <protection/>
    </xf>
    <xf numFmtId="3" fontId="23" fillId="0" borderId="220" xfId="68" applyNumberFormat="1" applyFont="1" applyBorder="1" applyAlignment="1">
      <alignment horizontal="center" vertical="center" wrapText="1"/>
      <protection/>
    </xf>
    <xf numFmtId="3" fontId="23" fillId="0" borderId="221" xfId="68" applyNumberFormat="1" applyFont="1" applyBorder="1" applyAlignment="1">
      <alignment horizontal="center" vertical="center" wrapText="1"/>
      <protection/>
    </xf>
    <xf numFmtId="3" fontId="23" fillId="0" borderId="222" xfId="68" applyNumberFormat="1" applyFont="1" applyBorder="1" applyAlignment="1">
      <alignment horizontal="center" vertical="center" wrapText="1"/>
      <protection/>
    </xf>
    <xf numFmtId="3" fontId="23" fillId="0" borderId="223" xfId="68" applyNumberFormat="1" applyFont="1" applyBorder="1" applyAlignment="1">
      <alignment horizontal="center" vertical="center" wrapText="1"/>
      <protection/>
    </xf>
    <xf numFmtId="3" fontId="23" fillId="0" borderId="194" xfId="68" applyNumberFormat="1" applyFont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left" vertical="top"/>
    </xf>
    <xf numFmtId="3" fontId="23" fillId="0" borderId="54" xfId="68" applyNumberFormat="1" applyFont="1" applyBorder="1" applyAlignment="1">
      <alignment horizontal="center"/>
      <protection/>
    </xf>
    <xf numFmtId="2" fontId="24" fillId="0" borderId="0" xfId="68" applyNumberFormat="1" applyFont="1" applyAlignment="1">
      <alignment horizontal="center" vertical="center"/>
      <protection/>
    </xf>
    <xf numFmtId="2" fontId="17" fillId="0" borderId="0" xfId="0" applyNumberFormat="1" applyFont="1" applyAlignment="1">
      <alignment vertical="center"/>
    </xf>
    <xf numFmtId="0" fontId="24" fillId="0" borderId="0" xfId="68" applyFont="1" applyAlignment="1">
      <alignment horizontal="center" vertical="center" wrapText="1"/>
      <protection/>
    </xf>
    <xf numFmtId="0" fontId="17" fillId="0" borderId="0" xfId="0" applyFont="1" applyAlignment="1">
      <alignment vertical="center" wrapText="1"/>
    </xf>
    <xf numFmtId="0" fontId="24" fillId="0" borderId="0" xfId="68" applyFont="1" applyAlignment="1">
      <alignment horizontal="center" vertical="center"/>
      <protection/>
    </xf>
    <xf numFmtId="0" fontId="17" fillId="0" borderId="0" xfId="0" applyFont="1" applyAlignment="1">
      <alignment vertical="center"/>
    </xf>
    <xf numFmtId="3" fontId="23" fillId="0" borderId="0" xfId="68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top"/>
    </xf>
    <xf numFmtId="0" fontId="23" fillId="0" borderId="0" xfId="0" applyFont="1" applyFill="1" applyBorder="1" applyAlignment="1">
      <alignment horizontal="center" vertical="center"/>
    </xf>
    <xf numFmtId="0" fontId="27" fillId="0" borderId="0" xfId="70" applyFont="1" applyAlignment="1">
      <alignment horizontal="right" vertical="center"/>
      <protection/>
    </xf>
    <xf numFmtId="0" fontId="25" fillId="0" borderId="133" xfId="70" applyFont="1" applyBorder="1" applyAlignment="1">
      <alignment horizontal="left" vertical="center"/>
      <protection/>
    </xf>
    <xf numFmtId="0" fontId="23" fillId="0" borderId="0" xfId="71" applyFont="1" applyBorder="1" applyAlignment="1">
      <alignment horizontal="center"/>
      <protection/>
    </xf>
    <xf numFmtId="0" fontId="23" fillId="0" borderId="224" xfId="70" applyFont="1" applyBorder="1" applyAlignment="1">
      <alignment horizontal="center" vertical="center" wrapText="1"/>
      <protection/>
    </xf>
    <xf numFmtId="0" fontId="23" fillId="0" borderId="201" xfId="70" applyFont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left" vertical="center"/>
    </xf>
    <xf numFmtId="0" fontId="24" fillId="0" borderId="0" xfId="73" applyFont="1" applyFill="1" applyAlignment="1">
      <alignment horizontal="center" vertical="center"/>
      <protection/>
    </xf>
    <xf numFmtId="0" fontId="25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7" fillId="0" borderId="0" xfId="76" applyFont="1" applyAlignment="1">
      <alignment horizontal="left" vertical="top"/>
      <protection/>
    </xf>
    <xf numFmtId="0" fontId="25" fillId="0" borderId="0" xfId="77" applyFont="1" applyAlignment="1">
      <alignment horizontal="center" wrapText="1"/>
      <protection/>
    </xf>
    <xf numFmtId="0" fontId="27" fillId="0" borderId="0" xfId="77" applyFont="1" applyAlignment="1">
      <alignment wrapText="1"/>
      <protection/>
    </xf>
    <xf numFmtId="0" fontId="25" fillId="0" borderId="0" xfId="77" applyFont="1" applyAlignment="1">
      <alignment horizontal="center"/>
      <protection/>
    </xf>
    <xf numFmtId="0" fontId="27" fillId="0" borderId="0" xfId="77" applyFont="1" applyAlignment="1">
      <alignment/>
      <protection/>
    </xf>
    <xf numFmtId="0" fontId="31" fillId="0" borderId="0" xfId="77" applyFont="1" applyBorder="1" applyAlignment="1">
      <alignment horizontal="center"/>
      <protection/>
    </xf>
    <xf numFmtId="0" fontId="27" fillId="0" borderId="0" xfId="77" applyFont="1" applyBorder="1" applyAlignment="1">
      <alignment horizontal="center"/>
      <protection/>
    </xf>
    <xf numFmtId="0" fontId="27" fillId="0" borderId="10" xfId="77" applyFont="1" applyBorder="1" applyAlignment="1">
      <alignment horizontal="center"/>
      <protection/>
    </xf>
    <xf numFmtId="3" fontId="25" fillId="0" borderId="80" xfId="77" applyNumberFormat="1" applyFont="1" applyBorder="1" applyAlignment="1">
      <alignment horizontal="center" vertical="center" wrapText="1"/>
      <protection/>
    </xf>
    <xf numFmtId="0" fontId="27" fillId="0" borderId="157" xfId="77" applyFont="1" applyBorder="1" applyAlignment="1">
      <alignment vertical="center"/>
      <protection/>
    </xf>
    <xf numFmtId="0" fontId="27" fillId="0" borderId="18" xfId="77" applyFont="1" applyBorder="1" applyAlignment="1">
      <alignment vertical="center"/>
      <protection/>
    </xf>
    <xf numFmtId="2" fontId="25" fillId="0" borderId="41" xfId="77" applyNumberFormat="1" applyFont="1" applyBorder="1" applyAlignment="1">
      <alignment horizontal="center" vertical="center" wrapText="1"/>
      <protection/>
    </xf>
    <xf numFmtId="2" fontId="27" fillId="0" borderId="48" xfId="77" applyNumberFormat="1" applyFont="1" applyBorder="1" applyAlignment="1">
      <alignment vertical="center" wrapText="1"/>
      <protection/>
    </xf>
    <xf numFmtId="2" fontId="27" fillId="0" borderId="22" xfId="77" applyNumberFormat="1" applyFont="1" applyBorder="1" applyAlignment="1">
      <alignment vertical="center" wrapText="1"/>
      <protection/>
    </xf>
    <xf numFmtId="2" fontId="27" fillId="0" borderId="19" xfId="77" applyNumberFormat="1" applyFont="1" applyBorder="1" applyAlignment="1">
      <alignment vertical="center" wrapText="1"/>
      <protection/>
    </xf>
    <xf numFmtId="2" fontId="27" fillId="0" borderId="21" xfId="77" applyNumberFormat="1" applyFont="1" applyBorder="1" applyAlignment="1">
      <alignment vertical="center" wrapText="1"/>
      <protection/>
    </xf>
    <xf numFmtId="2" fontId="27" fillId="0" borderId="17" xfId="77" applyNumberFormat="1" applyFont="1" applyBorder="1" applyAlignment="1">
      <alignment vertical="center" wrapText="1"/>
      <protection/>
    </xf>
    <xf numFmtId="0" fontId="27" fillId="0" borderId="80" xfId="77" applyFont="1" applyBorder="1" applyAlignment="1">
      <alignment horizontal="center" vertical="center" wrapText="1"/>
      <protection/>
    </xf>
    <xf numFmtId="0" fontId="27" fillId="0" borderId="157" xfId="77" applyFont="1" applyBorder="1" applyAlignment="1">
      <alignment horizontal="center" vertical="center" wrapText="1"/>
      <protection/>
    </xf>
    <xf numFmtId="0" fontId="27" fillId="0" borderId="18" xfId="77" applyFont="1" applyBorder="1" applyAlignment="1">
      <alignment horizontal="center" vertical="center" wrapText="1"/>
      <protection/>
    </xf>
    <xf numFmtId="3" fontId="27" fillId="0" borderId="80" xfId="77" applyNumberFormat="1" applyFont="1" applyBorder="1" applyAlignment="1">
      <alignment horizontal="center" vertical="center" wrapText="1"/>
      <protection/>
    </xf>
    <xf numFmtId="3" fontId="27" fillId="0" borderId="157" xfId="77" applyNumberFormat="1" applyFont="1" applyBorder="1" applyAlignment="1">
      <alignment horizontal="center" vertical="center" wrapText="1"/>
      <protection/>
    </xf>
    <xf numFmtId="3" fontId="27" fillId="0" borderId="18" xfId="77" applyNumberFormat="1" applyFont="1" applyBorder="1" applyAlignment="1">
      <alignment horizontal="center" vertical="center" wrapText="1"/>
      <protection/>
    </xf>
    <xf numFmtId="0" fontId="27" fillId="0" borderId="121" xfId="77" applyFont="1" applyBorder="1" applyAlignment="1">
      <alignment horizontal="left" vertical="center" wrapText="1" indent="2"/>
      <protection/>
    </xf>
    <xf numFmtId="0" fontId="57" fillId="0" borderId="0" xfId="0" applyFont="1" applyBorder="1" applyAlignment="1">
      <alignment horizontal="left" vertical="center" wrapText="1" indent="2"/>
    </xf>
    <xf numFmtId="0" fontId="25" fillId="0" borderId="127" xfId="77" applyFont="1" applyBorder="1" applyAlignment="1">
      <alignment horizontal="center" vertical="center"/>
      <protection/>
    </xf>
    <xf numFmtId="0" fontId="25" fillId="0" borderId="23" xfId="77" applyFont="1" applyBorder="1" applyAlignment="1">
      <alignment horizontal="center" vertical="center"/>
      <protection/>
    </xf>
    <xf numFmtId="0" fontId="25" fillId="0" borderId="225" xfId="77" applyFont="1" applyBorder="1" applyAlignment="1">
      <alignment horizontal="center" vertical="center"/>
      <protection/>
    </xf>
    <xf numFmtId="0" fontId="27" fillId="0" borderId="226" xfId="77" applyFont="1" applyBorder="1" applyAlignment="1">
      <alignment horizontal="center"/>
      <protection/>
    </xf>
    <xf numFmtId="0" fontId="27" fillId="0" borderId="150" xfId="77" applyFont="1" applyBorder="1" applyAlignment="1">
      <alignment horizontal="center"/>
      <protection/>
    </xf>
    <xf numFmtId="0" fontId="22" fillId="0" borderId="0" xfId="0" applyFont="1" applyFill="1" applyAlignment="1">
      <alignment horizontal="left" vertical="top"/>
    </xf>
    <xf numFmtId="0" fontId="24" fillId="0" borderId="0" xfId="64" applyFont="1" applyFill="1" applyBorder="1" applyAlignment="1">
      <alignment horizontal="center"/>
      <protection/>
    </xf>
    <xf numFmtId="0" fontId="24" fillId="0" borderId="0" xfId="64" applyFont="1" applyFill="1" applyBorder="1" applyAlignment="1">
      <alignment horizontal="center" vertical="center"/>
      <protection/>
    </xf>
    <xf numFmtId="0" fontId="29" fillId="0" borderId="0" xfId="64" applyFont="1" applyFill="1" applyBorder="1" applyAlignment="1">
      <alignment horizontal="center" vertical="center"/>
      <protection/>
    </xf>
    <xf numFmtId="0" fontId="24" fillId="25" borderId="127" xfId="61" applyFont="1" applyFill="1" applyBorder="1" applyAlignment="1">
      <alignment horizontal="center" vertical="center"/>
      <protection/>
    </xf>
    <xf numFmtId="0" fontId="24" fillId="25" borderId="23" xfId="61" applyFont="1" applyFill="1" applyBorder="1" applyAlignment="1">
      <alignment horizontal="center" vertical="center"/>
      <protection/>
    </xf>
    <xf numFmtId="0" fontId="24" fillId="25" borderId="24" xfId="61" applyFont="1" applyFill="1" applyBorder="1" applyAlignment="1">
      <alignment horizontal="center" vertical="center"/>
      <protection/>
    </xf>
    <xf numFmtId="0" fontId="24" fillId="0" borderId="149" xfId="79" applyFont="1" applyFill="1" applyBorder="1" applyAlignment="1">
      <alignment horizontal="center" vertical="center"/>
      <protection/>
    </xf>
    <xf numFmtId="0" fontId="24" fillId="0" borderId="155" xfId="79" applyFont="1" applyFill="1" applyBorder="1" applyAlignment="1">
      <alignment horizontal="center" vertical="center"/>
      <protection/>
    </xf>
    <xf numFmtId="0" fontId="24" fillId="0" borderId="149" xfId="79" applyFont="1" applyFill="1" applyBorder="1" applyAlignment="1">
      <alignment horizontal="center" vertical="center" wrapText="1"/>
      <protection/>
    </xf>
    <xf numFmtId="3" fontId="24" fillId="0" borderId="149" xfId="79" applyNumberFormat="1" applyFont="1" applyFill="1" applyBorder="1" applyAlignment="1">
      <alignment horizontal="center" vertical="center" wrapText="1"/>
      <protection/>
    </xf>
    <xf numFmtId="3" fontId="24" fillId="0" borderId="155" xfId="79" applyNumberFormat="1" applyFont="1" applyFill="1" applyBorder="1" applyAlignment="1">
      <alignment horizontal="center" vertical="center"/>
      <protection/>
    </xf>
    <xf numFmtId="3" fontId="24" fillId="0" borderId="156" xfId="79" applyNumberFormat="1" applyFont="1" applyFill="1" applyBorder="1" applyAlignment="1">
      <alignment horizontal="center" vertical="center" wrapText="1"/>
      <protection/>
    </xf>
    <xf numFmtId="3" fontId="24" fillId="0" borderId="38" xfId="79" applyNumberFormat="1" applyFont="1" applyFill="1" applyBorder="1" applyAlignment="1">
      <alignment horizontal="center" vertical="center"/>
      <protection/>
    </xf>
    <xf numFmtId="0" fontId="24" fillId="0" borderId="148" xfId="79" applyFont="1" applyFill="1" applyBorder="1" applyAlignment="1">
      <alignment horizontal="center" vertical="center"/>
      <protection/>
    </xf>
    <xf numFmtId="0" fontId="24" fillId="0" borderId="154" xfId="79" applyFont="1" applyFill="1" applyBorder="1" applyAlignment="1">
      <alignment horizontal="center" vertical="center"/>
      <protection/>
    </xf>
    <xf numFmtId="0" fontId="24" fillId="0" borderId="0" xfId="64" applyFont="1" applyBorder="1" applyAlignment="1">
      <alignment horizontal="center" vertical="center"/>
      <protection/>
    </xf>
    <xf numFmtId="3" fontId="24" fillId="0" borderId="149" xfId="79" applyNumberFormat="1" applyFont="1" applyFill="1" applyBorder="1" applyAlignment="1">
      <alignment horizontal="center" vertical="center"/>
      <protection/>
    </xf>
    <xf numFmtId="3" fontId="24" fillId="0" borderId="38" xfId="79" applyNumberFormat="1" applyFont="1" applyFill="1" applyBorder="1" applyAlignment="1">
      <alignment horizontal="center" vertical="center" wrapText="1"/>
      <protection/>
    </xf>
  </cellXfs>
  <cellStyles count="7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Ezres 5" xfId="45"/>
    <cellStyle name="Figyelmeztetés" xfId="46"/>
    <cellStyle name="Hyperlink" xfId="47"/>
    <cellStyle name="Hivatkozott cella" xfId="48"/>
    <cellStyle name="Jegyze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ó" xfId="56"/>
    <cellStyle name="Kimenet" xfId="57"/>
    <cellStyle name="Followed Hyperlink" xfId="58"/>
    <cellStyle name="Magyarázó szöveg" xfId="59"/>
    <cellStyle name="Normál 2" xfId="60"/>
    <cellStyle name="Normál 3" xfId="61"/>
    <cellStyle name="Normál 4" xfId="62"/>
    <cellStyle name="Normál 5" xfId="63"/>
    <cellStyle name="Normál_08_A_rszámadás 6.4. sz. mellékletek vagyonkimutatás 2" xfId="64"/>
    <cellStyle name="Normál_2007.évi konc. összefoglaló bevétel 2" xfId="65"/>
    <cellStyle name="Normál_2012. évi KONCEPCIÓ_2011_11_04" xfId="66"/>
    <cellStyle name="Normál_Beruházási tábla 2007" xfId="67"/>
    <cellStyle name="Normál_EU-s tábla kv-hez" xfId="68"/>
    <cellStyle name="Normál_EU-s tábla kv-hez_EU projektek tábla" xfId="69"/>
    <cellStyle name="Normál_Hitel tábla 2012 terv" xfId="70"/>
    <cellStyle name="Normál_Hitel tábla 2012 terv (2)" xfId="71"/>
    <cellStyle name="Normál_hitelállomány07_12" xfId="72"/>
    <cellStyle name="Normál_Hitel-beszámoló melléklete" xfId="73"/>
    <cellStyle name="Normál_hiteltörl költségvetés 2014" xfId="74"/>
    <cellStyle name="Normál_Intézményi bevétel-kiadás 2" xfId="75"/>
    <cellStyle name="Normál_Kimutatás Közvetett tám." xfId="76"/>
    <cellStyle name="Normál_Kimutatás Közvetett tám. 2" xfId="77"/>
    <cellStyle name="Normál_minta 2" xfId="78"/>
    <cellStyle name="Normál_vagyonkimutatás" xfId="79"/>
    <cellStyle name="Normál_Városfejlesztési Iroda - 2008. kv. tervezés" xfId="80"/>
    <cellStyle name="Normál_Városfejlesztési Iroda - 2008. kv. tervezés_2014.évi eredeti előirányzat 2" xfId="81"/>
    <cellStyle name="Összesen" xfId="82"/>
    <cellStyle name="Currency" xfId="83"/>
    <cellStyle name="Currency [0]" xfId="84"/>
    <cellStyle name="Rossz" xfId="85"/>
    <cellStyle name="Semleges" xfId="86"/>
    <cellStyle name="Számítás" xfId="87"/>
    <cellStyle name="Percent" xfId="88"/>
    <cellStyle name="Százalék 2" xfId="89"/>
    <cellStyle name="Százalék 3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Szilvi\2014k&#246;lts&#233;gvet&#233;s\Onbe,%20Onki%20munkapl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gyimesine\Documents\2013\K&#246;zgy&#369;l&#233;s\2013.%20Besz&#225;mol&#243;%20Int&#233;zm&#233;nyi%20m&#233;rleg%20t&#225;bl&#225;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di\K&#246;zgy&#369;l&#233;s\El&#337;terjeszt&#233;s\2014\05_&#193;prilis_24\2013.%20Besz&#225;mol&#243;%20Int&#233;zm&#233;nyi%20m&#233;rleg%20t&#225;bl&#225;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zpucsek\AppData\Local\Temp\1412kr_1_19_melle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Onbe"/>
      <sheetName val="3.Onki"/>
    </sheetNames>
    <sheetDataSet>
      <sheetData sheetId="1">
        <row r="32">
          <cell r="J32">
            <v>16308080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ZSZ"/>
      <sheetName val="VMK"/>
      <sheetName val="Petőfi Színház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ZSZ"/>
      <sheetName val="VMK"/>
      <sheetName val="Petőfi Színház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onbe"/>
      <sheetName val="2.norm.tám.elszám."/>
      <sheetName val="3.onki"/>
      <sheetName val="4.inbe"/>
      <sheetName val="5.inki"/>
      <sheetName val="6.Önk.műk."/>
      <sheetName val="7.Beruh"/>
      <sheetName val="8.Felúj"/>
      <sheetName val="9.képv"/>
      <sheetName val="10.EU beru"/>
      <sheetName val="11.pfjel"/>
      <sheetName val="12.mérleg"/>
      <sheetName val="13.mérlegÖssz."/>
      <sheetName val="14.pm"/>
      <sheetName val="15. pe.vált."/>
      <sheetName val="16.hitel"/>
      <sheetName val="17.Üzletrész"/>
      <sheetName val="18.Közvetett tám."/>
      <sheetName val="19.Vagyonmérleg"/>
      <sheetName val="19.A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view="pageBreakPreview" zoomScale="80" zoomScaleSheetLayoutView="80" zoomScalePageLayoutView="0" workbookViewId="0" topLeftCell="A1">
      <selection activeCell="B1" sqref="B1:G1"/>
    </sheetView>
  </sheetViews>
  <sheetFormatPr defaultColWidth="9.00390625" defaultRowHeight="12.75"/>
  <cols>
    <col min="1" max="1" width="3.75390625" style="1295" customWidth="1"/>
    <col min="2" max="2" width="7.00390625" style="1370" bestFit="1" customWidth="1"/>
    <col min="3" max="5" width="5.75390625" style="1370" customWidth="1"/>
    <col min="6" max="6" width="56.875" style="1296" customWidth="1"/>
    <col min="7" max="9" width="15.75390625" style="25" customWidth="1"/>
    <col min="10" max="10" width="9.125" style="1296" customWidth="1"/>
    <col min="11" max="11" width="0" style="1296" hidden="1" customWidth="1"/>
    <col min="12" max="16384" width="9.125" style="1296" customWidth="1"/>
  </cols>
  <sheetData>
    <row r="1" spans="2:9" ht="16.5">
      <c r="B1" s="1637" t="s">
        <v>1502</v>
      </c>
      <c r="C1" s="1637"/>
      <c r="D1" s="1637"/>
      <c r="E1" s="1637"/>
      <c r="F1" s="1637"/>
      <c r="G1" s="1637"/>
      <c r="H1" s="1296"/>
      <c r="I1" s="1296"/>
    </row>
    <row r="2" spans="1:9" s="1297" customFormat="1" ht="17.25">
      <c r="A2" s="1295"/>
      <c r="B2" s="1638" t="s">
        <v>426</v>
      </c>
      <c r="C2" s="1638"/>
      <c r="D2" s="1638"/>
      <c r="E2" s="1638"/>
      <c r="F2" s="1638"/>
      <c r="G2" s="1638"/>
      <c r="H2" s="1638"/>
      <c r="I2" s="1638"/>
    </row>
    <row r="3" spans="1:9" s="1297" customFormat="1" ht="17.25">
      <c r="A3" s="1295"/>
      <c r="B3" s="1639" t="s">
        <v>920</v>
      </c>
      <c r="C3" s="1639"/>
      <c r="D3" s="1639"/>
      <c r="E3" s="1639"/>
      <c r="F3" s="1639"/>
      <c r="G3" s="1639"/>
      <c r="H3" s="1639"/>
      <c r="I3" s="1639"/>
    </row>
    <row r="4" spans="2:9" ht="16.5">
      <c r="B4" s="1285"/>
      <c r="C4" s="1285"/>
      <c r="D4" s="1285"/>
      <c r="E4" s="1285"/>
      <c r="F4" s="1285"/>
      <c r="G4" s="404"/>
      <c r="H4" s="404"/>
      <c r="I4" s="404" t="s">
        <v>155</v>
      </c>
    </row>
    <row r="5" spans="2:9" ht="17.25" thickBot="1">
      <c r="B5" s="1284" t="s">
        <v>164</v>
      </c>
      <c r="C5" s="1284" t="s">
        <v>165</v>
      </c>
      <c r="D5" s="1284" t="s">
        <v>166</v>
      </c>
      <c r="E5" s="1284" t="s">
        <v>167</v>
      </c>
      <c r="F5" s="1284" t="s">
        <v>168</v>
      </c>
      <c r="G5" s="20" t="s">
        <v>169</v>
      </c>
      <c r="H5" s="20" t="s">
        <v>170</v>
      </c>
      <c r="I5" s="20" t="s">
        <v>35</v>
      </c>
    </row>
    <row r="6" spans="1:20" s="415" customFormat="1" ht="57.75" thickBot="1">
      <c r="A6" s="1298"/>
      <c r="B6" s="1299" t="s">
        <v>702</v>
      </c>
      <c r="C6" s="1300" t="s">
        <v>399</v>
      </c>
      <c r="D6" s="1178" t="s">
        <v>54</v>
      </c>
      <c r="E6" s="1178" t="s">
        <v>55</v>
      </c>
      <c r="F6" s="1301" t="s">
        <v>156</v>
      </c>
      <c r="G6" s="1167" t="s">
        <v>273</v>
      </c>
      <c r="H6" s="1167" t="s">
        <v>274</v>
      </c>
      <c r="I6" s="1168" t="s">
        <v>275</v>
      </c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</row>
    <row r="7" spans="1:20" s="1310" customFormat="1" ht="25.5" customHeight="1">
      <c r="A7" s="1302">
        <v>1</v>
      </c>
      <c r="B7" s="1303"/>
      <c r="C7" s="1304"/>
      <c r="D7" s="1305">
        <v>1</v>
      </c>
      <c r="E7" s="1305"/>
      <c r="F7" s="1306" t="s">
        <v>17</v>
      </c>
      <c r="G7" s="1307">
        <f>SUM(G8,G17,G31,G36,G37,G16,G35)</f>
        <v>10513484</v>
      </c>
      <c r="H7" s="1307">
        <f>SUM(H8,H17,H31,H36,H37,H16,H35)</f>
        <v>11524729</v>
      </c>
      <c r="I7" s="1308">
        <f>SUM(I8,I17,I31,I36,I37,I16,I35)</f>
        <v>12146773</v>
      </c>
      <c r="J7" s="1309"/>
      <c r="K7" s="1309"/>
      <c r="L7" s="1309"/>
      <c r="M7" s="1309"/>
      <c r="N7" s="1309"/>
      <c r="O7" s="1309"/>
      <c r="P7" s="1309"/>
      <c r="Q7" s="1309"/>
      <c r="R7" s="1309"/>
      <c r="S7" s="1309"/>
      <c r="T7" s="1309"/>
    </row>
    <row r="8" spans="1:20" s="1310" customFormat="1" ht="36" customHeight="1">
      <c r="A8" s="1302">
        <v>2</v>
      </c>
      <c r="B8" s="1311">
        <v>18</v>
      </c>
      <c r="C8" s="1312"/>
      <c r="D8" s="1313"/>
      <c r="E8" s="1313">
        <v>1</v>
      </c>
      <c r="F8" s="1312" t="s">
        <v>22</v>
      </c>
      <c r="G8" s="1314">
        <f>SUM(G9,G13:G14)</f>
        <v>3507784</v>
      </c>
      <c r="H8" s="1314">
        <f>SUM(H9,H13:H14)</f>
        <v>3871625</v>
      </c>
      <c r="I8" s="1315">
        <f>SUM(I9,I13:I14)</f>
        <v>3879913</v>
      </c>
      <c r="J8" s="1309"/>
      <c r="K8" s="1309"/>
      <c r="L8" s="1309"/>
      <c r="M8" s="1309"/>
      <c r="N8" s="1309"/>
      <c r="O8" s="1309"/>
      <c r="P8" s="1309"/>
      <c r="Q8" s="1309"/>
      <c r="R8" s="1309"/>
      <c r="S8" s="1309"/>
      <c r="T8" s="1309"/>
    </row>
    <row r="9" spans="1:9" s="1319" customFormat="1" ht="17.25">
      <c r="A9" s="1298">
        <v>3</v>
      </c>
      <c r="B9" s="1316"/>
      <c r="C9" s="1317"/>
      <c r="D9" s="1285"/>
      <c r="E9" s="1285"/>
      <c r="F9" s="1318" t="s">
        <v>729</v>
      </c>
      <c r="G9" s="5">
        <f>SUM(G10:G12)</f>
        <v>3009851</v>
      </c>
      <c r="H9" s="5">
        <f>SUM(H10:H12)</f>
        <v>3342944</v>
      </c>
      <c r="I9" s="21">
        <f>SUM(I10:I12)</f>
        <v>3342944</v>
      </c>
    </row>
    <row r="10" spans="1:9" ht="33">
      <c r="A10" s="1298">
        <v>4</v>
      </c>
      <c r="B10" s="1320"/>
      <c r="C10" s="1321"/>
      <c r="D10" s="1321"/>
      <c r="E10" s="1321"/>
      <c r="F10" s="1322" t="s">
        <v>63</v>
      </c>
      <c r="G10" s="23">
        <v>2963093</v>
      </c>
      <c r="H10" s="23">
        <v>3101194</v>
      </c>
      <c r="I10" s="22">
        <v>3101194</v>
      </c>
    </row>
    <row r="11" spans="1:9" ht="16.5">
      <c r="A11" s="1298">
        <v>5</v>
      </c>
      <c r="B11" s="1323"/>
      <c r="C11" s="1321"/>
      <c r="D11" s="1321"/>
      <c r="E11" s="1321"/>
      <c r="F11" s="1322" t="s">
        <v>719</v>
      </c>
      <c r="G11" s="23">
        <v>46758</v>
      </c>
      <c r="H11" s="23">
        <v>241750</v>
      </c>
      <c r="I11" s="22">
        <v>241750</v>
      </c>
    </row>
    <row r="12" spans="1:9" ht="16.5">
      <c r="A12" s="1298">
        <v>6</v>
      </c>
      <c r="B12" s="1323"/>
      <c r="C12" s="1321"/>
      <c r="D12" s="1321"/>
      <c r="E12" s="1321"/>
      <c r="F12" s="1322" t="s">
        <v>726</v>
      </c>
      <c r="G12" s="23"/>
      <c r="H12" s="23"/>
      <c r="I12" s="22"/>
    </row>
    <row r="13" spans="1:9" s="1319" customFormat="1" ht="34.5">
      <c r="A13" s="1298">
        <v>7</v>
      </c>
      <c r="B13" s="1316"/>
      <c r="C13" s="1324"/>
      <c r="D13" s="1321"/>
      <c r="E13" s="1321"/>
      <c r="F13" s="134" t="s">
        <v>727</v>
      </c>
      <c r="G13" s="5"/>
      <c r="H13" s="5"/>
      <c r="I13" s="21"/>
    </row>
    <row r="14" spans="1:11" s="1319" customFormat="1" ht="17.25">
      <c r="A14" s="1298">
        <v>8</v>
      </c>
      <c r="B14" s="1316"/>
      <c r="C14" s="1324"/>
      <c r="D14" s="1321"/>
      <c r="E14" s="1321"/>
      <c r="F14" s="134" t="s">
        <v>728</v>
      </c>
      <c r="G14" s="5">
        <v>497933</v>
      </c>
      <c r="H14" s="5">
        <v>528681</v>
      </c>
      <c r="I14" s="21">
        <v>536969</v>
      </c>
      <c r="K14" s="1319">
        <v>171415</v>
      </c>
    </row>
    <row r="15" spans="1:9" ht="16.5">
      <c r="A15" s="1298">
        <v>9</v>
      </c>
      <c r="B15" s="1323"/>
      <c r="C15" s="1321"/>
      <c r="D15" s="1321"/>
      <c r="E15" s="1321"/>
      <c r="F15" s="1322" t="s">
        <v>209</v>
      </c>
      <c r="G15" s="23">
        <v>143683</v>
      </c>
      <c r="H15" s="23">
        <v>152164</v>
      </c>
      <c r="I15" s="22">
        <v>152164</v>
      </c>
    </row>
    <row r="16" spans="1:9" ht="42" customHeight="1">
      <c r="A16" s="1325">
        <v>10</v>
      </c>
      <c r="B16" s="1326" t="s">
        <v>431</v>
      </c>
      <c r="C16" s="1321"/>
      <c r="D16" s="1321"/>
      <c r="E16" s="1327">
        <v>2</v>
      </c>
      <c r="F16" s="1312" t="s">
        <v>144</v>
      </c>
      <c r="G16" s="116">
        <v>115009</v>
      </c>
      <c r="H16" s="116">
        <v>232127</v>
      </c>
      <c r="I16" s="118">
        <v>217215</v>
      </c>
    </row>
    <row r="17" spans="1:9" s="1329" customFormat="1" ht="36" customHeight="1">
      <c r="A17" s="1302">
        <v>11</v>
      </c>
      <c r="B17" s="1323">
        <v>18</v>
      </c>
      <c r="C17" s="1317"/>
      <c r="D17" s="1285"/>
      <c r="E17" s="1285">
        <v>3</v>
      </c>
      <c r="F17" s="1328" t="s">
        <v>56</v>
      </c>
      <c r="G17" s="117">
        <f>SUM(G18,G26:G30)</f>
        <v>5485000</v>
      </c>
      <c r="H17" s="117">
        <f>SUM(H18,H26:H30)</f>
        <v>5635000</v>
      </c>
      <c r="I17" s="132">
        <f>SUM(I18,I26:I30)</f>
        <v>6245413</v>
      </c>
    </row>
    <row r="18" spans="1:9" s="1319" customFormat="1" ht="17.25">
      <c r="A18" s="1298">
        <v>12</v>
      </c>
      <c r="B18" s="1316"/>
      <c r="C18" s="1317"/>
      <c r="D18" s="1285"/>
      <c r="E18" s="1285"/>
      <c r="F18" s="134" t="s">
        <v>24</v>
      </c>
      <c r="G18" s="5">
        <f>SUM(G19:G25)</f>
        <v>5465000</v>
      </c>
      <c r="H18" s="5">
        <f>SUM(H19:H25)</f>
        <v>5615000</v>
      </c>
      <c r="I18" s="21">
        <f>SUM(I19:I25)</f>
        <v>6228040</v>
      </c>
    </row>
    <row r="19" spans="1:9" ht="16.5">
      <c r="A19" s="1298">
        <v>13</v>
      </c>
      <c r="B19" s="1323"/>
      <c r="C19" s="1285"/>
      <c r="D19" s="1285"/>
      <c r="E19" s="1285"/>
      <c r="F19" s="1322" t="s">
        <v>64</v>
      </c>
      <c r="G19" s="23">
        <v>1130000</v>
      </c>
      <c r="H19" s="23">
        <v>1130000</v>
      </c>
      <c r="I19" s="22">
        <v>1152985</v>
      </c>
    </row>
    <row r="20" spans="1:9" ht="16.5">
      <c r="A20" s="1298">
        <v>14</v>
      </c>
      <c r="B20" s="1323"/>
      <c r="C20" s="1285"/>
      <c r="D20" s="1285"/>
      <c r="E20" s="1285"/>
      <c r="F20" s="1322" t="s">
        <v>65</v>
      </c>
      <c r="G20" s="23">
        <v>35000</v>
      </c>
      <c r="H20" s="23">
        <v>35000</v>
      </c>
      <c r="I20" s="22">
        <v>33109</v>
      </c>
    </row>
    <row r="21" spans="1:9" ht="16.5">
      <c r="A21" s="1298">
        <v>15</v>
      </c>
      <c r="B21" s="1323"/>
      <c r="C21" s="1285"/>
      <c r="D21" s="1285"/>
      <c r="E21" s="1285"/>
      <c r="F21" s="1322" t="s">
        <v>66</v>
      </c>
      <c r="G21" s="23">
        <v>140000</v>
      </c>
      <c r="H21" s="23">
        <v>140000</v>
      </c>
      <c r="I21" s="22">
        <v>117063</v>
      </c>
    </row>
    <row r="22" spans="1:9" ht="16.5">
      <c r="A22" s="1298">
        <v>16</v>
      </c>
      <c r="B22" s="1323"/>
      <c r="C22" s="1285"/>
      <c r="D22" s="1285"/>
      <c r="E22" s="1285"/>
      <c r="F22" s="1322" t="s">
        <v>67</v>
      </c>
      <c r="G22" s="23">
        <v>135000</v>
      </c>
      <c r="H22" s="23">
        <v>135000</v>
      </c>
      <c r="I22" s="22">
        <v>125591</v>
      </c>
    </row>
    <row r="23" spans="1:9" ht="16.5">
      <c r="A23" s="1298">
        <v>17</v>
      </c>
      <c r="B23" s="1323"/>
      <c r="C23" s="1285"/>
      <c r="D23" s="1285"/>
      <c r="E23" s="1285"/>
      <c r="F23" s="1322" t="s">
        <v>57</v>
      </c>
      <c r="G23" s="23">
        <v>3800000</v>
      </c>
      <c r="H23" s="23">
        <v>3950000</v>
      </c>
      <c r="I23" s="22">
        <v>4587535</v>
      </c>
    </row>
    <row r="24" spans="1:9" ht="16.5">
      <c r="A24" s="1298">
        <v>18</v>
      </c>
      <c r="B24" s="1323"/>
      <c r="C24" s="1285"/>
      <c r="D24" s="1285"/>
      <c r="E24" s="1285"/>
      <c r="F24" s="1322" t="s">
        <v>707</v>
      </c>
      <c r="G24" s="23">
        <v>190000</v>
      </c>
      <c r="H24" s="23">
        <v>190000</v>
      </c>
      <c r="I24" s="22">
        <v>176853</v>
      </c>
    </row>
    <row r="25" spans="1:9" ht="16.5">
      <c r="A25" s="1298">
        <v>19</v>
      </c>
      <c r="B25" s="1323"/>
      <c r="C25" s="1285"/>
      <c r="D25" s="1285"/>
      <c r="E25" s="1285"/>
      <c r="F25" s="1322" t="s">
        <v>68</v>
      </c>
      <c r="G25" s="23">
        <v>35000</v>
      </c>
      <c r="H25" s="23">
        <v>35000</v>
      </c>
      <c r="I25" s="22">
        <v>34904</v>
      </c>
    </row>
    <row r="26" spans="1:9" s="1319" customFormat="1" ht="17.25">
      <c r="A26" s="1298">
        <v>20</v>
      </c>
      <c r="B26" s="1316"/>
      <c r="C26" s="1317"/>
      <c r="D26" s="1285"/>
      <c r="E26" s="1285"/>
      <c r="F26" s="134" t="s">
        <v>710</v>
      </c>
      <c r="G26" s="5"/>
      <c r="H26" s="5"/>
      <c r="I26" s="21"/>
    </row>
    <row r="27" spans="1:9" s="1319" customFormat="1" ht="34.5">
      <c r="A27" s="1298">
        <v>21</v>
      </c>
      <c r="B27" s="1316"/>
      <c r="C27" s="1317"/>
      <c r="D27" s="1285"/>
      <c r="E27" s="1285"/>
      <c r="F27" s="134" t="s">
        <v>151</v>
      </c>
      <c r="G27" s="5">
        <v>20000</v>
      </c>
      <c r="H27" s="5">
        <v>20000</v>
      </c>
      <c r="I27" s="21">
        <v>17373</v>
      </c>
    </row>
    <row r="28" spans="1:9" ht="16.5">
      <c r="A28" s="1298">
        <v>22</v>
      </c>
      <c r="B28" s="1323"/>
      <c r="C28" s="1285"/>
      <c r="D28" s="1285"/>
      <c r="E28" s="1285"/>
      <c r="F28" s="1322" t="s">
        <v>69</v>
      </c>
      <c r="G28" s="23"/>
      <c r="H28" s="23"/>
      <c r="I28" s="22"/>
    </row>
    <row r="29" spans="1:9" ht="16.5">
      <c r="A29" s="1298">
        <v>23</v>
      </c>
      <c r="B29" s="1323"/>
      <c r="C29" s="1285"/>
      <c r="D29" s="1285"/>
      <c r="E29" s="1285"/>
      <c r="F29" s="1322" t="s">
        <v>70</v>
      </c>
      <c r="G29" s="23"/>
      <c r="H29" s="23"/>
      <c r="I29" s="22"/>
    </row>
    <row r="30" spans="1:9" ht="16.5">
      <c r="A30" s="1298">
        <v>24</v>
      </c>
      <c r="B30" s="1323"/>
      <c r="C30" s="1285"/>
      <c r="D30" s="1285"/>
      <c r="E30" s="1285"/>
      <c r="F30" s="1322" t="s">
        <v>145</v>
      </c>
      <c r="G30" s="23"/>
      <c r="H30" s="23"/>
      <c r="I30" s="22"/>
    </row>
    <row r="31" spans="1:9" s="1329" customFormat="1" ht="36" customHeight="1">
      <c r="A31" s="1302">
        <v>25</v>
      </c>
      <c r="B31" s="1323">
        <v>18</v>
      </c>
      <c r="C31" s="1317"/>
      <c r="D31" s="1285"/>
      <c r="E31" s="1285">
        <v>4</v>
      </c>
      <c r="F31" s="1328" t="s">
        <v>213</v>
      </c>
      <c r="G31" s="117">
        <v>426096</v>
      </c>
      <c r="H31" s="117">
        <v>538469</v>
      </c>
      <c r="I31" s="132">
        <v>572465</v>
      </c>
    </row>
    <row r="32" spans="1:9" ht="16.5">
      <c r="A32" s="1298">
        <v>26</v>
      </c>
      <c r="B32" s="1323"/>
      <c r="C32" s="1285"/>
      <c r="D32" s="1285"/>
      <c r="E32" s="1285"/>
      <c r="F32" s="1322" t="s">
        <v>152</v>
      </c>
      <c r="G32" s="23">
        <v>251050</v>
      </c>
      <c r="H32" s="23">
        <v>240795</v>
      </c>
      <c r="I32" s="22">
        <v>286478</v>
      </c>
    </row>
    <row r="33" spans="1:9" ht="16.5">
      <c r="A33" s="1298">
        <v>27</v>
      </c>
      <c r="B33" s="1323"/>
      <c r="C33" s="1285"/>
      <c r="D33" s="1285"/>
      <c r="E33" s="1285"/>
      <c r="F33" s="1322" t="s">
        <v>153</v>
      </c>
      <c r="G33" s="23">
        <v>35000</v>
      </c>
      <c r="H33" s="23">
        <v>154008</v>
      </c>
      <c r="I33" s="22">
        <v>152617</v>
      </c>
    </row>
    <row r="34" spans="1:9" ht="16.5">
      <c r="A34" s="1298">
        <v>28</v>
      </c>
      <c r="B34" s="1323"/>
      <c r="C34" s="1285"/>
      <c r="D34" s="1285"/>
      <c r="E34" s="1285"/>
      <c r="F34" s="1322" t="s">
        <v>518</v>
      </c>
      <c r="G34" s="23">
        <v>67500</v>
      </c>
      <c r="H34" s="23">
        <v>122492</v>
      </c>
      <c r="I34" s="22">
        <v>110448</v>
      </c>
    </row>
    <row r="35" spans="1:9" s="1329" customFormat="1" ht="36" customHeight="1">
      <c r="A35" s="1302">
        <v>29</v>
      </c>
      <c r="B35" s="1330" t="s">
        <v>431</v>
      </c>
      <c r="C35" s="1317"/>
      <c r="D35" s="1285"/>
      <c r="E35" s="1285">
        <v>5</v>
      </c>
      <c r="F35" s="1328" t="s">
        <v>146</v>
      </c>
      <c r="G35" s="117">
        <v>899595</v>
      </c>
      <c r="H35" s="117">
        <v>1140098</v>
      </c>
      <c r="I35" s="132">
        <v>1124260</v>
      </c>
    </row>
    <row r="36" spans="1:9" s="1329" customFormat="1" ht="36" customHeight="1">
      <c r="A36" s="1302">
        <v>30</v>
      </c>
      <c r="B36" s="1323">
        <v>18</v>
      </c>
      <c r="C36" s="1317"/>
      <c r="D36" s="1285"/>
      <c r="E36" s="1285">
        <v>6</v>
      </c>
      <c r="F36" s="1328" t="s">
        <v>233</v>
      </c>
      <c r="G36" s="117"/>
      <c r="H36" s="117">
        <v>601</v>
      </c>
      <c r="I36" s="132">
        <v>601</v>
      </c>
    </row>
    <row r="37" spans="1:9" s="1319" customFormat="1" ht="34.5">
      <c r="A37" s="1298">
        <v>31</v>
      </c>
      <c r="B37" s="1331" t="s">
        <v>431</v>
      </c>
      <c r="C37" s="1332"/>
      <c r="D37" s="1332"/>
      <c r="E37" s="1333">
        <v>7</v>
      </c>
      <c r="F37" s="1334" t="s">
        <v>150</v>
      </c>
      <c r="G37" s="136">
        <v>80000</v>
      </c>
      <c r="H37" s="136">
        <v>106809</v>
      </c>
      <c r="I37" s="137">
        <v>106906</v>
      </c>
    </row>
    <row r="38" spans="1:20" s="1310" customFormat="1" ht="36" customHeight="1">
      <c r="A38" s="1302">
        <v>32</v>
      </c>
      <c r="B38" s="1335"/>
      <c r="C38" s="1336"/>
      <c r="D38" s="1337">
        <v>2</v>
      </c>
      <c r="E38" s="1337"/>
      <c r="F38" s="1338" t="s">
        <v>18</v>
      </c>
      <c r="G38" s="1339">
        <f>SUM(G39,G45,G51:G52)</f>
        <v>6190156</v>
      </c>
      <c r="H38" s="1339">
        <f>SUM(H39,H45,H51:H52)</f>
        <v>7924901</v>
      </c>
      <c r="I38" s="1340">
        <f>SUM(I39,I45,I51:I52)</f>
        <v>4934964</v>
      </c>
      <c r="J38" s="1309"/>
      <c r="K38" s="1309"/>
      <c r="L38" s="1309"/>
      <c r="M38" s="1309"/>
      <c r="N38" s="1309"/>
      <c r="O38" s="1309"/>
      <c r="P38" s="1309"/>
      <c r="Q38" s="1309"/>
      <c r="R38" s="1309"/>
      <c r="S38" s="1309"/>
      <c r="T38" s="1309"/>
    </row>
    <row r="39" spans="1:9" s="1329" customFormat="1" ht="30" customHeight="1">
      <c r="A39" s="1302">
        <v>33</v>
      </c>
      <c r="B39" s="1323"/>
      <c r="C39" s="1317"/>
      <c r="D39" s="1285"/>
      <c r="E39" s="1285">
        <v>1</v>
      </c>
      <c r="F39" s="1328" t="s">
        <v>23</v>
      </c>
      <c r="G39" s="117">
        <f>SUM(G40,G43:G44)</f>
        <v>5640156</v>
      </c>
      <c r="H39" s="117">
        <f>SUM(H40,H43:H44)</f>
        <v>7521531</v>
      </c>
      <c r="I39" s="132">
        <f>SUM(I40,I43:I44)</f>
        <v>4516247</v>
      </c>
    </row>
    <row r="40" spans="1:9" s="1319" customFormat="1" ht="17.25">
      <c r="A40" s="1298">
        <v>34</v>
      </c>
      <c r="B40" s="1323">
        <v>18</v>
      </c>
      <c r="C40" s="1317"/>
      <c r="D40" s="1285"/>
      <c r="E40" s="1285"/>
      <c r="F40" s="134" t="s">
        <v>730</v>
      </c>
      <c r="G40" s="5">
        <f>SUM(G41:G42)</f>
        <v>1733964</v>
      </c>
      <c r="H40" s="5">
        <f>SUM(H41:H42)</f>
        <v>3925237</v>
      </c>
      <c r="I40" s="21">
        <f>SUM(I41:I42)</f>
        <v>3925237</v>
      </c>
    </row>
    <row r="41" spans="1:9" ht="16.5">
      <c r="A41" s="1298">
        <v>35</v>
      </c>
      <c r="B41" s="1323"/>
      <c r="C41" s="1321"/>
      <c r="D41" s="1321"/>
      <c r="E41" s="1321"/>
      <c r="F41" s="1322" t="s">
        <v>1082</v>
      </c>
      <c r="G41" s="23"/>
      <c r="H41" s="23">
        <v>2183601</v>
      </c>
      <c r="I41" s="22">
        <v>2183601</v>
      </c>
    </row>
    <row r="42" spans="1:9" ht="33">
      <c r="A42" s="1298">
        <v>36</v>
      </c>
      <c r="B42" s="1323"/>
      <c r="C42" s="1321"/>
      <c r="D42" s="1321"/>
      <c r="E42" s="1321"/>
      <c r="F42" s="1322" t="s">
        <v>136</v>
      </c>
      <c r="G42" s="23">
        <v>1733964</v>
      </c>
      <c r="H42" s="23">
        <v>1741636</v>
      </c>
      <c r="I42" s="22">
        <v>1741636</v>
      </c>
    </row>
    <row r="43" spans="1:9" s="1319" customFormat="1" ht="17.25">
      <c r="A43" s="1298">
        <v>37</v>
      </c>
      <c r="B43" s="1323">
        <v>18</v>
      </c>
      <c r="C43" s="1324"/>
      <c r="D43" s="1321"/>
      <c r="E43" s="1321"/>
      <c r="F43" s="134" t="s">
        <v>731</v>
      </c>
      <c r="G43" s="5">
        <v>3906192</v>
      </c>
      <c r="H43" s="5">
        <v>3596294</v>
      </c>
      <c r="I43" s="21">
        <v>591010</v>
      </c>
    </row>
    <row r="44" spans="1:9" s="1319" customFormat="1" ht="34.5">
      <c r="A44" s="1298">
        <v>38</v>
      </c>
      <c r="B44" s="1331" t="s">
        <v>431</v>
      </c>
      <c r="C44" s="1324"/>
      <c r="D44" s="1324"/>
      <c r="E44" s="1321"/>
      <c r="F44" s="134" t="s">
        <v>149</v>
      </c>
      <c r="G44" s="5"/>
      <c r="H44" s="5"/>
      <c r="I44" s="21"/>
    </row>
    <row r="45" spans="1:9" s="1329" customFormat="1" ht="30" customHeight="1">
      <c r="A45" s="1302">
        <v>39</v>
      </c>
      <c r="B45" s="1323">
        <v>18</v>
      </c>
      <c r="C45" s="1317"/>
      <c r="D45" s="1285"/>
      <c r="E45" s="1285">
        <v>2</v>
      </c>
      <c r="F45" s="1328" t="s">
        <v>229</v>
      </c>
      <c r="G45" s="117">
        <f>SUM(G46:G50)</f>
        <v>550000</v>
      </c>
      <c r="H45" s="117">
        <f>SUM(H46:H50)</f>
        <v>394370</v>
      </c>
      <c r="I45" s="132">
        <f>SUM(I46:I50)</f>
        <v>409772</v>
      </c>
    </row>
    <row r="46" spans="1:9" ht="16.5">
      <c r="A46" s="1298">
        <v>40</v>
      </c>
      <c r="B46" s="1323"/>
      <c r="C46" s="1285"/>
      <c r="D46" s="1285"/>
      <c r="E46" s="1285"/>
      <c r="F46" s="1322" t="s">
        <v>143</v>
      </c>
      <c r="G46" s="23">
        <v>550000</v>
      </c>
      <c r="H46" s="23">
        <v>394310</v>
      </c>
      <c r="I46" s="22">
        <v>409229</v>
      </c>
    </row>
    <row r="47" spans="1:9" ht="16.5">
      <c r="A47" s="1298">
        <v>41</v>
      </c>
      <c r="B47" s="1323"/>
      <c r="C47" s="1285"/>
      <c r="D47" s="1285"/>
      <c r="E47" s="1285"/>
      <c r="F47" s="1322" t="s">
        <v>230</v>
      </c>
      <c r="G47" s="23"/>
      <c r="H47" s="23"/>
      <c r="I47" s="22"/>
    </row>
    <row r="48" spans="1:9" ht="16.5">
      <c r="A48" s="1298">
        <v>42</v>
      </c>
      <c r="B48" s="1323"/>
      <c r="C48" s="1285"/>
      <c r="D48" s="1285"/>
      <c r="E48" s="1285"/>
      <c r="F48" s="1322" t="s">
        <v>231</v>
      </c>
      <c r="G48" s="23"/>
      <c r="H48" s="23"/>
      <c r="I48" s="22"/>
    </row>
    <row r="49" spans="1:9" ht="16.5">
      <c r="A49" s="1298">
        <v>43</v>
      </c>
      <c r="B49" s="1323"/>
      <c r="C49" s="1285"/>
      <c r="D49" s="1285"/>
      <c r="E49" s="1285"/>
      <c r="F49" s="1322" t="s">
        <v>232</v>
      </c>
      <c r="G49" s="23"/>
      <c r="H49" s="23"/>
      <c r="I49" s="22"/>
    </row>
    <row r="50" spans="1:9" ht="16.5">
      <c r="A50" s="1298">
        <v>44</v>
      </c>
      <c r="B50" s="1323"/>
      <c r="C50" s="1285"/>
      <c r="D50" s="1285"/>
      <c r="E50" s="1285"/>
      <c r="F50" s="1322" t="s">
        <v>148</v>
      </c>
      <c r="G50" s="23"/>
      <c r="H50" s="23">
        <v>60</v>
      </c>
      <c r="I50" s="22">
        <v>543</v>
      </c>
    </row>
    <row r="51" spans="1:9" s="1329" customFormat="1" ht="30" customHeight="1">
      <c r="A51" s="1302">
        <v>45</v>
      </c>
      <c r="B51" s="1323">
        <v>18</v>
      </c>
      <c r="C51" s="1317"/>
      <c r="D51" s="1285"/>
      <c r="E51" s="1285">
        <v>3</v>
      </c>
      <c r="F51" s="1328" t="s">
        <v>234</v>
      </c>
      <c r="G51" s="1341"/>
      <c r="H51" s="1341">
        <v>9000</v>
      </c>
      <c r="I51" s="1342">
        <v>8945</v>
      </c>
    </row>
    <row r="52" spans="1:9" s="1319" customFormat="1" ht="42" customHeight="1">
      <c r="A52" s="1325">
        <v>46</v>
      </c>
      <c r="B52" s="1326" t="s">
        <v>431</v>
      </c>
      <c r="C52" s="1317"/>
      <c r="D52" s="1317"/>
      <c r="E52" s="1343">
        <v>4</v>
      </c>
      <c r="F52" s="1344" t="s">
        <v>147</v>
      </c>
      <c r="G52" s="5"/>
      <c r="H52" s="5"/>
      <c r="I52" s="21"/>
    </row>
    <row r="53" spans="1:9" s="1349" customFormat="1" ht="36" customHeight="1">
      <c r="A53" s="1325">
        <v>47</v>
      </c>
      <c r="B53" s="1345">
        <v>18</v>
      </c>
      <c r="C53" s="1346"/>
      <c r="D53" s="1347"/>
      <c r="E53" s="1347"/>
      <c r="F53" s="1348" t="s">
        <v>158</v>
      </c>
      <c r="G53" s="113">
        <f>SUM(G54:G55)</f>
        <v>0</v>
      </c>
      <c r="H53" s="113">
        <f>SUM(H54:H55)</f>
        <v>0</v>
      </c>
      <c r="I53" s="42">
        <f>SUM(I54:I55)</f>
        <v>0</v>
      </c>
    </row>
    <row r="54" spans="1:9" ht="16.5">
      <c r="A54" s="1298">
        <v>48</v>
      </c>
      <c r="B54" s="1323"/>
      <c r="C54" s="1285"/>
      <c r="D54" s="1285"/>
      <c r="E54" s="1285"/>
      <c r="F54" s="403" t="s">
        <v>60</v>
      </c>
      <c r="G54" s="23"/>
      <c r="H54" s="23"/>
      <c r="I54" s="22"/>
    </row>
    <row r="55" spans="1:9" ht="16.5">
      <c r="A55" s="1298">
        <v>49</v>
      </c>
      <c r="B55" s="1323"/>
      <c r="C55" s="1285"/>
      <c r="D55" s="1285"/>
      <c r="E55" s="1285"/>
      <c r="F55" s="403" t="s">
        <v>229</v>
      </c>
      <c r="G55" s="23"/>
      <c r="H55" s="23"/>
      <c r="I55" s="22"/>
    </row>
    <row r="56" spans="1:9" s="1349" customFormat="1" ht="36" customHeight="1" thickBot="1">
      <c r="A56" s="1325">
        <v>50</v>
      </c>
      <c r="B56" s="1350"/>
      <c r="C56" s="1351"/>
      <c r="D56" s="1352"/>
      <c r="E56" s="1352"/>
      <c r="F56" s="1353" t="s">
        <v>236</v>
      </c>
      <c r="G56" s="1354">
        <f>SUM(G7,G38,G53)</f>
        <v>16703640</v>
      </c>
      <c r="H56" s="1354">
        <f>SUM(H7,H38,H53)</f>
        <v>19449630</v>
      </c>
      <c r="I56" s="1355">
        <f>SUM(I7,I38,I53)</f>
        <v>17081737</v>
      </c>
    </row>
    <row r="57" spans="1:9" s="1349" customFormat="1" ht="36" customHeight="1" thickBot="1" thickTop="1">
      <c r="A57" s="1325">
        <v>51</v>
      </c>
      <c r="B57" s="1356"/>
      <c r="C57" s="1357"/>
      <c r="D57" s="1358"/>
      <c r="E57" s="1358"/>
      <c r="F57" s="1359" t="s">
        <v>237</v>
      </c>
      <c r="G57" s="114">
        <f>+G56+G59-'[1]3.Onki'!J32</f>
        <v>395560</v>
      </c>
      <c r="H57" s="114">
        <v>-414204</v>
      </c>
      <c r="I57" s="133">
        <v>2446781</v>
      </c>
    </row>
    <row r="58" spans="1:9" s="1349" customFormat="1" ht="30" customHeight="1">
      <c r="A58" s="1325">
        <v>52</v>
      </c>
      <c r="B58" s="1360"/>
      <c r="C58" s="887"/>
      <c r="D58" s="1343"/>
      <c r="E58" s="1343"/>
      <c r="F58" s="1361" t="s">
        <v>238</v>
      </c>
      <c r="G58" s="119">
        <f>SUM(G59,G71)</f>
        <v>1352433</v>
      </c>
      <c r="H58" s="119">
        <f>SUM(H59,H71)</f>
        <v>2154338</v>
      </c>
      <c r="I58" s="120">
        <f>SUM(I59,I71)</f>
        <v>1478425</v>
      </c>
    </row>
    <row r="59" spans="1:9" s="1349" customFormat="1" ht="30" customHeight="1">
      <c r="A59" s="1325">
        <v>53</v>
      </c>
      <c r="B59" s="1362"/>
      <c r="C59" s="1346"/>
      <c r="D59" s="1347"/>
      <c r="E59" s="1347"/>
      <c r="F59" s="1348" t="s">
        <v>732</v>
      </c>
      <c r="G59" s="121">
        <f>SUM(G60,G67)</f>
        <v>0</v>
      </c>
      <c r="H59" s="121">
        <f>SUM(H60,H67)</f>
        <v>1067026</v>
      </c>
      <c r="I59" s="122">
        <f>SUM(I60,I67)+I70</f>
        <v>1151708</v>
      </c>
    </row>
    <row r="60" spans="1:9" s="1329" customFormat="1" ht="30" customHeight="1">
      <c r="A60" s="1302">
        <v>54</v>
      </c>
      <c r="B60" s="1316"/>
      <c r="C60" s="1317"/>
      <c r="D60" s="1285"/>
      <c r="E60" s="1285"/>
      <c r="F60" s="1328" t="s">
        <v>239</v>
      </c>
      <c r="G60" s="1341">
        <f>SUM(G61:G66)</f>
        <v>0</v>
      </c>
      <c r="H60" s="1341">
        <f>SUM(H61:H66)</f>
        <v>1067026</v>
      </c>
      <c r="I60" s="1342">
        <f>SUM(I61:I66)</f>
        <v>1067026</v>
      </c>
    </row>
    <row r="61" spans="1:9" ht="16.5">
      <c r="A61" s="1298">
        <v>55</v>
      </c>
      <c r="B61" s="1326" t="s">
        <v>431</v>
      </c>
      <c r="C61" s="1285"/>
      <c r="D61" s="1285"/>
      <c r="E61" s="1285"/>
      <c r="F61" s="1322" t="s">
        <v>240</v>
      </c>
      <c r="G61" s="23"/>
      <c r="H61" s="23">
        <v>142701</v>
      </c>
      <c r="I61" s="22">
        <v>142701</v>
      </c>
    </row>
    <row r="62" spans="1:9" ht="16.5">
      <c r="A62" s="1298">
        <v>56</v>
      </c>
      <c r="B62" s="1330" t="s">
        <v>432</v>
      </c>
      <c r="C62" s="1285"/>
      <c r="D62" s="1285"/>
      <c r="E62" s="1285"/>
      <c r="F62" s="1322" t="s">
        <v>264</v>
      </c>
      <c r="G62" s="23"/>
      <c r="H62" s="23"/>
      <c r="I62" s="22"/>
    </row>
    <row r="63" spans="1:9" ht="16.5">
      <c r="A63" s="1298">
        <v>57</v>
      </c>
      <c r="B63" s="1323">
        <v>17</v>
      </c>
      <c r="C63" s="1285"/>
      <c r="D63" s="1285"/>
      <c r="E63" s="1285"/>
      <c r="F63" s="1322" t="s">
        <v>246</v>
      </c>
      <c r="G63" s="23"/>
      <c r="H63" s="23">
        <v>171583</v>
      </c>
      <c r="I63" s="22">
        <v>171583</v>
      </c>
    </row>
    <row r="64" spans="1:9" ht="16.5">
      <c r="A64" s="1298">
        <v>58</v>
      </c>
      <c r="B64" s="1323">
        <v>18</v>
      </c>
      <c r="C64" s="1285"/>
      <c r="D64" s="1285"/>
      <c r="E64" s="1285"/>
      <c r="F64" s="1322" t="s">
        <v>37</v>
      </c>
      <c r="G64" s="23"/>
      <c r="H64" s="23">
        <v>752742</v>
      </c>
      <c r="I64" s="22">
        <v>752742</v>
      </c>
    </row>
    <row r="65" spans="1:9" ht="16.5">
      <c r="A65" s="1298">
        <v>59</v>
      </c>
      <c r="B65" s="1323">
        <v>18</v>
      </c>
      <c r="C65" s="1363"/>
      <c r="D65" s="1285"/>
      <c r="E65" s="1285"/>
      <c r="F65" s="1322" t="s">
        <v>61</v>
      </c>
      <c r="G65" s="23"/>
      <c r="H65" s="23"/>
      <c r="I65" s="22"/>
    </row>
    <row r="66" spans="1:9" ht="16.5">
      <c r="A66" s="1298">
        <v>60</v>
      </c>
      <c r="B66" s="1323">
        <v>18</v>
      </c>
      <c r="C66" s="1285"/>
      <c r="D66" s="1285"/>
      <c r="E66" s="1285"/>
      <c r="F66" s="1322" t="s">
        <v>158</v>
      </c>
      <c r="G66" s="23"/>
      <c r="H66" s="23"/>
      <c r="I66" s="22"/>
    </row>
    <row r="67" spans="1:9" s="1329" customFormat="1" ht="30" customHeight="1">
      <c r="A67" s="1302">
        <v>61</v>
      </c>
      <c r="B67" s="1316"/>
      <c r="C67" s="1317"/>
      <c r="D67" s="1285"/>
      <c r="E67" s="1285"/>
      <c r="F67" s="1328" t="s">
        <v>241</v>
      </c>
      <c r="G67" s="1341"/>
      <c r="H67" s="1341"/>
      <c r="I67" s="1342"/>
    </row>
    <row r="68" spans="1:9" s="1319" customFormat="1" ht="17.25">
      <c r="A68" s="1298">
        <v>62</v>
      </c>
      <c r="B68" s="1330" t="s">
        <v>431</v>
      </c>
      <c r="C68" s="1285"/>
      <c r="D68" s="1285"/>
      <c r="E68" s="1285"/>
      <c r="F68" s="1364" t="s">
        <v>240</v>
      </c>
      <c r="G68" s="23"/>
      <c r="H68" s="23"/>
      <c r="I68" s="22"/>
    </row>
    <row r="69" spans="1:9" s="1319" customFormat="1" ht="17.25">
      <c r="A69" s="1298">
        <v>63</v>
      </c>
      <c r="B69" s="1323">
        <v>18</v>
      </c>
      <c r="C69" s="1285"/>
      <c r="D69" s="1285"/>
      <c r="E69" s="1285"/>
      <c r="F69" s="1364" t="s">
        <v>61</v>
      </c>
      <c r="G69" s="23"/>
      <c r="H69" s="23"/>
      <c r="I69" s="22"/>
    </row>
    <row r="70" spans="1:9" s="1319" customFormat="1" ht="17.25">
      <c r="A70" s="1298"/>
      <c r="B70" s="1323"/>
      <c r="C70" s="1285"/>
      <c r="D70" s="1285"/>
      <c r="E70" s="1285"/>
      <c r="F70" s="1328" t="s">
        <v>1315</v>
      </c>
      <c r="G70" s="23"/>
      <c r="H70" s="23"/>
      <c r="I70" s="22">
        <v>84682</v>
      </c>
    </row>
    <row r="71" spans="1:9" s="1349" customFormat="1" ht="36" customHeight="1">
      <c r="A71" s="1325">
        <v>64</v>
      </c>
      <c r="B71" s="1362"/>
      <c r="C71" s="1346"/>
      <c r="D71" s="1347"/>
      <c r="E71" s="1347"/>
      <c r="F71" s="1348" t="s">
        <v>733</v>
      </c>
      <c r="G71" s="121">
        <f>SUM(G72:G77)</f>
        <v>1352433</v>
      </c>
      <c r="H71" s="121">
        <f>SUM(H72:H77)</f>
        <v>1087312</v>
      </c>
      <c r="I71" s="122">
        <f>SUM(I72:I77)</f>
        <v>326717</v>
      </c>
    </row>
    <row r="72" spans="1:9" s="1329" customFormat="1" ht="30" customHeight="1">
      <c r="A72" s="1302">
        <v>65</v>
      </c>
      <c r="B72" s="1316">
        <v>18</v>
      </c>
      <c r="C72" s="1317"/>
      <c r="D72" s="1285"/>
      <c r="E72" s="1285"/>
      <c r="F72" s="1328" t="s">
        <v>734</v>
      </c>
      <c r="G72" s="1341"/>
      <c r="H72" s="1341"/>
      <c r="I72" s="1342"/>
    </row>
    <row r="73" spans="1:9" ht="16.5">
      <c r="A73" s="1298">
        <v>66</v>
      </c>
      <c r="B73" s="1323"/>
      <c r="C73" s="1285"/>
      <c r="D73" s="1285"/>
      <c r="E73" s="1285"/>
      <c r="F73" s="1322" t="s">
        <v>242</v>
      </c>
      <c r="G73" s="23"/>
      <c r="H73" s="23"/>
      <c r="I73" s="22"/>
    </row>
    <row r="74" spans="1:9" ht="16.5">
      <c r="A74" s="1298">
        <v>67</v>
      </c>
      <c r="B74" s="1323"/>
      <c r="C74" s="1285"/>
      <c r="D74" s="1285"/>
      <c r="E74" s="1285"/>
      <c r="F74" s="1322" t="s">
        <v>62</v>
      </c>
      <c r="G74" s="23"/>
      <c r="H74" s="23"/>
      <c r="I74" s="22"/>
    </row>
    <row r="75" spans="1:9" s="1329" customFormat="1" ht="30" customHeight="1">
      <c r="A75" s="1302">
        <v>68</v>
      </c>
      <c r="B75" s="1316">
        <v>18</v>
      </c>
      <c r="C75" s="1317"/>
      <c r="D75" s="1285"/>
      <c r="E75" s="1285"/>
      <c r="F75" s="1328" t="s">
        <v>243</v>
      </c>
      <c r="G75" s="1341"/>
      <c r="H75" s="1341"/>
      <c r="I75" s="1342"/>
    </row>
    <row r="76" spans="1:9" ht="16.5">
      <c r="A76" s="1298">
        <v>69</v>
      </c>
      <c r="B76" s="1323"/>
      <c r="C76" s="1285"/>
      <c r="D76" s="1285"/>
      <c r="E76" s="1285"/>
      <c r="F76" s="1322" t="s">
        <v>243</v>
      </c>
      <c r="G76" s="23">
        <v>500000</v>
      </c>
      <c r="H76" s="23">
        <v>362350</v>
      </c>
      <c r="I76" s="22"/>
    </row>
    <row r="77" spans="1:9" ht="16.5">
      <c r="A77" s="1298">
        <v>70</v>
      </c>
      <c r="B77" s="1323"/>
      <c r="C77" s="1285"/>
      <c r="D77" s="1285"/>
      <c r="E77" s="1285"/>
      <c r="F77" s="1365" t="s">
        <v>244</v>
      </c>
      <c r="G77" s="115">
        <v>852433</v>
      </c>
      <c r="H77" s="115">
        <v>724962</v>
      </c>
      <c r="I77" s="24">
        <v>326717</v>
      </c>
    </row>
    <row r="78" spans="1:9" s="1349" customFormat="1" ht="36" customHeight="1" thickBot="1">
      <c r="A78" s="1325">
        <v>71</v>
      </c>
      <c r="B78" s="1366"/>
      <c r="C78" s="1367"/>
      <c r="D78" s="1368"/>
      <c r="E78" s="1368"/>
      <c r="F78" s="1369" t="s">
        <v>245</v>
      </c>
      <c r="G78" s="123">
        <f>SUM(G56,G58)</f>
        <v>18056073</v>
      </c>
      <c r="H78" s="123">
        <f>SUM(H56,H58)</f>
        <v>21603968</v>
      </c>
      <c r="I78" s="124">
        <f>SUM(I56,I58)</f>
        <v>18560162</v>
      </c>
    </row>
  </sheetData>
  <sheetProtection/>
  <mergeCells count="3">
    <mergeCell ref="B1:G1"/>
    <mergeCell ref="B2:I2"/>
    <mergeCell ref="B3:I3"/>
  </mergeCells>
  <printOptions horizontalCentered="1"/>
  <pageMargins left="0.1968503937007874" right="0.1968503937007874" top="0.5905511811023623" bottom="0.5905511811023623" header="0.5118110236220472" footer="0.5118110236220472"/>
  <pageSetup fitToHeight="2" fitToWidth="1" horizontalDpi="600" verticalDpi="600" orientation="portrait" paperSize="9" scale="76" r:id="rId1"/>
  <rowBreaks count="1" manualBreakCount="1">
    <brk id="50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SheetLayoutView="100" zoomScalePageLayoutView="0" workbookViewId="0" topLeftCell="A1">
      <selection activeCell="B1" sqref="B1:D1"/>
    </sheetView>
  </sheetViews>
  <sheetFormatPr defaultColWidth="9.00390625" defaultRowHeight="12.75"/>
  <cols>
    <col min="1" max="1" width="4.75390625" style="1513" customWidth="1"/>
    <col min="2" max="2" width="48.125" style="1462" customWidth="1"/>
    <col min="3" max="3" width="3.625" style="1462" customWidth="1"/>
    <col min="4" max="4" width="8.875" style="1463" bestFit="1" customWidth="1"/>
    <col min="5" max="6" width="13.25390625" style="1463" customWidth="1"/>
    <col min="7" max="7" width="3.625" style="1463" bestFit="1" customWidth="1"/>
    <col min="8" max="8" width="8.875" style="1463" bestFit="1" customWidth="1"/>
    <col min="9" max="9" width="13.00390625" style="1463" customWidth="1"/>
    <col min="10" max="10" width="13.25390625" style="1463" customWidth="1"/>
    <col min="11" max="11" width="3.625" style="1463" bestFit="1" customWidth="1"/>
    <col min="12" max="12" width="10.75390625" style="1463" customWidth="1"/>
    <col min="13" max="13" width="13.375" style="1463" customWidth="1"/>
    <col min="14" max="14" width="13.25390625" style="1463" customWidth="1"/>
    <col min="15" max="16384" width="9.125" style="1465" customWidth="1"/>
  </cols>
  <sheetData>
    <row r="1" spans="1:14" s="1460" customFormat="1" ht="16.5">
      <c r="A1" s="1512"/>
      <c r="B1" s="1764" t="s">
        <v>1511</v>
      </c>
      <c r="C1" s="1764"/>
      <c r="D1" s="1764"/>
      <c r="E1" s="1511"/>
      <c r="F1" s="1511"/>
      <c r="G1" s="1511"/>
      <c r="H1" s="1511"/>
      <c r="I1" s="1511"/>
      <c r="J1" s="1511"/>
      <c r="K1" s="1511"/>
      <c r="L1" s="1511"/>
      <c r="M1" s="1458"/>
      <c r="N1" s="1459"/>
    </row>
    <row r="2" spans="1:14" s="1461" customFormat="1" ht="30" customHeight="1">
      <c r="A2" s="1766" t="s">
        <v>929</v>
      </c>
      <c r="B2" s="1766"/>
      <c r="C2" s="1766"/>
      <c r="D2" s="1766"/>
      <c r="E2" s="1766"/>
      <c r="F2" s="1766"/>
      <c r="G2" s="1766"/>
      <c r="H2" s="1767"/>
      <c r="I2" s="1767"/>
      <c r="J2" s="1767"/>
      <c r="K2" s="1767"/>
      <c r="L2" s="1767"/>
      <c r="M2" s="1767"/>
      <c r="N2" s="1767"/>
    </row>
    <row r="3" spans="1:14" s="1461" customFormat="1" ht="15">
      <c r="A3" s="1768" t="s">
        <v>930</v>
      </c>
      <c r="B3" s="1768"/>
      <c r="C3" s="1768"/>
      <c r="D3" s="1768"/>
      <c r="E3" s="1768"/>
      <c r="F3" s="1768"/>
      <c r="G3" s="1768"/>
      <c r="H3" s="1769"/>
      <c r="I3" s="1769"/>
      <c r="J3" s="1769"/>
      <c r="K3" s="1769"/>
      <c r="L3" s="1769"/>
      <c r="M3" s="1769"/>
      <c r="N3" s="1769"/>
    </row>
    <row r="4" spans="1:14" s="1461" customFormat="1" ht="15">
      <c r="A4" s="1770" t="s">
        <v>931</v>
      </c>
      <c r="B4" s="1770"/>
      <c r="C4" s="1770"/>
      <c r="D4" s="1770"/>
      <c r="E4" s="1770"/>
      <c r="F4" s="1770"/>
      <c r="G4" s="1770"/>
      <c r="H4" s="1771"/>
      <c r="I4" s="1771"/>
      <c r="J4" s="1771"/>
      <c r="K4" s="1771"/>
      <c r="L4" s="1771"/>
      <c r="M4" s="1771"/>
      <c r="N4" s="1771"/>
    </row>
    <row r="5" spans="6:14" ht="15">
      <c r="F5" s="1464"/>
      <c r="G5" s="1464"/>
      <c r="J5" s="1464"/>
      <c r="K5" s="1464"/>
      <c r="M5" s="1772" t="s">
        <v>155</v>
      </c>
      <c r="N5" s="1773"/>
    </row>
    <row r="6" spans="1:14" s="1469" customFormat="1" ht="15.75" thickBot="1">
      <c r="A6" s="1513"/>
      <c r="B6" s="1466" t="s">
        <v>164</v>
      </c>
      <c r="C6" s="1765" t="s">
        <v>165</v>
      </c>
      <c r="D6" s="1765"/>
      <c r="E6" s="1467" t="s">
        <v>166</v>
      </c>
      <c r="F6" s="1468" t="s">
        <v>167</v>
      </c>
      <c r="G6" s="1765" t="s">
        <v>168</v>
      </c>
      <c r="H6" s="1765"/>
      <c r="I6" s="1467" t="s">
        <v>169</v>
      </c>
      <c r="J6" s="1468" t="s">
        <v>170</v>
      </c>
      <c r="K6" s="1765" t="s">
        <v>35</v>
      </c>
      <c r="L6" s="1765"/>
      <c r="M6" s="1468" t="s">
        <v>36</v>
      </c>
      <c r="N6" s="1467" t="s">
        <v>775</v>
      </c>
    </row>
    <row r="7" spans="1:14" s="1470" customFormat="1" ht="21.75" customHeight="1" thickTop="1">
      <c r="A7" s="1756"/>
      <c r="B7" s="1757" t="s">
        <v>932</v>
      </c>
      <c r="C7" s="1759" t="s">
        <v>986</v>
      </c>
      <c r="D7" s="1760"/>
      <c r="E7" s="1760"/>
      <c r="F7" s="1761"/>
      <c r="G7" s="1759" t="s">
        <v>987</v>
      </c>
      <c r="H7" s="1760"/>
      <c r="I7" s="1760"/>
      <c r="J7" s="1761"/>
      <c r="K7" s="1759" t="s">
        <v>988</v>
      </c>
      <c r="L7" s="1760"/>
      <c r="M7" s="1760"/>
      <c r="N7" s="1761"/>
    </row>
    <row r="8" spans="1:14" s="1470" customFormat="1" ht="21.75" customHeight="1" thickBot="1">
      <c r="A8" s="1756"/>
      <c r="B8" s="1758"/>
      <c r="C8" s="1762" t="s">
        <v>933</v>
      </c>
      <c r="D8" s="1763"/>
      <c r="E8" s="1471" t="s">
        <v>934</v>
      </c>
      <c r="F8" s="1472" t="s">
        <v>935</v>
      </c>
      <c r="G8" s="1762" t="s">
        <v>933</v>
      </c>
      <c r="H8" s="1763"/>
      <c r="I8" s="1471" t="s">
        <v>934</v>
      </c>
      <c r="J8" s="1472" t="s">
        <v>935</v>
      </c>
      <c r="K8" s="1762" t="s">
        <v>933</v>
      </c>
      <c r="L8" s="1763"/>
      <c r="M8" s="1471" t="s">
        <v>934</v>
      </c>
      <c r="N8" s="1472" t="s">
        <v>935</v>
      </c>
    </row>
    <row r="9" spans="1:14" s="1480" customFormat="1" ht="30" customHeight="1" thickTop="1">
      <c r="A9" s="1513">
        <v>1</v>
      </c>
      <c r="B9" s="1473" t="s">
        <v>517</v>
      </c>
      <c r="C9" s="1474"/>
      <c r="D9" s="1475">
        <f aca="true" t="shared" si="0" ref="D9:D33">+F9-E9</f>
        <v>-566</v>
      </c>
      <c r="E9" s="1475">
        <v>566</v>
      </c>
      <c r="F9" s="1476"/>
      <c r="G9" s="1477"/>
      <c r="H9" s="1477">
        <f aca="true" t="shared" si="1" ref="H9:H33">+J9-I9</f>
        <v>-2196</v>
      </c>
      <c r="I9" s="1477">
        <v>120121</v>
      </c>
      <c r="J9" s="1478">
        <v>117925</v>
      </c>
      <c r="K9" s="1477"/>
      <c r="L9" s="1477">
        <f aca="true" t="shared" si="2" ref="L9:L33">+N9-M9</f>
        <v>-8662</v>
      </c>
      <c r="M9" s="1477">
        <v>120684</v>
      </c>
      <c r="N9" s="1479">
        <v>112022</v>
      </c>
    </row>
    <row r="10" spans="1:14" s="1480" customFormat="1" ht="45" customHeight="1">
      <c r="A10" s="1513">
        <v>2</v>
      </c>
      <c r="B10" s="1481" t="s">
        <v>1324</v>
      </c>
      <c r="C10" s="1482"/>
      <c r="D10" s="1483">
        <f t="shared" si="0"/>
        <v>39400</v>
      </c>
      <c r="E10" s="1483">
        <v>522100</v>
      </c>
      <c r="F10" s="1484">
        <v>561500</v>
      </c>
      <c r="G10" s="1485"/>
      <c r="H10" s="1485">
        <f t="shared" si="1"/>
        <v>19500</v>
      </c>
      <c r="I10" s="1485">
        <v>481170</v>
      </c>
      <c r="J10" s="1486">
        <v>500670</v>
      </c>
      <c r="K10" s="1485"/>
      <c r="L10" s="1485">
        <f t="shared" si="2"/>
        <v>33363</v>
      </c>
      <c r="M10" s="1485">
        <v>20622</v>
      </c>
      <c r="N10" s="1487">
        <v>53985</v>
      </c>
    </row>
    <row r="11" spans="1:14" s="1480" customFormat="1" ht="30" customHeight="1">
      <c r="A11" s="1513">
        <v>3</v>
      </c>
      <c r="B11" s="1481" t="s">
        <v>211</v>
      </c>
      <c r="C11" s="1482"/>
      <c r="D11" s="1483">
        <f t="shared" si="0"/>
        <v>0</v>
      </c>
      <c r="E11" s="1483">
        <v>4627</v>
      </c>
      <c r="F11" s="1484">
        <v>4627</v>
      </c>
      <c r="G11" s="1485"/>
      <c r="H11" s="1485">
        <f t="shared" si="1"/>
        <v>4353</v>
      </c>
      <c r="I11" s="1485">
        <v>12727</v>
      </c>
      <c r="J11" s="1486">
        <v>17080</v>
      </c>
      <c r="K11" s="1485"/>
      <c r="L11" s="1485">
        <f t="shared" si="2"/>
        <v>2160</v>
      </c>
      <c r="M11" s="1485">
        <v>11802</v>
      </c>
      <c r="N11" s="1487">
        <v>13962</v>
      </c>
    </row>
    <row r="12" spans="1:14" s="1480" customFormat="1" ht="45" customHeight="1">
      <c r="A12" s="1513">
        <v>4</v>
      </c>
      <c r="B12" s="1481" t="s">
        <v>208</v>
      </c>
      <c r="C12" s="1482"/>
      <c r="D12" s="1483">
        <f t="shared" si="0"/>
        <v>0</v>
      </c>
      <c r="E12" s="1483">
        <v>16416</v>
      </c>
      <c r="F12" s="1484">
        <v>16416</v>
      </c>
      <c r="G12" s="1485"/>
      <c r="H12" s="1485">
        <f t="shared" si="1"/>
        <v>0</v>
      </c>
      <c r="I12" s="1485"/>
      <c r="J12" s="1486"/>
      <c r="K12" s="1485"/>
      <c r="L12" s="1485">
        <f t="shared" si="2"/>
        <v>0</v>
      </c>
      <c r="M12" s="1485"/>
      <c r="N12" s="1487"/>
    </row>
    <row r="13" spans="1:14" s="1480" customFormat="1" ht="30" customHeight="1">
      <c r="A13" s="1513">
        <v>5</v>
      </c>
      <c r="B13" s="1481" t="s">
        <v>512</v>
      </c>
      <c r="C13" s="1482"/>
      <c r="D13" s="1483">
        <f t="shared" si="0"/>
        <v>0</v>
      </c>
      <c r="E13" s="1483"/>
      <c r="F13" s="1484"/>
      <c r="G13" s="1485"/>
      <c r="H13" s="1485">
        <f t="shared" si="1"/>
        <v>-3191</v>
      </c>
      <c r="I13" s="1485">
        <v>51148</v>
      </c>
      <c r="J13" s="1486">
        <v>47957</v>
      </c>
      <c r="K13" s="1485"/>
      <c r="L13" s="1485">
        <f t="shared" si="2"/>
        <v>-1116</v>
      </c>
      <c r="M13" s="1485">
        <v>47663</v>
      </c>
      <c r="N13" s="1487">
        <v>46547</v>
      </c>
    </row>
    <row r="14" spans="1:14" s="1480" customFormat="1" ht="30" customHeight="1">
      <c r="A14" s="1513">
        <v>6</v>
      </c>
      <c r="B14" s="1481" t="s">
        <v>434</v>
      </c>
      <c r="C14" s="1482"/>
      <c r="D14" s="1483">
        <f t="shared" si="0"/>
        <v>33923</v>
      </c>
      <c r="E14" s="1483">
        <v>481283</v>
      </c>
      <c r="F14" s="1484">
        <v>515206</v>
      </c>
      <c r="G14" s="1485"/>
      <c r="H14" s="1485">
        <f t="shared" si="1"/>
        <v>15575</v>
      </c>
      <c r="I14" s="1485">
        <v>520759</v>
      </c>
      <c r="J14" s="1486">
        <v>536334</v>
      </c>
      <c r="K14" s="1485"/>
      <c r="L14" s="1485">
        <f t="shared" si="2"/>
        <v>-45459</v>
      </c>
      <c r="M14" s="1485">
        <v>92228</v>
      </c>
      <c r="N14" s="1487">
        <v>46769</v>
      </c>
    </row>
    <row r="15" spans="1:14" s="1480" customFormat="1" ht="45" customHeight="1">
      <c r="A15" s="1513">
        <v>7</v>
      </c>
      <c r="B15" s="1481" t="s">
        <v>210</v>
      </c>
      <c r="C15" s="1482"/>
      <c r="D15" s="1483">
        <f t="shared" si="0"/>
        <v>0</v>
      </c>
      <c r="E15" s="1483">
        <v>56542</v>
      </c>
      <c r="F15" s="1484">
        <v>56542</v>
      </c>
      <c r="G15" s="1485"/>
      <c r="H15" s="1485">
        <f t="shared" si="1"/>
        <v>79149</v>
      </c>
      <c r="I15" s="1485">
        <v>216563</v>
      </c>
      <c r="J15" s="1486">
        <v>295712</v>
      </c>
      <c r="K15" s="1485"/>
      <c r="L15" s="1485">
        <f t="shared" si="2"/>
        <v>45039</v>
      </c>
      <c r="M15" s="1485">
        <v>192883</v>
      </c>
      <c r="N15" s="1487">
        <v>237922</v>
      </c>
    </row>
    <row r="16" spans="1:14" s="1480" customFormat="1" ht="30" customHeight="1">
      <c r="A16" s="1513">
        <v>8</v>
      </c>
      <c r="B16" s="1481" t="s">
        <v>936</v>
      </c>
      <c r="C16" s="1482"/>
      <c r="D16" s="1483">
        <f t="shared" si="0"/>
        <v>61652</v>
      </c>
      <c r="E16" s="1483">
        <v>200809</v>
      </c>
      <c r="F16" s="1484">
        <v>262461</v>
      </c>
      <c r="G16" s="1485"/>
      <c r="H16" s="1485">
        <f t="shared" si="1"/>
        <v>86655</v>
      </c>
      <c r="I16" s="1485">
        <v>359309</v>
      </c>
      <c r="J16" s="1486">
        <v>445964</v>
      </c>
      <c r="K16" s="1485"/>
      <c r="L16" s="1485">
        <f t="shared" si="2"/>
        <v>73750</v>
      </c>
      <c r="M16" s="1485">
        <v>75616</v>
      </c>
      <c r="N16" s="1487">
        <v>149366</v>
      </c>
    </row>
    <row r="17" spans="1:14" s="1480" customFormat="1" ht="60" customHeight="1">
      <c r="A17" s="1513">
        <v>9</v>
      </c>
      <c r="B17" s="1481" t="s">
        <v>1325</v>
      </c>
      <c r="C17" s="1482"/>
      <c r="D17" s="1483">
        <f t="shared" si="0"/>
        <v>6500</v>
      </c>
      <c r="E17" s="1483">
        <v>428000</v>
      </c>
      <c r="F17" s="1484">
        <v>434500</v>
      </c>
      <c r="G17" s="1485"/>
      <c r="H17" s="1485">
        <f t="shared" si="1"/>
        <v>21590</v>
      </c>
      <c r="I17" s="1485">
        <v>455257</v>
      </c>
      <c r="J17" s="1486">
        <v>476847</v>
      </c>
      <c r="K17" s="1485"/>
      <c r="L17" s="1485">
        <f t="shared" si="2"/>
        <v>10492</v>
      </c>
      <c r="M17" s="1485"/>
      <c r="N17" s="1487">
        <v>10492</v>
      </c>
    </row>
    <row r="18" spans="1:14" s="1480" customFormat="1" ht="30" customHeight="1">
      <c r="A18" s="1513">
        <v>10</v>
      </c>
      <c r="B18" s="1481" t="s">
        <v>207</v>
      </c>
      <c r="C18" s="1482"/>
      <c r="D18" s="1483">
        <f t="shared" si="0"/>
        <v>0</v>
      </c>
      <c r="E18" s="1483">
        <v>4747</v>
      </c>
      <c r="F18" s="1484">
        <v>4747</v>
      </c>
      <c r="G18" s="1485"/>
      <c r="H18" s="1485">
        <f t="shared" si="1"/>
        <v>1187</v>
      </c>
      <c r="I18" s="1485">
        <v>4747</v>
      </c>
      <c r="J18" s="1486">
        <v>5934</v>
      </c>
      <c r="K18" s="1485"/>
      <c r="L18" s="1485">
        <f t="shared" si="2"/>
        <v>654</v>
      </c>
      <c r="M18" s="1485">
        <v>4090</v>
      </c>
      <c r="N18" s="1487">
        <v>4744</v>
      </c>
    </row>
    <row r="19" spans="1:14" s="1480" customFormat="1" ht="30" customHeight="1">
      <c r="A19" s="1513">
        <v>11</v>
      </c>
      <c r="B19" s="1481" t="s">
        <v>487</v>
      </c>
      <c r="C19" s="1482"/>
      <c r="D19" s="1483">
        <f t="shared" si="0"/>
        <v>0</v>
      </c>
      <c r="E19" s="1483">
        <v>70098</v>
      </c>
      <c r="F19" s="1484">
        <v>70098</v>
      </c>
      <c r="G19" s="1485"/>
      <c r="H19" s="1485">
        <f t="shared" si="1"/>
        <v>0</v>
      </c>
      <c r="I19" s="1485">
        <v>11009</v>
      </c>
      <c r="J19" s="1486">
        <v>11009</v>
      </c>
      <c r="K19" s="1485"/>
      <c r="L19" s="1485">
        <f t="shared" si="2"/>
        <v>5938</v>
      </c>
      <c r="M19" s="1485"/>
      <c r="N19" s="1487">
        <v>5938</v>
      </c>
    </row>
    <row r="20" spans="1:14" s="1480" customFormat="1" ht="30" customHeight="1">
      <c r="A20" s="1513">
        <v>12</v>
      </c>
      <c r="B20" s="1481" t="s">
        <v>513</v>
      </c>
      <c r="C20" s="1482"/>
      <c r="D20" s="1483">
        <f t="shared" si="0"/>
        <v>95098</v>
      </c>
      <c r="E20" s="1483">
        <v>541694</v>
      </c>
      <c r="F20" s="1484">
        <v>636792</v>
      </c>
      <c r="G20" s="1485"/>
      <c r="H20" s="1485">
        <f t="shared" si="1"/>
        <v>93125</v>
      </c>
      <c r="I20" s="1485">
        <v>643834</v>
      </c>
      <c r="J20" s="1486">
        <v>736959</v>
      </c>
      <c r="K20" s="1485"/>
      <c r="L20" s="1485">
        <f t="shared" si="2"/>
        <v>-1486</v>
      </c>
      <c r="M20" s="1485">
        <v>151829</v>
      </c>
      <c r="N20" s="1487">
        <v>150343</v>
      </c>
    </row>
    <row r="21" spans="1:14" s="1480" customFormat="1" ht="45" customHeight="1">
      <c r="A21" s="1513">
        <v>13</v>
      </c>
      <c r="B21" s="1481" t="s">
        <v>306</v>
      </c>
      <c r="C21" s="1482"/>
      <c r="D21" s="1483">
        <f t="shared" si="0"/>
        <v>0</v>
      </c>
      <c r="E21" s="1483"/>
      <c r="F21" s="1484"/>
      <c r="G21" s="1485"/>
      <c r="H21" s="1485">
        <f t="shared" si="1"/>
        <v>69194</v>
      </c>
      <c r="I21" s="1485">
        <v>250057</v>
      </c>
      <c r="J21" s="1486">
        <v>319251</v>
      </c>
      <c r="K21" s="1485"/>
      <c r="L21" s="1485">
        <f t="shared" si="2"/>
        <v>-77719</v>
      </c>
      <c r="M21" s="1485">
        <v>92994</v>
      </c>
      <c r="N21" s="1487">
        <v>15275</v>
      </c>
    </row>
    <row r="22" spans="1:14" s="1480" customFormat="1" ht="45" customHeight="1">
      <c r="A22" s="1513">
        <v>14</v>
      </c>
      <c r="B22" s="1481" t="s">
        <v>1326</v>
      </c>
      <c r="C22" s="1482"/>
      <c r="D22" s="1483">
        <f t="shared" si="0"/>
        <v>0</v>
      </c>
      <c r="E22" s="1483">
        <v>231875</v>
      </c>
      <c r="F22" s="1484">
        <v>231875</v>
      </c>
      <c r="G22" s="1485"/>
      <c r="H22" s="1485">
        <f t="shared" si="1"/>
        <v>5050</v>
      </c>
      <c r="I22" s="1485">
        <v>500625</v>
      </c>
      <c r="J22" s="1486">
        <v>505675</v>
      </c>
      <c r="K22" s="1485"/>
      <c r="L22" s="1485">
        <f t="shared" si="2"/>
        <v>11331</v>
      </c>
      <c r="M22" s="1485"/>
      <c r="N22" s="1487">
        <v>11331</v>
      </c>
    </row>
    <row r="23" spans="1:14" s="1480" customFormat="1" ht="30" customHeight="1">
      <c r="A23" s="1513">
        <v>15</v>
      </c>
      <c r="B23" s="1481" t="s">
        <v>1327</v>
      </c>
      <c r="C23" s="1482"/>
      <c r="D23" s="1483">
        <f t="shared" si="0"/>
        <v>0</v>
      </c>
      <c r="E23" s="1483">
        <v>20000</v>
      </c>
      <c r="F23" s="1484">
        <v>20000</v>
      </c>
      <c r="G23" s="1485"/>
      <c r="H23" s="1485">
        <f t="shared" si="1"/>
        <v>-2242</v>
      </c>
      <c r="I23" s="1485">
        <v>40000</v>
      </c>
      <c r="J23" s="1486">
        <v>37758</v>
      </c>
      <c r="K23" s="1485"/>
      <c r="L23" s="1485">
        <f t="shared" si="2"/>
        <v>-270</v>
      </c>
      <c r="M23" s="1485">
        <v>37998</v>
      </c>
      <c r="N23" s="1487">
        <v>37728</v>
      </c>
    </row>
    <row r="24" spans="1:14" s="1480" customFormat="1" ht="30" customHeight="1">
      <c r="A24" s="1513">
        <v>16</v>
      </c>
      <c r="B24" s="1481" t="s">
        <v>307</v>
      </c>
      <c r="C24" s="1482"/>
      <c r="D24" s="1483">
        <f t="shared" si="0"/>
        <v>0</v>
      </c>
      <c r="E24" s="1483"/>
      <c r="F24" s="1484"/>
      <c r="G24" s="1485"/>
      <c r="H24" s="1485">
        <f t="shared" si="1"/>
        <v>-3813</v>
      </c>
      <c r="I24" s="1485">
        <v>89895</v>
      </c>
      <c r="J24" s="1486">
        <v>86082</v>
      </c>
      <c r="K24" s="1485"/>
      <c r="L24" s="1485">
        <f t="shared" si="2"/>
        <v>-37676</v>
      </c>
      <c r="M24" s="1485">
        <v>37729</v>
      </c>
      <c r="N24" s="1487">
        <v>53</v>
      </c>
    </row>
    <row r="25" spans="1:14" s="1480" customFormat="1" ht="30" customHeight="1">
      <c r="A25" s="1513">
        <v>17</v>
      </c>
      <c r="B25" s="1481" t="s">
        <v>308</v>
      </c>
      <c r="C25" s="1482"/>
      <c r="D25" s="1483">
        <f t="shared" si="0"/>
        <v>0</v>
      </c>
      <c r="E25" s="1483"/>
      <c r="F25" s="1484"/>
      <c r="G25" s="1485"/>
      <c r="H25" s="1485">
        <f t="shared" si="1"/>
        <v>10000</v>
      </c>
      <c r="I25" s="1485"/>
      <c r="J25" s="1486">
        <v>10000</v>
      </c>
      <c r="K25" s="1485"/>
      <c r="L25" s="1485">
        <f t="shared" si="2"/>
        <v>5813</v>
      </c>
      <c r="M25" s="1485"/>
      <c r="N25" s="1487">
        <v>5813</v>
      </c>
    </row>
    <row r="26" spans="1:14" s="1480" customFormat="1" ht="30" customHeight="1">
      <c r="A26" s="1513">
        <v>18</v>
      </c>
      <c r="B26" s="1481" t="s">
        <v>1328</v>
      </c>
      <c r="C26" s="1482"/>
      <c r="D26" s="1483">
        <f t="shared" si="0"/>
        <v>0</v>
      </c>
      <c r="E26" s="1483"/>
      <c r="F26" s="1484"/>
      <c r="G26" s="1485"/>
      <c r="H26" s="1485">
        <f t="shared" si="1"/>
        <v>10000</v>
      </c>
      <c r="I26" s="1485">
        <v>30000</v>
      </c>
      <c r="J26" s="1486">
        <v>40000</v>
      </c>
      <c r="K26" s="1485"/>
      <c r="L26" s="1485">
        <f t="shared" si="2"/>
        <v>24822</v>
      </c>
      <c r="M26" s="1485"/>
      <c r="N26" s="1487">
        <v>24822</v>
      </c>
    </row>
    <row r="27" spans="1:14" s="1480" customFormat="1" ht="45" customHeight="1">
      <c r="A27" s="1513">
        <v>19</v>
      </c>
      <c r="B27" s="1481" t="s">
        <v>515</v>
      </c>
      <c r="C27" s="1482"/>
      <c r="D27" s="1483">
        <f t="shared" si="0"/>
        <v>0</v>
      </c>
      <c r="E27" s="1483"/>
      <c r="F27" s="1484"/>
      <c r="G27" s="1485"/>
      <c r="H27" s="1485">
        <f t="shared" si="1"/>
        <v>2500</v>
      </c>
      <c r="I27" s="1485">
        <v>7500</v>
      </c>
      <c r="J27" s="1486">
        <v>10000</v>
      </c>
      <c r="K27" s="1485"/>
      <c r="L27" s="1485">
        <f t="shared" si="2"/>
        <v>2238</v>
      </c>
      <c r="M27" s="1485">
        <v>7000</v>
      </c>
      <c r="N27" s="1487">
        <v>9238</v>
      </c>
    </row>
    <row r="28" spans="1:14" s="1480" customFormat="1" ht="30" customHeight="1">
      <c r="A28" s="1514">
        <v>20</v>
      </c>
      <c r="B28" s="1488" t="s">
        <v>1329</v>
      </c>
      <c r="C28" s="1489"/>
      <c r="D28" s="1490">
        <f t="shared" si="0"/>
        <v>0</v>
      </c>
      <c r="E28" s="1490"/>
      <c r="F28" s="1491"/>
      <c r="G28" s="1492"/>
      <c r="H28" s="1492">
        <f t="shared" si="1"/>
        <v>0</v>
      </c>
      <c r="I28" s="1492">
        <v>19629</v>
      </c>
      <c r="J28" s="1493">
        <v>19629</v>
      </c>
      <c r="K28" s="1492"/>
      <c r="L28" s="1492">
        <f t="shared" si="2"/>
        <v>1931</v>
      </c>
      <c r="M28" s="1492"/>
      <c r="N28" s="1494">
        <v>1931</v>
      </c>
    </row>
    <row r="29" spans="1:14" s="1480" customFormat="1" ht="30" customHeight="1">
      <c r="A29" s="1514">
        <v>21</v>
      </c>
      <c r="B29" s="1488" t="s">
        <v>1330</v>
      </c>
      <c r="C29" s="1489"/>
      <c r="D29" s="1490">
        <f t="shared" si="0"/>
        <v>0</v>
      </c>
      <c r="E29" s="1490"/>
      <c r="F29" s="1491"/>
      <c r="G29" s="1492"/>
      <c r="H29" s="1492">
        <f t="shared" si="1"/>
        <v>300</v>
      </c>
      <c r="I29" s="1492"/>
      <c r="J29" s="1493">
        <v>300</v>
      </c>
      <c r="K29" s="1492"/>
      <c r="L29" s="1492">
        <f t="shared" si="2"/>
        <v>298</v>
      </c>
      <c r="M29" s="1492"/>
      <c r="N29" s="1494">
        <v>298</v>
      </c>
    </row>
    <row r="30" spans="1:14" s="1480" customFormat="1" ht="45" customHeight="1">
      <c r="A30" s="1513">
        <v>22</v>
      </c>
      <c r="B30" s="1481" t="s">
        <v>1331</v>
      </c>
      <c r="C30" s="1482"/>
      <c r="D30" s="1483">
        <f t="shared" si="0"/>
        <v>0</v>
      </c>
      <c r="E30" s="1483"/>
      <c r="F30" s="1484"/>
      <c r="G30" s="1485"/>
      <c r="H30" s="1485">
        <f t="shared" si="1"/>
        <v>4300</v>
      </c>
      <c r="I30" s="1485"/>
      <c r="J30" s="1486">
        <v>4300</v>
      </c>
      <c r="K30" s="1485"/>
      <c r="L30" s="1485">
        <f t="shared" si="2"/>
        <v>4271</v>
      </c>
      <c r="M30" s="1485"/>
      <c r="N30" s="1487">
        <v>4271</v>
      </c>
    </row>
    <row r="31" spans="1:14" s="1461" customFormat="1" ht="29.25">
      <c r="A31" s="1513">
        <v>23</v>
      </c>
      <c r="B31" s="1495" t="s">
        <v>1332</v>
      </c>
      <c r="C31" s="1496"/>
      <c r="D31" s="1483">
        <f t="shared" si="0"/>
        <v>0</v>
      </c>
      <c r="E31" s="1497">
        <v>2683</v>
      </c>
      <c r="F31" s="1498">
        <v>2683</v>
      </c>
      <c r="G31" s="1499"/>
      <c r="H31" s="1485">
        <f t="shared" si="1"/>
        <v>1015</v>
      </c>
      <c r="I31" s="1500">
        <v>4250</v>
      </c>
      <c r="J31" s="1501">
        <v>5265</v>
      </c>
      <c r="K31" s="1500"/>
      <c r="L31" s="1485">
        <f t="shared" si="2"/>
        <v>885</v>
      </c>
      <c r="M31" s="1500">
        <v>4250</v>
      </c>
      <c r="N31" s="1502">
        <v>5135</v>
      </c>
    </row>
    <row r="32" spans="1:14" s="1461" customFormat="1" ht="43.5">
      <c r="A32" s="1513">
        <v>24</v>
      </c>
      <c r="B32" s="1495" t="s">
        <v>1333</v>
      </c>
      <c r="C32" s="1496"/>
      <c r="D32" s="1483">
        <f t="shared" si="0"/>
        <v>0</v>
      </c>
      <c r="E32" s="1497">
        <v>10500</v>
      </c>
      <c r="F32" s="1498">
        <v>10500</v>
      </c>
      <c r="G32" s="1499"/>
      <c r="H32" s="1485">
        <f t="shared" si="1"/>
        <v>1438</v>
      </c>
      <c r="I32" s="1500">
        <v>14299</v>
      </c>
      <c r="J32" s="1501">
        <v>15737</v>
      </c>
      <c r="K32" s="1500"/>
      <c r="L32" s="1485">
        <f t="shared" si="2"/>
        <v>1438</v>
      </c>
      <c r="M32" s="1500">
        <v>14299</v>
      </c>
      <c r="N32" s="1502">
        <v>15737</v>
      </c>
    </row>
    <row r="33" spans="1:14" s="1461" customFormat="1" ht="44.25" thickBot="1">
      <c r="A33" s="1513">
        <v>25</v>
      </c>
      <c r="B33" s="1495" t="s">
        <v>1334</v>
      </c>
      <c r="C33" s="1496"/>
      <c r="D33" s="1497">
        <f t="shared" si="0"/>
        <v>0</v>
      </c>
      <c r="E33" s="1497"/>
      <c r="F33" s="1498"/>
      <c r="G33" s="1499"/>
      <c r="H33" s="1500">
        <f t="shared" si="1"/>
        <v>881</v>
      </c>
      <c r="I33" s="1500">
        <v>11250</v>
      </c>
      <c r="J33" s="1501">
        <v>12131</v>
      </c>
      <c r="K33" s="1500"/>
      <c r="L33" s="1485">
        <f t="shared" si="2"/>
        <v>-853</v>
      </c>
      <c r="M33" s="1500">
        <v>10810</v>
      </c>
      <c r="N33" s="1502">
        <v>9957</v>
      </c>
    </row>
    <row r="34" spans="1:14" s="1510" customFormat="1" ht="29.25" customHeight="1" thickBot="1">
      <c r="A34" s="1514">
        <v>26</v>
      </c>
      <c r="B34" s="1503" t="s">
        <v>937</v>
      </c>
      <c r="C34" s="1504"/>
      <c r="D34" s="1505">
        <f>SUM(D9:D33)</f>
        <v>236007</v>
      </c>
      <c r="E34" s="1505">
        <f>SUM(E9:E33)</f>
        <v>2591940</v>
      </c>
      <c r="F34" s="1506">
        <f>SUM(F9:F33)</f>
        <v>2827947</v>
      </c>
      <c r="G34" s="1507"/>
      <c r="H34" s="1507">
        <f>SUM(H9:H33)</f>
        <v>414370</v>
      </c>
      <c r="I34" s="1507">
        <f>SUM(I9:I33)</f>
        <v>3844149</v>
      </c>
      <c r="J34" s="1508">
        <f>SUM(J9:J33)</f>
        <v>4258519</v>
      </c>
      <c r="K34" s="1507"/>
      <c r="L34" s="1507">
        <f>SUM(L9:L33)</f>
        <v>51182</v>
      </c>
      <c r="M34" s="1507">
        <f>SUM(M9:M33)</f>
        <v>922497</v>
      </c>
      <c r="N34" s="1509">
        <f>SUM(N9:N33)</f>
        <v>973679</v>
      </c>
    </row>
  </sheetData>
  <sheetProtection/>
  <mergeCells count="16">
    <mergeCell ref="B1:D1"/>
    <mergeCell ref="C6:D6"/>
    <mergeCell ref="G6:H6"/>
    <mergeCell ref="K6:L6"/>
    <mergeCell ref="A2:N2"/>
    <mergeCell ref="A3:N3"/>
    <mergeCell ref="A4:N4"/>
    <mergeCell ref="M5:N5"/>
    <mergeCell ref="A7:A8"/>
    <mergeCell ref="B7:B8"/>
    <mergeCell ref="C7:F7"/>
    <mergeCell ref="G7:J7"/>
    <mergeCell ref="K7:N7"/>
    <mergeCell ref="C8:D8"/>
    <mergeCell ref="G8:H8"/>
    <mergeCell ref="K8:L8"/>
  </mergeCells>
  <printOptions horizontalCentered="1"/>
  <pageMargins left="0.7" right="0.7" top="0.75" bottom="0.75" header="0.3" footer="0.3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35"/>
  <sheetViews>
    <sheetView view="pageBreakPreview" zoomScaleNormal="75" zoomScaleSheetLayoutView="100" zoomScalePageLayoutView="0" workbookViewId="0" topLeftCell="A1">
      <selection activeCell="A1" sqref="A1:B1"/>
    </sheetView>
  </sheetViews>
  <sheetFormatPr defaultColWidth="9.00390625" defaultRowHeight="12.75"/>
  <cols>
    <col min="1" max="1" width="8.75390625" style="1456" customWidth="1"/>
    <col min="2" max="2" width="62.625" style="1" bestFit="1" customWidth="1"/>
    <col min="3" max="4" width="10.625" style="1457" bestFit="1" customWidth="1"/>
    <col min="5" max="5" width="12.75390625" style="91" customWidth="1"/>
    <col min="6" max="6" width="8.75390625" style="1456" customWidth="1"/>
    <col min="7" max="7" width="54.00390625" style="1" bestFit="1" customWidth="1"/>
    <col min="8" max="9" width="10.625" style="1457" bestFit="1" customWidth="1"/>
    <col min="10" max="10" width="9.875" style="91" customWidth="1"/>
    <col min="11" max="11" width="3.625" style="1389" customWidth="1"/>
    <col min="12" max="16384" width="9.125" style="1" customWidth="1"/>
  </cols>
  <sheetData>
    <row r="1" spans="1:11" s="9" customFormat="1" ht="15">
      <c r="A1" s="1774" t="s">
        <v>1512</v>
      </c>
      <c r="B1" s="1774"/>
      <c r="C1" s="267"/>
      <c r="D1" s="267"/>
      <c r="E1" s="27"/>
      <c r="F1" s="1373"/>
      <c r="H1" s="267"/>
      <c r="I1" s="267"/>
      <c r="J1" s="267"/>
      <c r="K1" s="1374"/>
    </row>
    <row r="2" spans="1:11" s="9" customFormat="1" ht="26.25" customHeight="1">
      <c r="A2" s="1775" t="s">
        <v>785</v>
      </c>
      <c r="B2" s="1775"/>
      <c r="C2" s="1775"/>
      <c r="D2" s="1775"/>
      <c r="E2" s="1775"/>
      <c r="F2" s="1775"/>
      <c r="G2" s="1775"/>
      <c r="H2" s="1775"/>
      <c r="I2" s="1775"/>
      <c r="J2" s="1775"/>
      <c r="K2" s="1374"/>
    </row>
    <row r="3" spans="1:11" s="9" customFormat="1" ht="27.75" customHeight="1">
      <c r="A3" s="1775" t="s">
        <v>10</v>
      </c>
      <c r="B3" s="1775"/>
      <c r="C3" s="1775"/>
      <c r="D3" s="1775"/>
      <c r="E3" s="1775"/>
      <c r="F3" s="1775"/>
      <c r="G3" s="1775"/>
      <c r="H3" s="1775"/>
      <c r="I3" s="1775"/>
      <c r="J3" s="1775"/>
      <c r="K3" s="1374"/>
    </row>
    <row r="4" spans="1:11" s="9" customFormat="1" ht="15">
      <c r="A4" s="886"/>
      <c r="B4" s="886"/>
      <c r="C4" s="1375"/>
      <c r="D4" s="1375"/>
      <c r="E4" s="886"/>
      <c r="F4" s="886"/>
      <c r="G4" s="886"/>
      <c r="H4" s="1375"/>
      <c r="I4" s="1776" t="s">
        <v>155</v>
      </c>
      <c r="J4" s="1776"/>
      <c r="K4" s="1374"/>
    </row>
    <row r="5" spans="1:11" s="1376" customFormat="1" ht="14.25" thickBot="1">
      <c r="A5" s="1376" t="s">
        <v>164</v>
      </c>
      <c r="B5" s="1376" t="s">
        <v>165</v>
      </c>
      <c r="C5" s="157" t="s">
        <v>166</v>
      </c>
      <c r="D5" s="157" t="s">
        <v>167</v>
      </c>
      <c r="E5" s="1376" t="s">
        <v>168</v>
      </c>
      <c r="F5" s="1376" t="s">
        <v>169</v>
      </c>
      <c r="G5" s="1376" t="s">
        <v>170</v>
      </c>
      <c r="H5" s="157" t="s">
        <v>35</v>
      </c>
      <c r="I5" s="1376" t="s">
        <v>36</v>
      </c>
      <c r="J5" s="1376" t="s">
        <v>775</v>
      </c>
      <c r="K5" s="1377"/>
    </row>
    <row r="6" spans="1:11" s="9" customFormat="1" ht="45">
      <c r="A6" s="1378"/>
      <c r="B6" s="1379" t="s">
        <v>786</v>
      </c>
      <c r="C6" s="1380" t="s">
        <v>273</v>
      </c>
      <c r="D6" s="1380" t="s">
        <v>274</v>
      </c>
      <c r="E6" s="1381" t="s">
        <v>275</v>
      </c>
      <c r="F6" s="1382"/>
      <c r="G6" s="1379" t="s">
        <v>787</v>
      </c>
      <c r="H6" s="1380" t="s">
        <v>273</v>
      </c>
      <c r="I6" s="1383" t="s">
        <v>274</v>
      </c>
      <c r="J6" s="1384" t="s">
        <v>275</v>
      </c>
      <c r="K6" s="1374"/>
    </row>
    <row r="7" spans="1:10" ht="15" customHeight="1">
      <c r="A7" s="1385" t="s">
        <v>703</v>
      </c>
      <c r="B7" s="1" t="s">
        <v>8</v>
      </c>
      <c r="C7" s="695">
        <v>3622793</v>
      </c>
      <c r="D7" s="695">
        <v>4103752</v>
      </c>
      <c r="E7" s="1386">
        <f>'1.Onbe'!I9+'1.Onbe'!I14+'1.Onbe'!I16</f>
        <v>4097128</v>
      </c>
      <c r="F7" s="1387" t="s">
        <v>703</v>
      </c>
      <c r="G7" s="1" t="s">
        <v>788</v>
      </c>
      <c r="H7" s="695">
        <v>3073312</v>
      </c>
      <c r="I7" s="699">
        <v>3427731</v>
      </c>
      <c r="J7" s="1388">
        <f>'5.Inki'!J297+'6.Önk.műk.'!J632</f>
        <v>3273253</v>
      </c>
    </row>
    <row r="8" spans="1:10" ht="15" customHeight="1">
      <c r="A8" s="1385" t="s">
        <v>704</v>
      </c>
      <c r="B8" s="1" t="s">
        <v>56</v>
      </c>
      <c r="C8" s="695">
        <v>5485000</v>
      </c>
      <c r="D8" s="695">
        <v>5635000</v>
      </c>
      <c r="E8" s="1386">
        <f>'1.Onbe'!I17</f>
        <v>6245413</v>
      </c>
      <c r="F8" s="1387" t="s">
        <v>704</v>
      </c>
      <c r="G8" s="1" t="s">
        <v>789</v>
      </c>
      <c r="H8" s="695">
        <v>869842</v>
      </c>
      <c r="I8" s="699">
        <v>935743</v>
      </c>
      <c r="J8" s="1388">
        <f>'5.Inki'!K297+'6.Önk.műk.'!K632</f>
        <v>887607</v>
      </c>
    </row>
    <row r="9" spans="1:10" ht="15">
      <c r="A9" s="1385" t="s">
        <v>705</v>
      </c>
      <c r="B9" s="1390" t="s">
        <v>213</v>
      </c>
      <c r="C9" s="1391">
        <v>1325691</v>
      </c>
      <c r="D9" s="1391">
        <v>1678567</v>
      </c>
      <c r="E9" s="1386">
        <f>'1.Onbe'!I31+'1.Onbe'!I35</f>
        <v>1696725</v>
      </c>
      <c r="F9" s="1387" t="s">
        <v>705</v>
      </c>
      <c r="G9" s="1" t="s">
        <v>790</v>
      </c>
      <c r="H9" s="695">
        <v>5160266</v>
      </c>
      <c r="I9" s="699">
        <v>5739513</v>
      </c>
      <c r="J9" s="1388">
        <f>'5.Inki'!L297+'6.Önk.műk.'!L632+6520+1985</f>
        <v>5193120</v>
      </c>
    </row>
    <row r="10" spans="1:10" ht="15">
      <c r="A10" s="1385" t="s">
        <v>706</v>
      </c>
      <c r="B10" s="1" t="s">
        <v>233</v>
      </c>
      <c r="C10" s="695">
        <v>80000</v>
      </c>
      <c r="D10" s="695">
        <v>107410</v>
      </c>
      <c r="E10" s="1386">
        <f>'1.Onbe'!I36+'1.Onbe'!I37</f>
        <v>107507</v>
      </c>
      <c r="F10" s="1392" t="s">
        <v>706</v>
      </c>
      <c r="G10" s="1" t="s">
        <v>214</v>
      </c>
      <c r="H10" s="695">
        <v>276400</v>
      </c>
      <c r="I10" s="699">
        <v>203035</v>
      </c>
      <c r="J10" s="1388">
        <f>'5.Inki'!M297+'6.Önk.műk.'!M632</f>
        <v>188325</v>
      </c>
    </row>
    <row r="11" spans="1:10" ht="15">
      <c r="A11" s="1385"/>
      <c r="B11" s="1390"/>
      <c r="C11" s="1391"/>
      <c r="D11" s="1391"/>
      <c r="E11" s="1386"/>
      <c r="F11" s="1392" t="s">
        <v>708</v>
      </c>
      <c r="G11" s="15" t="s">
        <v>589</v>
      </c>
      <c r="H11" s="700">
        <v>815969</v>
      </c>
      <c r="I11" s="701">
        <v>1417317</v>
      </c>
      <c r="J11" s="1393">
        <f>'5.Inki'!N297+'6.Önk.műk.'!N632</f>
        <v>1334826</v>
      </c>
    </row>
    <row r="12" spans="1:10" ht="15">
      <c r="A12" s="1385"/>
      <c r="B12" s="1390"/>
      <c r="C12" s="1391"/>
      <c r="D12" s="1391"/>
      <c r="E12" s="1386"/>
      <c r="F12" s="1392" t="s">
        <v>709</v>
      </c>
      <c r="G12" s="15" t="s">
        <v>522</v>
      </c>
      <c r="H12" s="700">
        <v>205000</v>
      </c>
      <c r="I12" s="701">
        <v>803806</v>
      </c>
      <c r="J12" s="1393"/>
    </row>
    <row r="13" spans="1:11" s="9" customFormat="1" ht="24.75" customHeight="1">
      <c r="A13" s="1394"/>
      <c r="B13" s="6" t="s">
        <v>417</v>
      </c>
      <c r="C13" s="694">
        <f>SUM(C7:C12)</f>
        <v>10513484</v>
      </c>
      <c r="D13" s="694">
        <f>SUM(D7:D12)</f>
        <v>11524729</v>
      </c>
      <c r="E13" s="1395">
        <f>SUM(E7:E11)</f>
        <v>12146773</v>
      </c>
      <c r="F13" s="1396"/>
      <c r="G13" s="6" t="s">
        <v>412</v>
      </c>
      <c r="H13" s="694">
        <f>SUM(H7:H12)</f>
        <v>10400789</v>
      </c>
      <c r="I13" s="694">
        <f>SUM(I7:I12)</f>
        <v>12527145</v>
      </c>
      <c r="J13" s="1397">
        <f>SUM(J7:J12)</f>
        <v>10877131</v>
      </c>
      <c r="K13" s="1374"/>
    </row>
    <row r="14" spans="1:11" ht="23.25" customHeight="1">
      <c r="A14" s="1398"/>
      <c r="B14" s="1399" t="s">
        <v>792</v>
      </c>
      <c r="C14" s="1400"/>
      <c r="D14" s="1400"/>
      <c r="E14" s="1401"/>
      <c r="F14" s="1402"/>
      <c r="G14" s="1399" t="s">
        <v>793</v>
      </c>
      <c r="H14" s="1400"/>
      <c r="I14" s="1403"/>
      <c r="J14" s="1404"/>
      <c r="K14" s="1405"/>
    </row>
    <row r="15" spans="1:11" ht="15">
      <c r="A15" s="1406" t="s">
        <v>703</v>
      </c>
      <c r="B15" s="1407" t="s">
        <v>9</v>
      </c>
      <c r="C15" s="695">
        <v>5640156</v>
      </c>
      <c r="D15" s="695">
        <v>7521531</v>
      </c>
      <c r="E15" s="1408">
        <f>'1.Onbe'!I39</f>
        <v>4516247</v>
      </c>
      <c r="F15" s="1409" t="s">
        <v>703</v>
      </c>
      <c r="G15" s="1407" t="s">
        <v>137</v>
      </c>
      <c r="H15" s="695">
        <v>3111297</v>
      </c>
      <c r="I15" s="699">
        <v>6498274</v>
      </c>
      <c r="J15" s="1404">
        <f>'3.Onki'!I26+'3.Onki'!I10</f>
        <v>3139213</v>
      </c>
      <c r="K15" s="1410"/>
    </row>
    <row r="16" spans="1:11" ht="15">
      <c r="A16" s="1406" t="s">
        <v>704</v>
      </c>
      <c r="B16" s="1407" t="s">
        <v>229</v>
      </c>
      <c r="C16" s="695">
        <v>550000</v>
      </c>
      <c r="D16" s="695">
        <v>394370</v>
      </c>
      <c r="E16" s="1408">
        <f>'1.Onbe'!I45</f>
        <v>409772</v>
      </c>
      <c r="F16" s="1409" t="s">
        <v>704</v>
      </c>
      <c r="G16" s="1407" t="s">
        <v>138</v>
      </c>
      <c r="H16" s="695">
        <v>223615</v>
      </c>
      <c r="I16" s="699">
        <v>653263</v>
      </c>
      <c r="J16" s="1404">
        <f>'3.Onki'!I11+'3.Onki'!I27</f>
        <v>581689</v>
      </c>
      <c r="K16" s="1410"/>
    </row>
    <row r="17" spans="1:11" ht="15">
      <c r="A17" s="1406" t="s">
        <v>705</v>
      </c>
      <c r="B17" s="1" t="s">
        <v>234</v>
      </c>
      <c r="C17" s="695">
        <v>0</v>
      </c>
      <c r="D17" s="695">
        <v>9000</v>
      </c>
      <c r="E17" s="1408">
        <f>'1.Onbe'!I51</f>
        <v>8945</v>
      </c>
      <c r="F17" s="1409" t="s">
        <v>705</v>
      </c>
      <c r="G17" s="1407" t="s">
        <v>723</v>
      </c>
      <c r="H17" s="695">
        <v>1418800</v>
      </c>
      <c r="I17" s="699">
        <v>36923</v>
      </c>
      <c r="J17" s="1404">
        <f>'3.Onki'!I28</f>
        <v>36923</v>
      </c>
      <c r="K17" s="1410"/>
    </row>
    <row r="18" spans="1:11" ht="15">
      <c r="A18" s="1406"/>
      <c r="C18" s="695"/>
      <c r="D18" s="695"/>
      <c r="E18" s="1408"/>
      <c r="F18" s="1409" t="s">
        <v>706</v>
      </c>
      <c r="G18" s="1407" t="s">
        <v>523</v>
      </c>
      <c r="H18" s="695">
        <v>1153579</v>
      </c>
      <c r="I18" s="699">
        <v>148229</v>
      </c>
      <c r="J18" s="1404"/>
      <c r="K18" s="1410"/>
    </row>
    <row r="19" spans="1:11" s="9" customFormat="1" ht="24.75" customHeight="1" thickBot="1">
      <c r="A19" s="1411"/>
      <c r="B19" s="7" t="s">
        <v>418</v>
      </c>
      <c r="C19" s="696">
        <f>SUM(C15:C18)</f>
        <v>6190156</v>
      </c>
      <c r="D19" s="696">
        <f>SUM(D15:D18)</f>
        <v>7924901</v>
      </c>
      <c r="E19" s="1412">
        <f>SUM(E15:E17)</f>
        <v>4934964</v>
      </c>
      <c r="F19" s="1413"/>
      <c r="G19" s="7" t="s">
        <v>413</v>
      </c>
      <c r="H19" s="696">
        <f>SUM(H15:H18)</f>
        <v>5907291</v>
      </c>
      <c r="I19" s="696">
        <f>SUM(I15:I18)</f>
        <v>7336689</v>
      </c>
      <c r="J19" s="1414">
        <f>SUM(J15:J18)</f>
        <v>3757825</v>
      </c>
      <c r="K19" s="1374"/>
    </row>
    <row r="20" spans="1:11" s="9" customFormat="1" ht="24.75" customHeight="1" thickBot="1" thickTop="1">
      <c r="A20" s="1415"/>
      <c r="B20" s="1416" t="s">
        <v>236</v>
      </c>
      <c r="C20" s="1417">
        <f>SUM(C19,C13)</f>
        <v>16703640</v>
      </c>
      <c r="D20" s="1417">
        <f>SUM(D19,D13)</f>
        <v>19449630</v>
      </c>
      <c r="E20" s="1418">
        <f>E13+E19</f>
        <v>17081737</v>
      </c>
      <c r="F20" s="1419"/>
      <c r="G20" s="1416" t="s">
        <v>414</v>
      </c>
      <c r="H20" s="1417">
        <f>SUM(H19,H13)</f>
        <v>16308080</v>
      </c>
      <c r="I20" s="1417">
        <f>SUM(I19,I13)</f>
        <v>19863834</v>
      </c>
      <c r="J20" s="805">
        <f>J13+J19</f>
        <v>14634956</v>
      </c>
      <c r="K20" s="1374"/>
    </row>
    <row r="21" spans="1:11" s="9" customFormat="1" ht="24.75" customHeight="1" thickTop="1">
      <c r="A21" s="1420"/>
      <c r="B21" s="1399" t="s">
        <v>795</v>
      </c>
      <c r="C21" s="1400"/>
      <c r="D21" s="1400"/>
      <c r="E21" s="1421"/>
      <c r="F21" s="8"/>
      <c r="G21" s="1399" t="s">
        <v>796</v>
      </c>
      <c r="H21" s="1400"/>
      <c r="I21" s="1403"/>
      <c r="J21" s="1422"/>
      <c r="K21" s="1374"/>
    </row>
    <row r="22" spans="1:11" s="9" customFormat="1" ht="15">
      <c r="A22" s="1423" t="s">
        <v>703</v>
      </c>
      <c r="B22" s="9" t="s">
        <v>799</v>
      </c>
      <c r="C22" s="697">
        <v>0</v>
      </c>
      <c r="D22" s="697">
        <v>0</v>
      </c>
      <c r="E22" s="1421"/>
      <c r="F22" s="8" t="s">
        <v>703</v>
      </c>
      <c r="G22" s="9" t="s">
        <v>800</v>
      </c>
      <c r="H22" s="697">
        <v>0</v>
      </c>
      <c r="I22" s="702">
        <v>0</v>
      </c>
      <c r="J22" s="1422"/>
      <c r="K22" s="1374"/>
    </row>
    <row r="23" spans="1:11" s="9" customFormat="1" ht="30">
      <c r="A23" s="1423" t="s">
        <v>704</v>
      </c>
      <c r="B23" s="1424" t="s">
        <v>1316</v>
      </c>
      <c r="C23" s="697">
        <v>0</v>
      </c>
      <c r="D23" s="697">
        <v>1067026</v>
      </c>
      <c r="E23" s="1421">
        <f>'1.Onbe'!I60+'1.Onbe'!I70</f>
        <v>1151708</v>
      </c>
      <c r="F23" s="8"/>
      <c r="H23" s="697"/>
      <c r="I23" s="702"/>
      <c r="J23" s="1422"/>
      <c r="K23" s="1374"/>
    </row>
    <row r="24" spans="1:11" s="9" customFormat="1" ht="24.75" customHeight="1">
      <c r="A24" s="1420"/>
      <c r="B24" s="1399" t="s">
        <v>801</v>
      </c>
      <c r="C24" s="1400"/>
      <c r="D24" s="1400"/>
      <c r="E24" s="1421"/>
      <c r="F24" s="8"/>
      <c r="G24" s="1399" t="s">
        <v>802</v>
      </c>
      <c r="H24" s="1400"/>
      <c r="I24" s="1403"/>
      <c r="J24" s="1422"/>
      <c r="K24" s="1374"/>
    </row>
    <row r="25" spans="1:11" s="9" customFormat="1" ht="15">
      <c r="A25" s="1423" t="s">
        <v>705</v>
      </c>
      <c r="B25" s="9" t="s">
        <v>797</v>
      </c>
      <c r="C25" s="697">
        <v>1352433</v>
      </c>
      <c r="D25" s="697">
        <v>1087312</v>
      </c>
      <c r="E25" s="1421">
        <f>'1.Onbe'!I77</f>
        <v>326717</v>
      </c>
      <c r="F25" s="8" t="s">
        <v>704</v>
      </c>
      <c r="G25" s="9" t="s">
        <v>798</v>
      </c>
      <c r="H25" s="697">
        <v>1747993</v>
      </c>
      <c r="I25" s="702">
        <v>1740134</v>
      </c>
      <c r="J25" s="1422">
        <f>'3.Onki'!I37</f>
        <v>1740134</v>
      </c>
      <c r="K25" s="1374"/>
    </row>
    <row r="26" spans="1:11" s="9" customFormat="1" ht="15">
      <c r="A26" s="1423" t="s">
        <v>706</v>
      </c>
      <c r="B26" s="9" t="s">
        <v>799</v>
      </c>
      <c r="C26" s="697">
        <v>0</v>
      </c>
      <c r="D26" s="697">
        <v>0</v>
      </c>
      <c r="E26" s="1421"/>
      <c r="F26" s="8" t="s">
        <v>705</v>
      </c>
      <c r="G26" s="9" t="s">
        <v>800</v>
      </c>
      <c r="H26" s="697">
        <v>0</v>
      </c>
      <c r="I26" s="702">
        <v>0</v>
      </c>
      <c r="J26" s="1422"/>
      <c r="K26" s="1374"/>
    </row>
    <row r="27" spans="1:11" s="9" customFormat="1" ht="15">
      <c r="A27" s="1423" t="s">
        <v>708</v>
      </c>
      <c r="B27" s="9" t="s">
        <v>724</v>
      </c>
      <c r="C27" s="697">
        <v>0</v>
      </c>
      <c r="D27" s="697">
        <v>0</v>
      </c>
      <c r="E27" s="1421"/>
      <c r="F27" s="8"/>
      <c r="H27" s="697"/>
      <c r="I27" s="702"/>
      <c r="J27" s="1422"/>
      <c r="K27" s="1374"/>
    </row>
    <row r="28" spans="1:147" s="1428" customFormat="1" ht="15.75" thickBot="1">
      <c r="A28" s="1425"/>
      <c r="B28" s="1426" t="s">
        <v>419</v>
      </c>
      <c r="C28" s="696">
        <f>SUM(C22:C27)</f>
        <v>1352433</v>
      </c>
      <c r="D28" s="696">
        <f>SUM(D22:D27)</f>
        <v>2154338</v>
      </c>
      <c r="E28" s="1412">
        <f>SUM(E22:E27)</f>
        <v>1478425</v>
      </c>
      <c r="F28" s="10"/>
      <c r="G28" s="1426" t="s">
        <v>415</v>
      </c>
      <c r="H28" s="696">
        <f>SUM(H22:H26)</f>
        <v>1747993</v>
      </c>
      <c r="I28" s="696">
        <f>SUM(I22:I26)</f>
        <v>1740134</v>
      </c>
      <c r="J28" s="1427">
        <f>SUM(J21:J26)</f>
        <v>1740134</v>
      </c>
      <c r="K28" s="1374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</row>
    <row r="29" spans="1:11" s="9" customFormat="1" ht="30" customHeight="1" thickBot="1" thickTop="1">
      <c r="A29" s="1429"/>
      <c r="B29" s="1426" t="s">
        <v>420</v>
      </c>
      <c r="C29" s="1430">
        <f>SUM(C25:C26,C22:C22,C19,C13)+C23</f>
        <v>18056073</v>
      </c>
      <c r="D29" s="1430">
        <f>SUM(D25:D26,D22:D22,D19,D13)+D23</f>
        <v>21603968</v>
      </c>
      <c r="E29" s="1431">
        <f>SUM(E25:E26,E22:E22,E19,E13)+E23</f>
        <v>18560162</v>
      </c>
      <c r="F29" s="1432"/>
      <c r="G29" s="1426" t="s">
        <v>416</v>
      </c>
      <c r="H29" s="1430">
        <f>SUM(H25:H26,H19,H22:H22,H13)</f>
        <v>18056073</v>
      </c>
      <c r="I29" s="1430">
        <f>SUM(I25:I26,I19,I22:I22,I13)</f>
        <v>21603968</v>
      </c>
      <c r="J29" s="1433">
        <f>SUM(J25:J26,J19,J22:J22,J13)</f>
        <v>16375090</v>
      </c>
      <c r="K29" s="1374"/>
    </row>
    <row r="30" spans="1:11" s="9" customFormat="1" ht="15.75" thickTop="1">
      <c r="A30" s="1434"/>
      <c r="B30" s="11" t="s">
        <v>844</v>
      </c>
      <c r="C30" s="1435">
        <f>C20-H20</f>
        <v>395560</v>
      </c>
      <c r="D30" s="1435">
        <f>D20-I20</f>
        <v>-414204</v>
      </c>
      <c r="E30" s="1436">
        <f>E20-J20</f>
        <v>2446781</v>
      </c>
      <c r="F30" s="1437"/>
      <c r="G30" s="12"/>
      <c r="H30" s="703"/>
      <c r="I30" s="704"/>
      <c r="J30" s="1438"/>
      <c r="K30" s="1374"/>
    </row>
    <row r="31" spans="1:11" s="9" customFormat="1" ht="15">
      <c r="A31" s="1439"/>
      <c r="B31" s="13" t="s">
        <v>725</v>
      </c>
      <c r="C31" s="1440">
        <f>C30-H28</f>
        <v>-1352433</v>
      </c>
      <c r="D31" s="1440">
        <f>D30-I28</f>
        <v>-2154338</v>
      </c>
      <c r="E31" s="1441">
        <f>E30-J28</f>
        <v>706647</v>
      </c>
      <c r="F31" s="1442"/>
      <c r="G31" s="13"/>
      <c r="H31" s="698"/>
      <c r="I31" s="705"/>
      <c r="J31" s="1443"/>
      <c r="K31" s="1374"/>
    </row>
    <row r="32" spans="1:10" ht="19.5" customHeight="1">
      <c r="A32" s="1444"/>
      <c r="B32" s="1" t="s">
        <v>803</v>
      </c>
      <c r="C32" s="1445">
        <f>C13/C20</f>
        <v>0.6294127507537279</v>
      </c>
      <c r="D32" s="1445">
        <f>D13/D20</f>
        <v>0.5925423259979753</v>
      </c>
      <c r="E32" s="1446">
        <f>E13/E20</f>
        <v>0.7110970623186623</v>
      </c>
      <c r="F32" s="1447"/>
      <c r="G32" s="1" t="s">
        <v>804</v>
      </c>
      <c r="H32" s="1448">
        <f>H13/H20</f>
        <v>0.6377690690749616</v>
      </c>
      <c r="I32" s="1448">
        <f>I13/I20</f>
        <v>0.6306509105946012</v>
      </c>
      <c r="J32" s="1449">
        <f>J13/J20</f>
        <v>0.7432294979226449</v>
      </c>
    </row>
    <row r="33" spans="1:10" s="1389" customFormat="1" ht="19.5" customHeight="1" thickBot="1">
      <c r="A33" s="1450"/>
      <c r="B33" s="1451" t="s">
        <v>805</v>
      </c>
      <c r="C33" s="1452">
        <f>C19/C20</f>
        <v>0.37058724924627207</v>
      </c>
      <c r="D33" s="1452">
        <f>D19/D20</f>
        <v>0.4074576740020247</v>
      </c>
      <c r="E33" s="1453">
        <f>E19/E20</f>
        <v>0.2889029376813377</v>
      </c>
      <c r="F33" s="1454"/>
      <c r="G33" s="1451" t="s">
        <v>806</v>
      </c>
      <c r="H33" s="1452">
        <f>H19/H20</f>
        <v>0.3622309309250384</v>
      </c>
      <c r="I33" s="1452">
        <f>I19/I20</f>
        <v>0.3693490894053988</v>
      </c>
      <c r="J33" s="1455">
        <f>J19/J20</f>
        <v>0.2567705020773551</v>
      </c>
    </row>
    <row r="34" spans="1:10" s="1389" customFormat="1" ht="15">
      <c r="A34" s="1456"/>
      <c r="B34" s="1"/>
      <c r="C34" s="1457"/>
      <c r="D34" s="1457"/>
      <c r="E34" s="91"/>
      <c r="F34" s="1456"/>
      <c r="G34" s="1" t="s">
        <v>405</v>
      </c>
      <c r="H34" s="1457"/>
      <c r="I34" s="1457"/>
      <c r="J34" s="91"/>
    </row>
    <row r="35" spans="1:10" s="1389" customFormat="1" ht="15">
      <c r="A35" s="1456"/>
      <c r="B35" s="1"/>
      <c r="C35" s="1457"/>
      <c r="D35" s="1457"/>
      <c r="E35" s="91" t="s">
        <v>405</v>
      </c>
      <c r="F35" s="1456"/>
      <c r="G35" s="1"/>
      <c r="H35" s="1457"/>
      <c r="I35" s="1457"/>
      <c r="J35" s="91"/>
    </row>
  </sheetData>
  <sheetProtection/>
  <mergeCells count="4">
    <mergeCell ref="A1:B1"/>
    <mergeCell ref="A2:J2"/>
    <mergeCell ref="A3:J3"/>
    <mergeCell ref="I4:J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SheetLayoutView="100" zoomScalePageLayoutView="0" workbookViewId="0" topLeftCell="A1">
      <selection activeCell="A1" sqref="A1:B1"/>
    </sheetView>
  </sheetViews>
  <sheetFormatPr defaultColWidth="9.00390625" defaultRowHeight="12.75"/>
  <cols>
    <col min="1" max="1" width="3.375" style="1580" bestFit="1" customWidth="1"/>
    <col min="2" max="2" width="70.75390625" style="1546" customWidth="1"/>
    <col min="3" max="3" width="10.375" style="1547" bestFit="1" customWidth="1"/>
    <col min="4" max="4" width="11.75390625" style="1547" bestFit="1" customWidth="1"/>
    <col min="5" max="16384" width="9.125" style="1547" customWidth="1"/>
  </cols>
  <sheetData>
    <row r="1" spans="1:2" ht="15">
      <c r="A1" s="1774" t="s">
        <v>1513</v>
      </c>
      <c r="B1" s="1774"/>
    </row>
    <row r="2" spans="1:4" s="1568" customFormat="1" ht="30" customHeight="1">
      <c r="A2" s="1579"/>
      <c r="B2" s="1777" t="s">
        <v>1367</v>
      </c>
      <c r="C2" s="1777"/>
      <c r="D2" s="1777"/>
    </row>
    <row r="3" spans="1:4" s="1587" customFormat="1" ht="13.5">
      <c r="A3" s="1580"/>
      <c r="B3" s="1586"/>
      <c r="D3" s="1588" t="s">
        <v>155</v>
      </c>
    </row>
    <row r="4" spans="1:4" s="1590" customFormat="1" ht="14.25" thickBot="1">
      <c r="A4" s="1581"/>
      <c r="B4" s="1589" t="s">
        <v>164</v>
      </c>
      <c r="C4" s="1590" t="s">
        <v>165</v>
      </c>
      <c r="D4" s="1590" t="s">
        <v>166</v>
      </c>
    </row>
    <row r="5" spans="1:4" s="1568" customFormat="1" ht="30.75" thickBot="1">
      <c r="A5" s="1582"/>
      <c r="B5" s="1548" t="s">
        <v>156</v>
      </c>
      <c r="C5" s="1636" t="s">
        <v>1500</v>
      </c>
      <c r="D5" s="1549" t="s">
        <v>990</v>
      </c>
    </row>
    <row r="6" spans="1:4" s="1574" customFormat="1" ht="30" customHeight="1">
      <c r="A6" s="1583">
        <v>1</v>
      </c>
      <c r="B6" s="1571" t="s">
        <v>989</v>
      </c>
      <c r="C6" s="1572"/>
      <c r="D6" s="1573"/>
    </row>
    <row r="7" spans="1:4" ht="15">
      <c r="A7" s="1584">
        <v>2</v>
      </c>
      <c r="B7" s="1550" t="s">
        <v>1368</v>
      </c>
      <c r="C7" s="1551">
        <v>440</v>
      </c>
      <c r="D7" s="1552">
        <v>242</v>
      </c>
    </row>
    <row r="8" spans="1:4" ht="15">
      <c r="A8" s="1584">
        <v>3</v>
      </c>
      <c r="B8" s="1550" t="s">
        <v>1369</v>
      </c>
      <c r="C8" s="1551">
        <v>100458</v>
      </c>
      <c r="D8" s="1552">
        <v>67453</v>
      </c>
    </row>
    <row r="9" spans="1:4" ht="15">
      <c r="A9" s="1584">
        <v>4</v>
      </c>
      <c r="B9" s="1550" t="s">
        <v>1370</v>
      </c>
      <c r="C9" s="1551">
        <v>0</v>
      </c>
      <c r="D9" s="1552">
        <v>0</v>
      </c>
    </row>
    <row r="10" spans="1:4" ht="15">
      <c r="A10" s="1584">
        <v>5</v>
      </c>
      <c r="B10" s="1553" t="s">
        <v>1371</v>
      </c>
      <c r="C10" s="1554">
        <v>100898</v>
      </c>
      <c r="D10" s="1555">
        <v>67695</v>
      </c>
    </row>
    <row r="11" spans="1:4" ht="15">
      <c r="A11" s="1584">
        <v>6</v>
      </c>
      <c r="B11" s="1550" t="s">
        <v>1372</v>
      </c>
      <c r="C11" s="1551">
        <v>56390929</v>
      </c>
      <c r="D11" s="1552">
        <v>59550774</v>
      </c>
    </row>
    <row r="12" spans="1:4" ht="15">
      <c r="A12" s="1584">
        <v>7</v>
      </c>
      <c r="B12" s="1550" t="s">
        <v>1373</v>
      </c>
      <c r="C12" s="1551">
        <v>425056</v>
      </c>
      <c r="D12" s="1552">
        <v>445842</v>
      </c>
    </row>
    <row r="13" spans="1:4" ht="15">
      <c r="A13" s="1584">
        <v>8</v>
      </c>
      <c r="B13" s="1550" t="s">
        <v>1374</v>
      </c>
      <c r="C13" s="1551">
        <v>0</v>
      </c>
      <c r="D13" s="1552">
        <v>0</v>
      </c>
    </row>
    <row r="14" spans="1:4" ht="15">
      <c r="A14" s="1584">
        <v>9</v>
      </c>
      <c r="B14" s="1550" t="s">
        <v>1375</v>
      </c>
      <c r="C14" s="1551">
        <v>3583960</v>
      </c>
      <c r="D14" s="1552">
        <v>3122233</v>
      </c>
    </row>
    <row r="15" spans="1:4" ht="15">
      <c r="A15" s="1584">
        <v>10</v>
      </c>
      <c r="B15" s="1550" t="s">
        <v>1376</v>
      </c>
      <c r="C15" s="1551">
        <v>0</v>
      </c>
      <c r="D15" s="1552">
        <v>0</v>
      </c>
    </row>
    <row r="16" spans="1:4" ht="15">
      <c r="A16" s="1584">
        <v>11</v>
      </c>
      <c r="B16" s="1553" t="s">
        <v>1377</v>
      </c>
      <c r="C16" s="1554">
        <v>60399945</v>
      </c>
      <c r="D16" s="1555">
        <v>63118849</v>
      </c>
    </row>
    <row r="17" spans="1:4" ht="15">
      <c r="A17" s="1584">
        <v>12</v>
      </c>
      <c r="B17" s="1550" t="s">
        <v>1378</v>
      </c>
      <c r="C17" s="1551">
        <v>6828722</v>
      </c>
      <c r="D17" s="1552">
        <v>8779472</v>
      </c>
    </row>
    <row r="18" spans="1:4" ht="15">
      <c r="A18" s="1584">
        <v>13</v>
      </c>
      <c r="B18" s="1550" t="s">
        <v>1379</v>
      </c>
      <c r="C18" s="1551">
        <v>0</v>
      </c>
      <c r="D18" s="1552">
        <v>0</v>
      </c>
    </row>
    <row r="19" spans="1:4" ht="15">
      <c r="A19" s="1584">
        <v>14</v>
      </c>
      <c r="B19" s="1550" t="s">
        <v>1380</v>
      </c>
      <c r="C19" s="1551">
        <v>0</v>
      </c>
      <c r="D19" s="1552">
        <v>0</v>
      </c>
    </row>
    <row r="20" spans="1:4" ht="15" customHeight="1">
      <c r="A20" s="1584">
        <v>15</v>
      </c>
      <c r="B20" s="1553" t="s">
        <v>1381</v>
      </c>
      <c r="C20" s="1554">
        <v>6828722</v>
      </c>
      <c r="D20" s="1555">
        <v>8779472</v>
      </c>
    </row>
    <row r="21" spans="1:4" ht="15">
      <c r="A21" s="1584">
        <v>16</v>
      </c>
      <c r="B21" s="1550" t="s">
        <v>1382</v>
      </c>
      <c r="C21" s="1551">
        <v>3924535</v>
      </c>
      <c r="D21" s="1552">
        <v>9879540</v>
      </c>
    </row>
    <row r="22" spans="1:4" ht="15" customHeight="1">
      <c r="A22" s="1584">
        <v>17</v>
      </c>
      <c r="B22" s="1550" t="s">
        <v>1383</v>
      </c>
      <c r="C22" s="1551">
        <v>0</v>
      </c>
      <c r="D22" s="1552">
        <v>0</v>
      </c>
    </row>
    <row r="23" spans="1:4" ht="15">
      <c r="A23" s="1584">
        <v>18</v>
      </c>
      <c r="B23" s="1553" t="s">
        <v>1384</v>
      </c>
      <c r="C23" s="1554">
        <v>3924535</v>
      </c>
      <c r="D23" s="1555">
        <v>9879540</v>
      </c>
    </row>
    <row r="24" spans="1:4" s="1578" customFormat="1" ht="30.75" thickBot="1">
      <c r="A24" s="1584">
        <v>19</v>
      </c>
      <c r="B24" s="1556" t="s">
        <v>1385</v>
      </c>
      <c r="C24" s="1557">
        <v>71254100</v>
      </c>
      <c r="D24" s="1558">
        <v>81845556</v>
      </c>
    </row>
    <row r="25" spans="1:4" ht="15.75" thickTop="1">
      <c r="A25" s="1584">
        <v>20</v>
      </c>
      <c r="B25" s="1550" t="s">
        <v>1386</v>
      </c>
      <c r="C25" s="1551">
        <v>39808</v>
      </c>
      <c r="D25" s="1552">
        <v>48631</v>
      </c>
    </row>
    <row r="26" spans="1:4" ht="15">
      <c r="A26" s="1584">
        <v>21</v>
      </c>
      <c r="B26" s="1550" t="s">
        <v>1387</v>
      </c>
      <c r="C26" s="1551">
        <v>0</v>
      </c>
      <c r="D26" s="1552">
        <v>0</v>
      </c>
    </row>
    <row r="27" spans="1:4" ht="15">
      <c r="A27" s="1584">
        <v>22</v>
      </c>
      <c r="B27" s="1550" t="s">
        <v>1388</v>
      </c>
      <c r="C27" s="1551">
        <v>0</v>
      </c>
      <c r="D27" s="1552">
        <v>0</v>
      </c>
    </row>
    <row r="28" spans="1:4" ht="15">
      <c r="A28" s="1584">
        <v>23</v>
      </c>
      <c r="B28" s="1550" t="s">
        <v>1389</v>
      </c>
      <c r="C28" s="1551">
        <v>32628</v>
      </c>
      <c r="D28" s="1552">
        <v>46147</v>
      </c>
    </row>
    <row r="29" spans="1:4" ht="15">
      <c r="A29" s="1584">
        <v>24</v>
      </c>
      <c r="B29" s="1550" t="s">
        <v>1390</v>
      </c>
      <c r="C29" s="1551">
        <v>0</v>
      </c>
      <c r="D29" s="1552">
        <v>0</v>
      </c>
    </row>
    <row r="30" spans="1:4" ht="15">
      <c r="A30" s="1584">
        <v>25</v>
      </c>
      <c r="B30" s="1553" t="s">
        <v>1391</v>
      </c>
      <c r="C30" s="1554">
        <v>72436</v>
      </c>
      <c r="D30" s="1555">
        <v>94778</v>
      </c>
    </row>
    <row r="31" spans="1:4" ht="15">
      <c r="A31" s="1584">
        <v>26</v>
      </c>
      <c r="B31" s="1550" t="s">
        <v>1392</v>
      </c>
      <c r="C31" s="1551">
        <v>0</v>
      </c>
      <c r="D31" s="1552">
        <v>0</v>
      </c>
    </row>
    <row r="32" spans="1:4" ht="15">
      <c r="A32" s="1584">
        <v>27</v>
      </c>
      <c r="B32" s="1550" t="s">
        <v>1393</v>
      </c>
      <c r="C32" s="1551">
        <v>0</v>
      </c>
      <c r="D32" s="1552">
        <v>0</v>
      </c>
    </row>
    <row r="33" spans="1:4" ht="15">
      <c r="A33" s="1584">
        <v>28</v>
      </c>
      <c r="B33" s="1553" t="s">
        <v>1394</v>
      </c>
      <c r="C33" s="1554">
        <v>0</v>
      </c>
      <c r="D33" s="1555">
        <v>0</v>
      </c>
    </row>
    <row r="34" spans="1:4" s="1578" customFormat="1" ht="34.5" customHeight="1" thickBot="1">
      <c r="A34" s="1584">
        <v>29</v>
      </c>
      <c r="B34" s="1556" t="s">
        <v>1487</v>
      </c>
      <c r="C34" s="1557">
        <v>72436</v>
      </c>
      <c r="D34" s="1558">
        <v>94778</v>
      </c>
    </row>
    <row r="35" spans="1:4" ht="15.75" thickTop="1">
      <c r="A35" s="1584">
        <v>30</v>
      </c>
      <c r="B35" s="1550" t="s">
        <v>1395</v>
      </c>
      <c r="C35" s="1551">
        <v>0</v>
      </c>
      <c r="D35" s="1552">
        <v>0</v>
      </c>
    </row>
    <row r="36" spans="1:4" ht="15">
      <c r="A36" s="1584">
        <v>31</v>
      </c>
      <c r="B36" s="1550" t="s">
        <v>1396</v>
      </c>
      <c r="C36" s="1551">
        <v>1137</v>
      </c>
      <c r="D36" s="1552">
        <v>365</v>
      </c>
    </row>
    <row r="37" spans="1:4" ht="15">
      <c r="A37" s="1584">
        <v>32</v>
      </c>
      <c r="B37" s="1550" t="s">
        <v>1397</v>
      </c>
      <c r="C37" s="1551">
        <v>987050</v>
      </c>
      <c r="D37" s="1552">
        <v>2040329</v>
      </c>
    </row>
    <row r="38" spans="1:4" ht="15">
      <c r="A38" s="1584">
        <v>33</v>
      </c>
      <c r="B38" s="1550" t="s">
        <v>1398</v>
      </c>
      <c r="C38" s="1551">
        <v>0</v>
      </c>
      <c r="D38" s="1552">
        <v>0</v>
      </c>
    </row>
    <row r="39" spans="1:4" ht="15">
      <c r="A39" s="1584">
        <v>34</v>
      </c>
      <c r="B39" s="1550" t="s">
        <v>1399</v>
      </c>
      <c r="C39" s="1551">
        <v>5648</v>
      </c>
      <c r="D39" s="1552">
        <v>10576</v>
      </c>
    </row>
    <row r="40" spans="1:4" ht="34.5" customHeight="1" thickBot="1">
      <c r="A40" s="1584">
        <v>35</v>
      </c>
      <c r="B40" s="1556" t="s">
        <v>1400</v>
      </c>
      <c r="C40" s="1557">
        <v>993835</v>
      </c>
      <c r="D40" s="1558">
        <v>2051270</v>
      </c>
    </row>
    <row r="41" spans="1:4" ht="30.75" thickTop="1">
      <c r="A41" s="1584">
        <v>36</v>
      </c>
      <c r="B41" s="1550" t="s">
        <v>1401</v>
      </c>
      <c r="C41" s="1551">
        <v>0</v>
      </c>
      <c r="D41" s="1552">
        <v>0</v>
      </c>
    </row>
    <row r="42" spans="1:4" ht="30">
      <c r="A42" s="1584">
        <v>37</v>
      </c>
      <c r="B42" s="1550" t="s">
        <v>1402</v>
      </c>
      <c r="C42" s="1551">
        <v>0</v>
      </c>
      <c r="D42" s="1552">
        <v>0</v>
      </c>
    </row>
    <row r="43" spans="1:4" ht="15" customHeight="1">
      <c r="A43" s="1584">
        <v>38</v>
      </c>
      <c r="B43" s="1550" t="s">
        <v>1403</v>
      </c>
      <c r="C43" s="1551">
        <v>128730</v>
      </c>
      <c r="D43" s="1552">
        <v>173657</v>
      </c>
    </row>
    <row r="44" spans="1:4" ht="15" customHeight="1">
      <c r="A44" s="1584">
        <v>39</v>
      </c>
      <c r="B44" s="1550" t="s">
        <v>1404</v>
      </c>
      <c r="C44" s="1551">
        <v>168072</v>
      </c>
      <c r="D44" s="1552">
        <v>123379</v>
      </c>
    </row>
    <row r="45" spans="1:4" ht="15" customHeight="1">
      <c r="A45" s="1584">
        <v>40</v>
      </c>
      <c r="B45" s="1550" t="s">
        <v>1405</v>
      </c>
      <c r="C45" s="1551">
        <v>433</v>
      </c>
      <c r="D45" s="1552">
        <v>16186</v>
      </c>
    </row>
    <row r="46" spans="1:4" ht="15" customHeight="1">
      <c r="A46" s="1584">
        <v>41</v>
      </c>
      <c r="B46" s="1550" t="s">
        <v>1406</v>
      </c>
      <c r="C46" s="1551">
        <v>0</v>
      </c>
      <c r="D46" s="1552">
        <v>4360</v>
      </c>
    </row>
    <row r="47" spans="1:4" ht="15" customHeight="1">
      <c r="A47" s="1584">
        <v>42</v>
      </c>
      <c r="B47" s="1550" t="s">
        <v>1407</v>
      </c>
      <c r="C47" s="1551">
        <v>3171</v>
      </c>
      <c r="D47" s="1552">
        <v>6370</v>
      </c>
    </row>
    <row r="48" spans="1:4" ht="30" customHeight="1">
      <c r="A48" s="1584">
        <v>43</v>
      </c>
      <c r="B48" s="1550" t="s">
        <v>1408</v>
      </c>
      <c r="C48" s="1551">
        <v>3171</v>
      </c>
      <c r="D48" s="1552">
        <v>6370</v>
      </c>
    </row>
    <row r="49" spans="1:4" ht="15" customHeight="1">
      <c r="A49" s="1584">
        <v>44</v>
      </c>
      <c r="B49" s="1550" t="s">
        <v>1409</v>
      </c>
      <c r="C49" s="1551">
        <v>0</v>
      </c>
      <c r="D49" s="1552">
        <v>0</v>
      </c>
    </row>
    <row r="50" spans="1:4" ht="30" customHeight="1">
      <c r="A50" s="1584">
        <v>45</v>
      </c>
      <c r="B50" s="1553" t="s">
        <v>1410</v>
      </c>
      <c r="C50" s="1554">
        <v>300406</v>
      </c>
      <c r="D50" s="1555">
        <v>323952</v>
      </c>
    </row>
    <row r="51" spans="1:4" ht="30" customHeight="1">
      <c r="A51" s="1584">
        <v>46</v>
      </c>
      <c r="B51" s="1550" t="s">
        <v>1411</v>
      </c>
      <c r="C51" s="1551">
        <v>0</v>
      </c>
      <c r="D51" s="1552">
        <v>0</v>
      </c>
    </row>
    <row r="52" spans="1:4" ht="30" customHeight="1">
      <c r="A52" s="1584">
        <v>47</v>
      </c>
      <c r="B52" s="1550" t="s">
        <v>1412</v>
      </c>
      <c r="C52" s="1551">
        <v>0</v>
      </c>
      <c r="D52" s="1552">
        <v>0</v>
      </c>
    </row>
    <row r="53" spans="1:4" ht="15" customHeight="1">
      <c r="A53" s="1584">
        <v>48</v>
      </c>
      <c r="B53" s="1550" t="s">
        <v>1413</v>
      </c>
      <c r="C53" s="1551">
        <v>0</v>
      </c>
      <c r="D53" s="1552">
        <v>0</v>
      </c>
    </row>
    <row r="54" spans="1:4" ht="15" customHeight="1">
      <c r="A54" s="1584">
        <v>49</v>
      </c>
      <c r="B54" s="1550" t="s">
        <v>1414</v>
      </c>
      <c r="C54" s="1551">
        <v>1694</v>
      </c>
      <c r="D54" s="1552">
        <v>107391</v>
      </c>
    </row>
    <row r="55" spans="1:4" ht="15" customHeight="1">
      <c r="A55" s="1584">
        <v>50</v>
      </c>
      <c r="B55" s="1550" t="s">
        <v>1415</v>
      </c>
      <c r="C55" s="1551">
        <v>0</v>
      </c>
      <c r="D55" s="1552">
        <v>3207</v>
      </c>
    </row>
    <row r="56" spans="1:4" ht="15" customHeight="1">
      <c r="A56" s="1584">
        <v>51</v>
      </c>
      <c r="B56" s="1550" t="s">
        <v>1416</v>
      </c>
      <c r="C56" s="1551">
        <v>0</v>
      </c>
      <c r="D56" s="1552">
        <v>0</v>
      </c>
    </row>
    <row r="57" spans="1:4" ht="15" customHeight="1">
      <c r="A57" s="1584">
        <v>52</v>
      </c>
      <c r="B57" s="1550" t="s">
        <v>1417</v>
      </c>
      <c r="C57" s="1551">
        <v>12981</v>
      </c>
      <c r="D57" s="1552">
        <v>3830</v>
      </c>
    </row>
    <row r="58" spans="1:4" ht="30" customHeight="1">
      <c r="A58" s="1584">
        <v>53</v>
      </c>
      <c r="B58" s="1550" t="s">
        <v>1418</v>
      </c>
      <c r="C58" s="1551">
        <v>12981</v>
      </c>
      <c r="D58" s="1552">
        <v>3830</v>
      </c>
    </row>
    <row r="59" spans="1:4" ht="15" customHeight="1">
      <c r="A59" s="1584">
        <v>54</v>
      </c>
      <c r="B59" s="1550" t="s">
        <v>1419</v>
      </c>
      <c r="C59" s="1551">
        <v>0</v>
      </c>
      <c r="D59" s="1552">
        <v>0</v>
      </c>
    </row>
    <row r="60" spans="1:4" s="1578" customFormat="1" ht="39.75" customHeight="1">
      <c r="A60" s="1584">
        <v>55</v>
      </c>
      <c r="B60" s="1553" t="s">
        <v>1420</v>
      </c>
      <c r="C60" s="1554">
        <v>14675</v>
      </c>
      <c r="D60" s="1555">
        <v>114428</v>
      </c>
    </row>
    <row r="61" spans="1:4" ht="15">
      <c r="A61" s="1584">
        <v>56</v>
      </c>
      <c r="B61" s="1550" t="s">
        <v>1421</v>
      </c>
      <c r="C61" s="1551">
        <v>75018</v>
      </c>
      <c r="D61" s="1552">
        <v>103222</v>
      </c>
    </row>
    <row r="62" spans="1:4" ht="15">
      <c r="A62" s="1584">
        <v>57</v>
      </c>
      <c r="B62" s="1550" t="s">
        <v>1422</v>
      </c>
      <c r="C62" s="1551">
        <v>0</v>
      </c>
      <c r="D62" s="1552">
        <v>0</v>
      </c>
    </row>
    <row r="63" spans="1:4" ht="15">
      <c r="A63" s="1584">
        <v>58</v>
      </c>
      <c r="B63" s="1550" t="s">
        <v>1423</v>
      </c>
      <c r="C63" s="1551">
        <v>0</v>
      </c>
      <c r="D63" s="1552">
        <v>79162</v>
      </c>
    </row>
    <row r="64" spans="1:4" ht="15">
      <c r="A64" s="1584">
        <v>59</v>
      </c>
      <c r="B64" s="1550" t="s">
        <v>1424</v>
      </c>
      <c r="C64" s="1551">
        <v>19</v>
      </c>
      <c r="D64" s="1552">
        <v>0</v>
      </c>
    </row>
    <row r="65" spans="1:4" ht="15">
      <c r="A65" s="1584">
        <v>60</v>
      </c>
      <c r="B65" s="1550" t="s">
        <v>1425</v>
      </c>
      <c r="C65" s="1551">
        <v>46287</v>
      </c>
      <c r="D65" s="1552">
        <v>860</v>
      </c>
    </row>
    <row r="66" spans="1:4" ht="15">
      <c r="A66" s="1584">
        <v>61</v>
      </c>
      <c r="B66" s="1550" t="s">
        <v>1426</v>
      </c>
      <c r="C66" s="1551">
        <v>28712</v>
      </c>
      <c r="D66" s="1552">
        <v>23200</v>
      </c>
    </row>
    <row r="67" spans="1:4" ht="15" customHeight="1">
      <c r="A67" s="1584">
        <v>62</v>
      </c>
      <c r="B67" s="1550" t="s">
        <v>1427</v>
      </c>
      <c r="C67" s="1551">
        <v>0</v>
      </c>
      <c r="D67" s="1552">
        <v>0</v>
      </c>
    </row>
    <row r="68" spans="1:4" ht="15">
      <c r="A68" s="1584">
        <v>63</v>
      </c>
      <c r="B68" s="1550" t="s">
        <v>1428</v>
      </c>
      <c r="C68" s="1551">
        <v>0</v>
      </c>
      <c r="D68" s="1552">
        <v>0</v>
      </c>
    </row>
    <row r="69" spans="1:4" ht="15">
      <c r="A69" s="1584">
        <v>64</v>
      </c>
      <c r="B69" s="1550" t="s">
        <v>1429</v>
      </c>
      <c r="C69" s="1551">
        <v>0</v>
      </c>
      <c r="D69" s="1552">
        <v>4100</v>
      </c>
    </row>
    <row r="70" spans="1:4" ht="15" customHeight="1">
      <c r="A70" s="1584">
        <v>65</v>
      </c>
      <c r="B70" s="1550" t="s">
        <v>1430</v>
      </c>
      <c r="C70" s="1551">
        <v>13389</v>
      </c>
      <c r="D70" s="1552">
        <v>18781</v>
      </c>
    </row>
    <row r="71" spans="1:4" ht="30">
      <c r="A71" s="1584">
        <v>66</v>
      </c>
      <c r="B71" s="1550" t="s">
        <v>1431</v>
      </c>
      <c r="C71" s="1551">
        <v>0</v>
      </c>
      <c r="D71" s="1552">
        <v>0</v>
      </c>
    </row>
    <row r="72" spans="1:4" ht="30">
      <c r="A72" s="1584">
        <v>67</v>
      </c>
      <c r="B72" s="1550" t="s">
        <v>1432</v>
      </c>
      <c r="C72" s="1551">
        <v>240</v>
      </c>
      <c r="D72" s="1552">
        <v>240</v>
      </c>
    </row>
    <row r="73" spans="1:4" ht="30" customHeight="1">
      <c r="A73" s="1584">
        <v>68</v>
      </c>
      <c r="B73" s="1553" t="s">
        <v>1433</v>
      </c>
      <c r="C73" s="1554">
        <v>88647</v>
      </c>
      <c r="D73" s="1555">
        <v>126343</v>
      </c>
    </row>
    <row r="74" spans="1:4" ht="30" customHeight="1" thickBot="1">
      <c r="A74" s="1584">
        <v>69</v>
      </c>
      <c r="B74" s="1556" t="s">
        <v>1434</v>
      </c>
      <c r="C74" s="1557">
        <v>403728</v>
      </c>
      <c r="D74" s="1558">
        <v>564723</v>
      </c>
    </row>
    <row r="75" spans="1:4" ht="30" customHeight="1" thickBot="1" thickTop="1">
      <c r="A75" s="1584">
        <v>70</v>
      </c>
      <c r="B75" s="1559" t="s">
        <v>1435</v>
      </c>
      <c r="C75" s="1560">
        <v>13938</v>
      </c>
      <c r="D75" s="1561">
        <v>58456</v>
      </c>
    </row>
    <row r="76" spans="1:4" s="1568" customFormat="1" ht="19.5" customHeight="1" thickTop="1">
      <c r="A76" s="1582">
        <v>71</v>
      </c>
      <c r="B76" s="1575" t="s">
        <v>1436</v>
      </c>
      <c r="C76" s="1576">
        <v>0</v>
      </c>
      <c r="D76" s="1577">
        <v>0</v>
      </c>
    </row>
    <row r="77" spans="1:4" s="1568" customFormat="1" ht="19.5" customHeight="1">
      <c r="A77" s="1582">
        <v>72</v>
      </c>
      <c r="B77" s="1575" t="s">
        <v>1437</v>
      </c>
      <c r="C77" s="1576">
        <v>0</v>
      </c>
      <c r="D77" s="1577">
        <v>5631</v>
      </c>
    </row>
    <row r="78" spans="1:4" s="1568" customFormat="1" ht="19.5" customHeight="1">
      <c r="A78" s="1582">
        <v>73</v>
      </c>
      <c r="B78" s="1575" t="s">
        <v>1438</v>
      </c>
      <c r="C78" s="1576">
        <v>0</v>
      </c>
      <c r="D78" s="1577">
        <v>0</v>
      </c>
    </row>
    <row r="79" spans="1:4" ht="34.5" customHeight="1" thickBot="1">
      <c r="A79" s="1584">
        <v>74</v>
      </c>
      <c r="B79" s="1556" t="s">
        <v>1439</v>
      </c>
      <c r="C79" s="1557">
        <v>0</v>
      </c>
      <c r="D79" s="1558">
        <v>5631</v>
      </c>
    </row>
    <row r="80" spans="1:4" ht="34.5" customHeight="1" thickBot="1" thickTop="1">
      <c r="A80" s="1584">
        <v>75</v>
      </c>
      <c r="B80" s="1562" t="s">
        <v>1440</v>
      </c>
      <c r="C80" s="1563">
        <v>72738037</v>
      </c>
      <c r="D80" s="1564">
        <v>84620414</v>
      </c>
    </row>
    <row r="81" spans="1:4" s="1574" customFormat="1" ht="15">
      <c r="A81" s="1583">
        <v>76</v>
      </c>
      <c r="B81" s="1571" t="s">
        <v>1441</v>
      </c>
      <c r="C81" s="1572"/>
      <c r="D81" s="1573"/>
    </row>
    <row r="82" spans="1:4" ht="15">
      <c r="A82" s="1584">
        <v>77</v>
      </c>
      <c r="B82" s="1550" t="s">
        <v>1442</v>
      </c>
      <c r="C82" s="1551">
        <v>83997173</v>
      </c>
      <c r="D82" s="1552">
        <v>83997173</v>
      </c>
    </row>
    <row r="83" spans="1:4" ht="15">
      <c r="A83" s="1584">
        <v>78</v>
      </c>
      <c r="B83" s="1550" t="s">
        <v>1443</v>
      </c>
      <c r="C83" s="1551">
        <v>0</v>
      </c>
      <c r="D83" s="1552">
        <v>4675722</v>
      </c>
    </row>
    <row r="84" spans="1:4" ht="15">
      <c r="A84" s="1584">
        <v>79</v>
      </c>
      <c r="B84" s="1550" t="s">
        <v>1444</v>
      </c>
      <c r="C84" s="1551">
        <v>988187</v>
      </c>
      <c r="D84" s="1552">
        <v>988187</v>
      </c>
    </row>
    <row r="85" spans="1:4" ht="15">
      <c r="A85" s="1584">
        <v>80</v>
      </c>
      <c r="B85" s="1550" t="s">
        <v>1445</v>
      </c>
      <c r="C85" s="1551">
        <v>-15225220</v>
      </c>
      <c r="D85" s="1552">
        <v>-15225220</v>
      </c>
    </row>
    <row r="86" spans="1:4" ht="15">
      <c r="A86" s="1584">
        <v>81</v>
      </c>
      <c r="B86" s="1550" t="s">
        <v>1446</v>
      </c>
      <c r="C86" s="1551">
        <v>0</v>
      </c>
      <c r="D86" s="1552">
        <v>0</v>
      </c>
    </row>
    <row r="87" spans="1:4" ht="15">
      <c r="A87" s="1584">
        <v>82</v>
      </c>
      <c r="B87" s="1550" t="s">
        <v>1447</v>
      </c>
      <c r="C87" s="1551">
        <v>0</v>
      </c>
      <c r="D87" s="1552">
        <v>8064281</v>
      </c>
    </row>
    <row r="88" spans="1:4" ht="15.75" thickBot="1">
      <c r="A88" s="1584">
        <v>83</v>
      </c>
      <c r="B88" s="1556" t="s">
        <v>1448</v>
      </c>
      <c r="C88" s="1557">
        <v>69760140</v>
      </c>
      <c r="D88" s="1558">
        <v>82500143</v>
      </c>
    </row>
    <row r="89" spans="1:4" ht="15" customHeight="1" thickTop="1">
      <c r="A89" s="1584">
        <v>84</v>
      </c>
      <c r="B89" s="1550" t="s">
        <v>1449</v>
      </c>
      <c r="C89" s="1551">
        <v>0</v>
      </c>
      <c r="D89" s="1552">
        <v>0</v>
      </c>
    </row>
    <row r="90" spans="1:4" ht="15" customHeight="1">
      <c r="A90" s="1584">
        <v>85</v>
      </c>
      <c r="B90" s="1550" t="s">
        <v>1450</v>
      </c>
      <c r="C90" s="1551">
        <v>0</v>
      </c>
      <c r="D90" s="1552">
        <v>0</v>
      </c>
    </row>
    <row r="91" spans="1:4" ht="15" customHeight="1">
      <c r="A91" s="1584">
        <v>86</v>
      </c>
      <c r="B91" s="1550" t="s">
        <v>1451</v>
      </c>
      <c r="C91" s="1551">
        <v>203818</v>
      </c>
      <c r="D91" s="1552">
        <v>98343</v>
      </c>
    </row>
    <row r="92" spans="1:4" ht="15" customHeight="1">
      <c r="A92" s="1584">
        <v>87</v>
      </c>
      <c r="B92" s="1550" t="s">
        <v>1452</v>
      </c>
      <c r="C92" s="1551">
        <v>0</v>
      </c>
      <c r="D92" s="1552">
        <v>258</v>
      </c>
    </row>
    <row r="93" spans="1:4" ht="15" customHeight="1">
      <c r="A93" s="1584">
        <v>88</v>
      </c>
      <c r="B93" s="1550" t="s">
        <v>1453</v>
      </c>
      <c r="C93" s="1551">
        <v>2416</v>
      </c>
      <c r="D93" s="1552">
        <v>253</v>
      </c>
    </row>
    <row r="94" spans="1:4" ht="15" customHeight="1">
      <c r="A94" s="1584">
        <v>89</v>
      </c>
      <c r="B94" s="1550" t="s">
        <v>1454</v>
      </c>
      <c r="C94" s="1551">
        <v>9387</v>
      </c>
      <c r="D94" s="1552">
        <v>577061</v>
      </c>
    </row>
    <row r="95" spans="1:4" ht="15" customHeight="1">
      <c r="A95" s="1584">
        <v>90</v>
      </c>
      <c r="B95" s="1550" t="s">
        <v>1455</v>
      </c>
      <c r="C95" s="1551">
        <v>0</v>
      </c>
      <c r="D95" s="1552">
        <v>35574</v>
      </c>
    </row>
    <row r="96" spans="1:4" ht="15" customHeight="1">
      <c r="A96" s="1584">
        <v>91</v>
      </c>
      <c r="B96" s="1550" t="s">
        <v>1456</v>
      </c>
      <c r="C96" s="1551">
        <v>0</v>
      </c>
      <c r="D96" s="1552">
        <v>0</v>
      </c>
    </row>
    <row r="97" spans="1:4" ht="15" customHeight="1">
      <c r="A97" s="1584">
        <v>92</v>
      </c>
      <c r="B97" s="1550" t="s">
        <v>1457</v>
      </c>
      <c r="C97" s="1551">
        <v>2474945</v>
      </c>
      <c r="D97" s="1552">
        <v>0</v>
      </c>
    </row>
    <row r="98" spans="1:4" ht="15">
      <c r="A98" s="1584">
        <v>93</v>
      </c>
      <c r="B98" s="1550" t="s">
        <v>1501</v>
      </c>
      <c r="C98" s="1551">
        <v>2474945</v>
      </c>
      <c r="D98" s="1552">
        <v>0</v>
      </c>
    </row>
    <row r="99" spans="1:4" ht="15.75" customHeight="1">
      <c r="A99" s="1584">
        <v>94</v>
      </c>
      <c r="B99" s="1553" t="s">
        <v>1458</v>
      </c>
      <c r="C99" s="1554">
        <v>2690566</v>
      </c>
      <c r="D99" s="1555">
        <v>711489</v>
      </c>
    </row>
    <row r="100" spans="1:4" ht="15" customHeight="1">
      <c r="A100" s="1584">
        <v>95</v>
      </c>
      <c r="B100" s="1550" t="s">
        <v>1459</v>
      </c>
      <c r="C100" s="1551">
        <v>0</v>
      </c>
      <c r="D100" s="1552">
        <v>0</v>
      </c>
    </row>
    <row r="101" spans="1:4" ht="15" customHeight="1">
      <c r="A101" s="1584">
        <v>96</v>
      </c>
      <c r="B101" s="1550" t="s">
        <v>1460</v>
      </c>
      <c r="C101" s="1551">
        <v>920</v>
      </c>
      <c r="D101" s="1552">
        <v>7033</v>
      </c>
    </row>
    <row r="102" spans="1:4" ht="15" customHeight="1">
      <c r="A102" s="1584">
        <v>97</v>
      </c>
      <c r="B102" s="1550" t="s">
        <v>1461</v>
      </c>
      <c r="C102" s="1551">
        <v>213</v>
      </c>
      <c r="D102" s="1552">
        <v>80053</v>
      </c>
    </row>
    <row r="103" spans="1:4" ht="15" customHeight="1">
      <c r="A103" s="1584">
        <v>98</v>
      </c>
      <c r="B103" s="1550" t="s">
        <v>1462</v>
      </c>
      <c r="C103" s="1551">
        <v>0</v>
      </c>
      <c r="D103" s="1552">
        <v>0</v>
      </c>
    </row>
    <row r="104" spans="1:4" ht="15" customHeight="1">
      <c r="A104" s="1584">
        <v>99</v>
      </c>
      <c r="B104" s="1550" t="s">
        <v>1463</v>
      </c>
      <c r="C104" s="1551">
        <v>0</v>
      </c>
      <c r="D104" s="1552">
        <v>0</v>
      </c>
    </row>
    <row r="105" spans="1:4" ht="15" customHeight="1">
      <c r="A105" s="1584">
        <v>100</v>
      </c>
      <c r="B105" s="1550" t="s">
        <v>1464</v>
      </c>
      <c r="C105" s="1551">
        <v>609</v>
      </c>
      <c r="D105" s="1552">
        <v>1585</v>
      </c>
    </row>
    <row r="106" spans="1:4" ht="15" customHeight="1">
      <c r="A106" s="1584">
        <v>101</v>
      </c>
      <c r="B106" s="1550" t="s">
        <v>1465</v>
      </c>
      <c r="C106" s="1551">
        <v>0</v>
      </c>
      <c r="D106" s="1552">
        <v>0</v>
      </c>
    </row>
    <row r="107" spans="1:4" ht="15" customHeight="1">
      <c r="A107" s="1584">
        <v>102</v>
      </c>
      <c r="B107" s="1550" t="s">
        <v>1466</v>
      </c>
      <c r="C107" s="1551">
        <v>43605</v>
      </c>
      <c r="D107" s="1552">
        <v>43605</v>
      </c>
    </row>
    <row r="108" spans="1:4" ht="28.5">
      <c r="A108" s="1584">
        <v>103</v>
      </c>
      <c r="B108" s="1570" t="s">
        <v>1467</v>
      </c>
      <c r="C108" s="1551">
        <v>685</v>
      </c>
      <c r="D108" s="1552">
        <v>405229</v>
      </c>
    </row>
    <row r="109" spans="1:4" ht="15" customHeight="1">
      <c r="A109" s="1584">
        <v>104</v>
      </c>
      <c r="B109" s="1550" t="s">
        <v>1468</v>
      </c>
      <c r="C109" s="1551">
        <v>0</v>
      </c>
      <c r="D109" s="1552">
        <v>84682</v>
      </c>
    </row>
    <row r="110" spans="1:4" ht="15.75" customHeight="1">
      <c r="A110" s="1584">
        <v>105</v>
      </c>
      <c r="B110" s="1570" t="s">
        <v>1469</v>
      </c>
      <c r="C110" s="1551">
        <v>0</v>
      </c>
      <c r="D110" s="1552">
        <v>320547</v>
      </c>
    </row>
    <row r="111" spans="1:4" ht="30">
      <c r="A111" s="1584">
        <v>106</v>
      </c>
      <c r="B111" s="1553" t="s">
        <v>1470</v>
      </c>
      <c r="C111" s="1554">
        <v>46032</v>
      </c>
      <c r="D111" s="1555">
        <v>537505</v>
      </c>
    </row>
    <row r="112" spans="1:4" ht="15">
      <c r="A112" s="1584">
        <v>107</v>
      </c>
      <c r="B112" s="1550" t="s">
        <v>1471</v>
      </c>
      <c r="C112" s="1551">
        <v>235423</v>
      </c>
      <c r="D112" s="1552">
        <v>242518</v>
      </c>
    </row>
    <row r="113" spans="1:4" ht="15" customHeight="1">
      <c r="A113" s="1584">
        <v>108</v>
      </c>
      <c r="B113" s="1550" t="s">
        <v>1472</v>
      </c>
      <c r="C113" s="1551">
        <v>0</v>
      </c>
      <c r="D113" s="1552">
        <v>0</v>
      </c>
    </row>
    <row r="114" spans="1:4" ht="15">
      <c r="A114" s="1584">
        <v>109</v>
      </c>
      <c r="B114" s="1550" t="s">
        <v>1473</v>
      </c>
      <c r="C114" s="1551">
        <v>228</v>
      </c>
      <c r="D114" s="1552">
        <v>48</v>
      </c>
    </row>
    <row r="115" spans="1:4" ht="15">
      <c r="A115" s="1584">
        <v>110</v>
      </c>
      <c r="B115" s="1550" t="s">
        <v>1474</v>
      </c>
      <c r="C115" s="1551">
        <v>0</v>
      </c>
      <c r="D115" s="1552">
        <v>0</v>
      </c>
    </row>
    <row r="116" spans="1:4" ht="15" customHeight="1">
      <c r="A116" s="1584">
        <v>111</v>
      </c>
      <c r="B116" s="1550" t="s">
        <v>1475</v>
      </c>
      <c r="C116" s="1551">
        <v>0</v>
      </c>
      <c r="D116" s="1552">
        <v>0</v>
      </c>
    </row>
    <row r="117" spans="1:4" ht="15" customHeight="1">
      <c r="A117" s="1584">
        <v>112</v>
      </c>
      <c r="B117" s="1550" t="s">
        <v>1476</v>
      </c>
      <c r="C117" s="1551">
        <v>0</v>
      </c>
      <c r="D117" s="1552">
        <v>0</v>
      </c>
    </row>
    <row r="118" spans="1:4" ht="15" customHeight="1">
      <c r="A118" s="1584">
        <v>113</v>
      </c>
      <c r="B118" s="1550" t="s">
        <v>1477</v>
      </c>
      <c r="C118" s="1551">
        <v>0</v>
      </c>
      <c r="D118" s="1552">
        <v>0</v>
      </c>
    </row>
    <row r="119" spans="1:4" s="1569" customFormat="1" ht="15">
      <c r="A119" s="1585">
        <v>114</v>
      </c>
      <c r="B119" s="1553" t="s">
        <v>1478</v>
      </c>
      <c r="C119" s="1554">
        <v>235651</v>
      </c>
      <c r="D119" s="1555">
        <v>242566</v>
      </c>
    </row>
    <row r="120" spans="1:4" ht="15.75" thickBot="1">
      <c r="A120" s="1584">
        <v>115</v>
      </c>
      <c r="B120" s="1556" t="s">
        <v>1479</v>
      </c>
      <c r="C120" s="1557">
        <v>2972249</v>
      </c>
      <c r="D120" s="1558">
        <v>1491560</v>
      </c>
    </row>
    <row r="121" spans="1:4" ht="16.5" thickBot="1" thickTop="1">
      <c r="A121" s="1584">
        <v>116</v>
      </c>
      <c r="B121" s="1565" t="s">
        <v>1480</v>
      </c>
      <c r="C121" s="1566">
        <v>5648</v>
      </c>
      <c r="D121" s="1567">
        <v>10576</v>
      </c>
    </row>
    <row r="122" spans="1:4" ht="31.5" thickBot="1" thickTop="1">
      <c r="A122" s="1584">
        <v>117</v>
      </c>
      <c r="B122" s="1565" t="s">
        <v>1481</v>
      </c>
      <c r="C122" s="1566">
        <v>0</v>
      </c>
      <c r="D122" s="1567">
        <v>0</v>
      </c>
    </row>
    <row r="123" spans="1:4" ht="15" customHeight="1" thickTop="1">
      <c r="A123" s="1584">
        <v>118</v>
      </c>
      <c r="B123" s="1550" t="s">
        <v>1482</v>
      </c>
      <c r="C123" s="1551">
        <v>0</v>
      </c>
      <c r="D123" s="1552">
        <v>0</v>
      </c>
    </row>
    <row r="124" spans="1:4" ht="15">
      <c r="A124" s="1584">
        <v>119</v>
      </c>
      <c r="B124" s="1550" t="s">
        <v>1483</v>
      </c>
      <c r="C124" s="1551">
        <v>0</v>
      </c>
      <c r="D124" s="1552">
        <v>403468</v>
      </c>
    </row>
    <row r="125" spans="1:4" ht="15">
      <c r="A125" s="1584">
        <v>120</v>
      </c>
      <c r="B125" s="1550" t="s">
        <v>1484</v>
      </c>
      <c r="C125" s="1551">
        <v>0</v>
      </c>
      <c r="D125" s="1552">
        <v>214667</v>
      </c>
    </row>
    <row r="126" spans="1:4" ht="15.75" thickBot="1">
      <c r="A126" s="1584">
        <v>121</v>
      </c>
      <c r="B126" s="1556" t="s">
        <v>1485</v>
      </c>
      <c r="C126" s="1557">
        <v>0</v>
      </c>
      <c r="D126" s="1558">
        <v>618135</v>
      </c>
    </row>
    <row r="127" spans="1:4" s="1568" customFormat="1" ht="16.5" thickBot="1" thickTop="1">
      <c r="A127" s="1584">
        <v>122</v>
      </c>
      <c r="B127" s="1562" t="s">
        <v>1486</v>
      </c>
      <c r="C127" s="1563">
        <v>72738037</v>
      </c>
      <c r="D127" s="1564">
        <v>84620414</v>
      </c>
    </row>
  </sheetData>
  <sheetProtection/>
  <mergeCells count="2">
    <mergeCell ref="B2:D2"/>
    <mergeCell ref="A1:B1"/>
  </mergeCells>
  <printOptions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3"/>
  <sheetViews>
    <sheetView view="pageBreakPreview" zoomScaleSheetLayoutView="100" zoomScalePageLayoutView="0" workbookViewId="0" topLeftCell="A1">
      <selection activeCell="B1" sqref="B1:C1"/>
    </sheetView>
  </sheetViews>
  <sheetFormatPr defaultColWidth="9.00390625" defaultRowHeight="12.75"/>
  <cols>
    <col min="1" max="1" width="2.75390625" style="811" bestFit="1" customWidth="1"/>
    <col min="2" max="2" width="52.25390625" style="841" customWidth="1"/>
    <col min="3" max="3" width="15.625" style="837" customWidth="1"/>
    <col min="4" max="6" width="15.75390625" style="837" customWidth="1"/>
    <col min="7" max="7" width="16.75390625" style="837" customWidth="1"/>
    <col min="8" max="8" width="15.375" style="837" bestFit="1" customWidth="1"/>
    <col min="9" max="16384" width="9.125" style="838" customWidth="1"/>
  </cols>
  <sheetData>
    <row r="1" spans="1:8" s="817" customFormat="1" ht="21.75" customHeight="1">
      <c r="A1" s="814"/>
      <c r="B1" s="1778" t="s">
        <v>1514</v>
      </c>
      <c r="C1" s="1778"/>
      <c r="D1" s="815"/>
      <c r="E1" s="815"/>
      <c r="F1" s="815"/>
      <c r="G1" s="815"/>
      <c r="H1" s="816"/>
    </row>
    <row r="2" spans="1:8" s="817" customFormat="1" ht="21.75" customHeight="1">
      <c r="A2" s="814"/>
      <c r="B2" s="1775" t="s">
        <v>79</v>
      </c>
      <c r="C2" s="1775"/>
      <c r="D2" s="1775"/>
      <c r="E2" s="1775"/>
      <c r="F2" s="1775"/>
      <c r="G2" s="1775"/>
      <c r="H2" s="1775"/>
    </row>
    <row r="3" spans="1:8" s="817" customFormat="1" ht="21.75" customHeight="1">
      <c r="A3" s="814"/>
      <c r="B3" s="1775" t="s">
        <v>1317</v>
      </c>
      <c r="C3" s="1775"/>
      <c r="D3" s="1775"/>
      <c r="E3" s="1775"/>
      <c r="F3" s="1775"/>
      <c r="G3" s="1775"/>
      <c r="H3" s="1775"/>
    </row>
    <row r="4" spans="1:8" s="809" customFormat="1" ht="14.25">
      <c r="A4" s="811"/>
      <c r="B4" s="818"/>
      <c r="C4" s="819"/>
      <c r="D4" s="819"/>
      <c r="E4" s="819"/>
      <c r="F4" s="819"/>
      <c r="G4" s="819"/>
      <c r="H4" s="820" t="s">
        <v>155</v>
      </c>
    </row>
    <row r="5" spans="2:8" s="811" customFormat="1" ht="15" thickBot="1">
      <c r="B5" s="400" t="s">
        <v>164</v>
      </c>
      <c r="C5" s="821" t="s">
        <v>165</v>
      </c>
      <c r="D5" s="821" t="s">
        <v>166</v>
      </c>
      <c r="E5" s="821" t="s">
        <v>167</v>
      </c>
      <c r="F5" s="821" t="s">
        <v>168</v>
      </c>
      <c r="G5" s="821" t="s">
        <v>169</v>
      </c>
      <c r="H5" s="822" t="s">
        <v>170</v>
      </c>
    </row>
    <row r="6" spans="2:8" s="811" customFormat="1" ht="105.75" thickBot="1">
      <c r="B6" s="823" t="s">
        <v>991</v>
      </c>
      <c r="C6" s="824" t="s">
        <v>1318</v>
      </c>
      <c r="D6" s="825" t="s">
        <v>1319</v>
      </c>
      <c r="E6" s="824" t="s">
        <v>1320</v>
      </c>
      <c r="F6" s="824" t="s">
        <v>1321</v>
      </c>
      <c r="G6" s="824" t="s">
        <v>1322</v>
      </c>
      <c r="H6" s="824" t="s">
        <v>1323</v>
      </c>
    </row>
    <row r="7" spans="1:8" s="828" customFormat="1" ht="21.75" customHeight="1">
      <c r="A7" s="814">
        <v>1</v>
      </c>
      <c r="B7" s="826" t="s">
        <v>767</v>
      </c>
      <c r="C7" s="827">
        <v>-780376</v>
      </c>
      <c r="D7" s="827">
        <v>785597</v>
      </c>
      <c r="E7" s="827">
        <f>C7+D7</f>
        <v>5221</v>
      </c>
      <c r="F7" s="827">
        <v>0</v>
      </c>
      <c r="G7" s="827"/>
      <c r="H7" s="831">
        <f aca="true" t="shared" si="0" ref="H7:H22">E7-F7</f>
        <v>5221</v>
      </c>
    </row>
    <row r="8" spans="1:8" s="828" customFormat="1" ht="21.75" customHeight="1">
      <c r="A8" s="814">
        <v>2</v>
      </c>
      <c r="B8" s="826" t="s">
        <v>400</v>
      </c>
      <c r="C8" s="827">
        <v>-150131</v>
      </c>
      <c r="D8" s="827">
        <v>156840</v>
      </c>
      <c r="E8" s="827">
        <f aca="true" t="shared" si="1" ref="E8:E23">C8+D8</f>
        <v>6709</v>
      </c>
      <c r="F8" s="827">
        <v>0</v>
      </c>
      <c r="G8" s="827"/>
      <c r="H8" s="831">
        <f t="shared" si="0"/>
        <v>6709</v>
      </c>
    </row>
    <row r="9" spans="1:8" s="828" customFormat="1" ht="21.75" customHeight="1">
      <c r="A9" s="814">
        <v>3</v>
      </c>
      <c r="B9" s="826" t="s">
        <v>402</v>
      </c>
      <c r="C9" s="827">
        <v>-273262</v>
      </c>
      <c r="D9" s="827">
        <v>278332</v>
      </c>
      <c r="E9" s="827">
        <f t="shared" si="1"/>
        <v>5070</v>
      </c>
      <c r="F9" s="827">
        <v>0</v>
      </c>
      <c r="G9" s="827"/>
      <c r="H9" s="831">
        <f t="shared" si="0"/>
        <v>5070</v>
      </c>
    </row>
    <row r="10" spans="1:8" s="828" customFormat="1" ht="21.75" customHeight="1">
      <c r="A10" s="814">
        <v>4</v>
      </c>
      <c r="B10" s="826" t="s">
        <v>404</v>
      </c>
      <c r="C10" s="827">
        <v>-304134</v>
      </c>
      <c r="D10" s="827">
        <v>312391</v>
      </c>
      <c r="E10" s="827">
        <f t="shared" si="1"/>
        <v>8257</v>
      </c>
      <c r="F10" s="827">
        <v>0</v>
      </c>
      <c r="G10" s="827"/>
      <c r="H10" s="831">
        <f t="shared" si="0"/>
        <v>8257</v>
      </c>
    </row>
    <row r="11" spans="1:8" s="828" customFormat="1" ht="21.75" customHeight="1">
      <c r="A11" s="814">
        <v>5</v>
      </c>
      <c r="B11" s="829" t="s">
        <v>407</v>
      </c>
      <c r="C11" s="827">
        <v>-208467</v>
      </c>
      <c r="D11" s="827">
        <v>220982</v>
      </c>
      <c r="E11" s="827">
        <f t="shared" si="1"/>
        <v>12515</v>
      </c>
      <c r="F11" s="827">
        <v>0</v>
      </c>
      <c r="G11" s="827"/>
      <c r="H11" s="831">
        <f t="shared" si="0"/>
        <v>12515</v>
      </c>
    </row>
    <row r="12" spans="1:8" s="828" customFormat="1" ht="21.75" customHeight="1">
      <c r="A12" s="814">
        <v>6</v>
      </c>
      <c r="B12" s="826" t="s">
        <v>409</v>
      </c>
      <c r="C12" s="827">
        <v>-257764</v>
      </c>
      <c r="D12" s="827">
        <v>285536</v>
      </c>
      <c r="E12" s="827">
        <f t="shared" si="1"/>
        <v>27772</v>
      </c>
      <c r="F12" s="827">
        <v>0</v>
      </c>
      <c r="G12" s="827"/>
      <c r="H12" s="831">
        <f t="shared" si="0"/>
        <v>27772</v>
      </c>
    </row>
    <row r="13" spans="1:8" s="828" customFormat="1" ht="21.75" customHeight="1">
      <c r="A13" s="814">
        <v>7</v>
      </c>
      <c r="B13" s="829" t="s">
        <v>411</v>
      </c>
      <c r="C13" s="827">
        <v>-105422</v>
      </c>
      <c r="D13" s="827">
        <v>109242</v>
      </c>
      <c r="E13" s="827">
        <f t="shared" si="1"/>
        <v>3820</v>
      </c>
      <c r="F13" s="827">
        <v>0</v>
      </c>
      <c r="G13" s="827"/>
      <c r="H13" s="831">
        <f t="shared" si="0"/>
        <v>3820</v>
      </c>
    </row>
    <row r="14" spans="1:8" s="828" customFormat="1" ht="21.75" customHeight="1">
      <c r="A14" s="814">
        <v>8</v>
      </c>
      <c r="B14" s="829" t="s">
        <v>751</v>
      </c>
      <c r="C14" s="827">
        <v>-57071</v>
      </c>
      <c r="D14" s="827">
        <v>79419</v>
      </c>
      <c r="E14" s="827">
        <f t="shared" si="1"/>
        <v>22348</v>
      </c>
      <c r="F14" s="827">
        <v>0</v>
      </c>
      <c r="G14" s="827"/>
      <c r="H14" s="831">
        <f t="shared" si="0"/>
        <v>22348</v>
      </c>
    </row>
    <row r="15" spans="1:8" s="828" customFormat="1" ht="21.75" customHeight="1">
      <c r="A15" s="814">
        <v>9</v>
      </c>
      <c r="B15" s="829" t="s">
        <v>752</v>
      </c>
      <c r="C15" s="827">
        <v>-375976</v>
      </c>
      <c r="D15" s="827">
        <v>391079</v>
      </c>
      <c r="E15" s="827">
        <f t="shared" si="1"/>
        <v>15103</v>
      </c>
      <c r="F15" s="827">
        <v>0</v>
      </c>
      <c r="G15" s="827"/>
      <c r="H15" s="831">
        <f t="shared" si="0"/>
        <v>15103</v>
      </c>
    </row>
    <row r="16" spans="1:8" s="828" customFormat="1" ht="21.75" customHeight="1">
      <c r="A16" s="814">
        <v>10</v>
      </c>
      <c r="B16" s="829" t="s">
        <v>770</v>
      </c>
      <c r="C16" s="827">
        <v>-43660</v>
      </c>
      <c r="D16" s="827">
        <v>56444</v>
      </c>
      <c r="E16" s="827">
        <f t="shared" si="1"/>
        <v>12784</v>
      </c>
      <c r="F16" s="827">
        <v>969</v>
      </c>
      <c r="G16" s="827"/>
      <c r="H16" s="831">
        <f t="shared" si="0"/>
        <v>11815</v>
      </c>
    </row>
    <row r="17" spans="1:8" s="828" customFormat="1" ht="21.75" customHeight="1">
      <c r="A17" s="814">
        <v>11</v>
      </c>
      <c r="B17" s="826" t="s">
        <v>992</v>
      </c>
      <c r="C17" s="827">
        <v>-143430</v>
      </c>
      <c r="D17" s="827">
        <v>185278</v>
      </c>
      <c r="E17" s="827">
        <f t="shared" si="1"/>
        <v>41848</v>
      </c>
      <c r="F17" s="827">
        <v>0</v>
      </c>
      <c r="G17" s="827"/>
      <c r="H17" s="831">
        <f t="shared" si="0"/>
        <v>41848</v>
      </c>
    </row>
    <row r="18" spans="1:8" s="828" customFormat="1" ht="21.75" customHeight="1">
      <c r="A18" s="814">
        <v>12</v>
      </c>
      <c r="B18" s="826" t="s">
        <v>222</v>
      </c>
      <c r="C18" s="827">
        <v>-68702</v>
      </c>
      <c r="D18" s="827">
        <v>73462</v>
      </c>
      <c r="E18" s="827">
        <f t="shared" si="1"/>
        <v>4760</v>
      </c>
      <c r="F18" s="827">
        <v>1981</v>
      </c>
      <c r="G18" s="827"/>
      <c r="H18" s="831">
        <f t="shared" si="0"/>
        <v>2779</v>
      </c>
    </row>
    <row r="19" spans="1:8" s="828" customFormat="1" ht="21.75" customHeight="1">
      <c r="A19" s="814">
        <v>13</v>
      </c>
      <c r="B19" s="826" t="s">
        <v>768</v>
      </c>
      <c r="C19" s="827">
        <v>-344285</v>
      </c>
      <c r="D19" s="827">
        <v>351799</v>
      </c>
      <c r="E19" s="827">
        <f t="shared" si="1"/>
        <v>7514</v>
      </c>
      <c r="F19" s="827">
        <v>7514</v>
      </c>
      <c r="G19" s="827"/>
      <c r="H19" s="831">
        <f t="shared" si="0"/>
        <v>0</v>
      </c>
    </row>
    <row r="20" spans="1:8" s="828" customFormat="1" ht="21.75" customHeight="1">
      <c r="A20" s="814">
        <v>14</v>
      </c>
      <c r="B20" s="826" t="s">
        <v>769</v>
      </c>
      <c r="C20" s="827">
        <v>-138521</v>
      </c>
      <c r="D20" s="827">
        <v>168415</v>
      </c>
      <c r="E20" s="827">
        <f t="shared" si="1"/>
        <v>29894</v>
      </c>
      <c r="F20" s="827">
        <v>0</v>
      </c>
      <c r="G20" s="827"/>
      <c r="H20" s="831">
        <f t="shared" si="0"/>
        <v>29894</v>
      </c>
    </row>
    <row r="21" spans="1:8" s="828" customFormat="1" ht="21.75" customHeight="1">
      <c r="A21" s="814">
        <v>15</v>
      </c>
      <c r="B21" s="826" t="s">
        <v>993</v>
      </c>
      <c r="C21" s="827">
        <v>-65260</v>
      </c>
      <c r="D21" s="827">
        <v>74252</v>
      </c>
      <c r="E21" s="827">
        <f t="shared" si="1"/>
        <v>8992</v>
      </c>
      <c r="F21" s="827">
        <v>1950</v>
      </c>
      <c r="G21" s="827"/>
      <c r="H21" s="831">
        <f t="shared" si="0"/>
        <v>7042</v>
      </c>
    </row>
    <row r="22" spans="1:8" s="828" customFormat="1" ht="21.75" customHeight="1">
      <c r="A22" s="814">
        <v>16</v>
      </c>
      <c r="B22" s="829" t="s">
        <v>252</v>
      </c>
      <c r="C22" s="827">
        <v>-462883</v>
      </c>
      <c r="D22" s="827">
        <v>467113</v>
      </c>
      <c r="E22" s="827">
        <f t="shared" si="1"/>
        <v>4230</v>
      </c>
      <c r="F22" s="827">
        <v>4163</v>
      </c>
      <c r="G22" s="827"/>
      <c r="H22" s="831">
        <f t="shared" si="0"/>
        <v>67</v>
      </c>
    </row>
    <row r="23" spans="1:8" s="828" customFormat="1" ht="21.75" customHeight="1" thickBot="1">
      <c r="A23" s="814">
        <v>17</v>
      </c>
      <c r="B23" s="829" t="s">
        <v>246</v>
      </c>
      <c r="C23" s="830">
        <v>-1287571</v>
      </c>
      <c r="D23" s="830">
        <v>1433078</v>
      </c>
      <c r="E23" s="827">
        <f t="shared" si="1"/>
        <v>145507</v>
      </c>
      <c r="F23" s="827">
        <v>145507</v>
      </c>
      <c r="G23" s="830"/>
      <c r="H23" s="831">
        <f>E23-F23</f>
        <v>0</v>
      </c>
    </row>
    <row r="24" spans="1:8" s="835" customFormat="1" ht="24.75" customHeight="1" thickBot="1">
      <c r="A24" s="814">
        <v>18</v>
      </c>
      <c r="B24" s="832" t="s">
        <v>994</v>
      </c>
      <c r="C24" s="833">
        <f aca="true" t="shared" si="2" ref="C24:H24">SUM(C7:C23)</f>
        <v>-5066915</v>
      </c>
      <c r="D24" s="833">
        <f t="shared" si="2"/>
        <v>5429259</v>
      </c>
      <c r="E24" s="833">
        <f t="shared" si="2"/>
        <v>362344</v>
      </c>
      <c r="F24" s="833">
        <f>SUM(F7:F23)</f>
        <v>162084</v>
      </c>
      <c r="G24" s="833">
        <f t="shared" si="2"/>
        <v>0</v>
      </c>
      <c r="H24" s="834">
        <f t="shared" si="2"/>
        <v>200260</v>
      </c>
    </row>
    <row r="25" spans="1:8" s="828" customFormat="1" ht="21.75" customHeight="1" thickBot="1">
      <c r="A25" s="814">
        <v>19</v>
      </c>
      <c r="B25" s="829" t="s">
        <v>37</v>
      </c>
      <c r="C25" s="827">
        <v>7513696</v>
      </c>
      <c r="D25" s="827">
        <v>-5690968</v>
      </c>
      <c r="E25" s="827">
        <f>C25+D25</f>
        <v>1822728</v>
      </c>
      <c r="F25" s="827">
        <v>722728</v>
      </c>
      <c r="G25" s="827">
        <v>3594</v>
      </c>
      <c r="H25" s="831">
        <f>E25-F25-G25</f>
        <v>1096406</v>
      </c>
    </row>
    <row r="26" spans="1:8" s="835" customFormat="1" ht="24.75" customHeight="1" thickBot="1">
      <c r="A26" s="814">
        <v>20</v>
      </c>
      <c r="B26" s="832" t="s">
        <v>995</v>
      </c>
      <c r="C26" s="833">
        <f aca="true" t="shared" si="3" ref="C26:H26">SUM(C24:C25)</f>
        <v>2446781</v>
      </c>
      <c r="D26" s="833">
        <f t="shared" si="3"/>
        <v>-261709</v>
      </c>
      <c r="E26" s="833">
        <f t="shared" si="3"/>
        <v>2185072</v>
      </c>
      <c r="F26" s="833">
        <f>SUM(F24:F25)</f>
        <v>884812</v>
      </c>
      <c r="G26" s="833">
        <f t="shared" si="3"/>
        <v>3594</v>
      </c>
      <c r="H26" s="834">
        <f t="shared" si="3"/>
        <v>1296666</v>
      </c>
    </row>
    <row r="27" spans="1:7" ht="15.75">
      <c r="A27" s="814"/>
      <c r="B27" s="1"/>
      <c r="C27" s="836"/>
      <c r="D27" s="836"/>
      <c r="E27" s="836"/>
      <c r="F27" s="836"/>
      <c r="G27" s="836"/>
    </row>
    <row r="28" spans="2:7" ht="15.75">
      <c r="B28" s="1"/>
      <c r="C28" s="836"/>
      <c r="D28" s="836"/>
      <c r="E28" s="836"/>
      <c r="F28" s="836"/>
      <c r="G28" s="836"/>
    </row>
    <row r="29" spans="2:7" ht="15.75">
      <c r="B29" s="1"/>
      <c r="C29" s="836"/>
      <c r="D29" s="836"/>
      <c r="E29" s="836"/>
      <c r="F29" s="836"/>
      <c r="G29" s="836"/>
    </row>
    <row r="30" spans="2:7" ht="15.75">
      <c r="B30" s="1"/>
      <c r="C30" s="839"/>
      <c r="D30" s="839"/>
      <c r="E30" s="836"/>
      <c r="F30" s="836"/>
      <c r="G30" s="836"/>
    </row>
    <row r="31" spans="2:7" ht="15.75">
      <c r="B31" s="1"/>
      <c r="C31" s="836"/>
      <c r="D31" s="836"/>
      <c r="E31" s="836"/>
      <c r="F31" s="836"/>
      <c r="G31" s="836"/>
    </row>
    <row r="32" spans="2:7" ht="15.75">
      <c r="B32" s="840"/>
      <c r="C32" s="836"/>
      <c r="D32" s="836"/>
      <c r="E32" s="836"/>
      <c r="F32" s="836"/>
      <c r="G32" s="836"/>
    </row>
    <row r="33" spans="2:7" ht="15.75">
      <c r="B33" s="1"/>
      <c r="C33" s="836"/>
      <c r="D33" s="836"/>
      <c r="E33" s="836"/>
      <c r="F33" s="836"/>
      <c r="G33" s="836"/>
    </row>
    <row r="34" spans="2:7" ht="15.75">
      <c r="B34" s="1"/>
      <c r="C34" s="836"/>
      <c r="D34" s="836"/>
      <c r="E34" s="836"/>
      <c r="F34" s="836"/>
      <c r="G34" s="836"/>
    </row>
    <row r="35" spans="2:7" ht="15.75">
      <c r="B35" s="1"/>
      <c r="C35" s="836"/>
      <c r="D35" s="836"/>
      <c r="E35" s="836"/>
      <c r="F35" s="836"/>
      <c r="G35" s="836"/>
    </row>
    <row r="36" spans="2:7" ht="15.75">
      <c r="B36" s="1"/>
      <c r="C36" s="839"/>
      <c r="D36" s="839"/>
      <c r="E36" s="836"/>
      <c r="F36" s="836"/>
      <c r="G36" s="836"/>
    </row>
    <row r="37" spans="2:7" ht="15.75">
      <c r="B37" s="840"/>
      <c r="C37" s="836"/>
      <c r="D37" s="836"/>
      <c r="E37" s="836"/>
      <c r="F37" s="836"/>
      <c r="G37" s="836"/>
    </row>
    <row r="38" spans="2:7" ht="15.75">
      <c r="B38" s="1"/>
      <c r="C38" s="836"/>
      <c r="D38" s="836"/>
      <c r="E38" s="836"/>
      <c r="F38" s="836"/>
      <c r="G38" s="836"/>
    </row>
    <row r="39" spans="2:7" ht="15.75">
      <c r="B39" s="1"/>
      <c r="C39" s="836"/>
      <c r="D39" s="836"/>
      <c r="E39" s="836"/>
      <c r="F39" s="836"/>
      <c r="G39" s="836"/>
    </row>
    <row r="40" spans="2:7" ht="15.75">
      <c r="B40" s="1"/>
      <c r="C40" s="836"/>
      <c r="D40" s="836"/>
      <c r="E40" s="836"/>
      <c r="F40" s="836"/>
      <c r="G40" s="836"/>
    </row>
    <row r="41" spans="2:7" ht="15.75">
      <c r="B41" s="1"/>
      <c r="C41" s="836"/>
      <c r="D41" s="836"/>
      <c r="E41" s="836"/>
      <c r="F41" s="836"/>
      <c r="G41" s="836"/>
    </row>
    <row r="42" spans="2:7" ht="15.75">
      <c r="B42" s="1"/>
      <c r="C42" s="836"/>
      <c r="D42" s="836"/>
      <c r="E42" s="836"/>
      <c r="F42" s="836"/>
      <c r="G42" s="836"/>
    </row>
    <row r="43" spans="2:7" ht="15.75">
      <c r="B43" s="840"/>
      <c r="C43" s="836"/>
      <c r="D43" s="836"/>
      <c r="E43" s="836"/>
      <c r="F43" s="836"/>
      <c r="G43" s="836"/>
    </row>
    <row r="44" spans="2:7" ht="15.75">
      <c r="B44" s="1"/>
      <c r="C44" s="839"/>
      <c r="D44" s="839"/>
      <c r="E44" s="839"/>
      <c r="F44" s="836"/>
      <c r="G44" s="836"/>
    </row>
    <row r="45" spans="2:7" ht="15.75">
      <c r="B45" s="1"/>
      <c r="C45" s="836"/>
      <c r="D45" s="836"/>
      <c r="E45" s="836"/>
      <c r="F45" s="839"/>
      <c r="G45" s="839"/>
    </row>
    <row r="46" spans="2:7" ht="15.75">
      <c r="B46" s="1"/>
      <c r="C46" s="839"/>
      <c r="D46" s="839"/>
      <c r="E46" s="836"/>
      <c r="F46" s="836"/>
      <c r="G46" s="836"/>
    </row>
    <row r="47" spans="2:7" ht="15.75">
      <c r="B47" s="1"/>
      <c r="C47" s="839"/>
      <c r="D47" s="839"/>
      <c r="E47" s="836"/>
      <c r="F47" s="836"/>
      <c r="G47" s="836"/>
    </row>
    <row r="48" spans="2:7" ht="15.75">
      <c r="B48" s="1"/>
      <c r="C48" s="836"/>
      <c r="D48" s="836"/>
      <c r="E48" s="836"/>
      <c r="F48" s="836"/>
      <c r="G48" s="836"/>
    </row>
    <row r="49" spans="2:7" ht="15.75">
      <c r="B49" s="1"/>
      <c r="C49" s="836"/>
      <c r="D49" s="836"/>
      <c r="E49" s="836"/>
      <c r="F49" s="836"/>
      <c r="G49" s="836"/>
    </row>
    <row r="50" spans="2:7" ht="15.75">
      <c r="B50" s="840"/>
      <c r="C50" s="836"/>
      <c r="D50" s="836"/>
      <c r="E50" s="836"/>
      <c r="F50" s="836"/>
      <c r="G50" s="836"/>
    </row>
    <row r="51" spans="2:7" ht="15.75">
      <c r="B51" s="1"/>
      <c r="C51" s="836"/>
      <c r="D51" s="836"/>
      <c r="E51" s="836"/>
      <c r="F51" s="836"/>
      <c r="G51" s="836"/>
    </row>
    <row r="52" spans="2:7" ht="15.75">
      <c r="B52" s="1"/>
      <c r="C52" s="836"/>
      <c r="D52" s="836"/>
      <c r="E52" s="836"/>
      <c r="F52" s="836"/>
      <c r="G52" s="836"/>
    </row>
    <row r="53" spans="2:7" ht="15.75">
      <c r="B53" s="840"/>
      <c r="C53" s="836"/>
      <c r="D53" s="836"/>
      <c r="E53" s="839"/>
      <c r="F53" s="836"/>
      <c r="G53" s="836"/>
    </row>
    <row r="54" spans="2:7" ht="15.75">
      <c r="B54" s="1"/>
      <c r="C54" s="836"/>
      <c r="D54" s="836"/>
      <c r="E54" s="839"/>
      <c r="F54" s="839"/>
      <c r="G54" s="839"/>
    </row>
    <row r="55" spans="2:7" ht="15.75">
      <c r="B55" s="1"/>
      <c r="C55" s="836"/>
      <c r="D55" s="836"/>
      <c r="E55" s="839"/>
      <c r="F55" s="839"/>
      <c r="G55" s="839"/>
    </row>
    <row r="56" spans="2:7" ht="15.75">
      <c r="B56" s="1"/>
      <c r="C56" s="836"/>
      <c r="D56" s="836"/>
      <c r="E56" s="839"/>
      <c r="F56" s="839"/>
      <c r="G56" s="839"/>
    </row>
    <row r="57" spans="2:7" ht="15.75">
      <c r="B57" s="840"/>
      <c r="C57" s="839"/>
      <c r="D57" s="839"/>
      <c r="E57" s="836"/>
      <c r="F57" s="836"/>
      <c r="G57" s="836"/>
    </row>
    <row r="58" spans="2:7" ht="15.75">
      <c r="B58" s="1"/>
      <c r="C58" s="839"/>
      <c r="D58" s="839"/>
      <c r="E58" s="839"/>
      <c r="F58" s="839"/>
      <c r="G58" s="839"/>
    </row>
    <row r="59" spans="2:7" ht="15.75">
      <c r="B59" s="840"/>
      <c r="C59" s="839"/>
      <c r="D59" s="839"/>
      <c r="E59" s="839"/>
      <c r="F59" s="839"/>
      <c r="G59" s="839"/>
    </row>
    <row r="60" spans="2:7" ht="15.75">
      <c r="B60" s="1"/>
      <c r="C60" s="836"/>
      <c r="D60" s="836"/>
      <c r="E60" s="836"/>
      <c r="F60" s="836"/>
      <c r="G60" s="836"/>
    </row>
    <row r="61" spans="2:7" ht="15.75">
      <c r="B61" s="1"/>
      <c r="C61" s="836"/>
      <c r="D61" s="836"/>
      <c r="E61" s="836"/>
      <c r="F61" s="836"/>
      <c r="G61" s="836"/>
    </row>
    <row r="62" spans="2:7" ht="15.75">
      <c r="B62" s="1"/>
      <c r="C62" s="836"/>
      <c r="D62" s="836"/>
      <c r="E62" s="836"/>
      <c r="F62" s="836"/>
      <c r="G62" s="836"/>
    </row>
    <row r="63" spans="2:7" ht="15.75">
      <c r="B63" s="1"/>
      <c r="C63" s="836"/>
      <c r="D63" s="836"/>
      <c r="E63" s="836"/>
      <c r="F63" s="836"/>
      <c r="G63" s="836"/>
    </row>
    <row r="64" spans="2:7" ht="15.75">
      <c r="B64" s="1"/>
      <c r="C64" s="836"/>
      <c r="D64" s="836"/>
      <c r="E64" s="836"/>
      <c r="F64" s="836"/>
      <c r="G64" s="836"/>
    </row>
    <row r="65" spans="2:7" ht="15.75">
      <c r="B65" s="1"/>
      <c r="C65" s="836"/>
      <c r="D65" s="836"/>
      <c r="E65" s="836"/>
      <c r="F65" s="836"/>
      <c r="G65" s="836"/>
    </row>
    <row r="66" spans="2:7" ht="15.75">
      <c r="B66" s="1"/>
      <c r="C66" s="836"/>
      <c r="D66" s="836"/>
      <c r="E66" s="836"/>
      <c r="F66" s="836"/>
      <c r="G66" s="836"/>
    </row>
    <row r="67" spans="2:7" ht="15.75">
      <c r="B67" s="1"/>
      <c r="C67" s="836"/>
      <c r="D67" s="836"/>
      <c r="E67" s="836"/>
      <c r="F67" s="836"/>
      <c r="G67" s="836"/>
    </row>
    <row r="68" spans="2:7" ht="15.75">
      <c r="B68" s="1"/>
      <c r="C68" s="836"/>
      <c r="D68" s="836"/>
      <c r="E68" s="836"/>
      <c r="F68" s="836"/>
      <c r="G68" s="836"/>
    </row>
    <row r="69" spans="2:7" ht="15.75">
      <c r="B69" s="1"/>
      <c r="C69" s="836"/>
      <c r="D69" s="836"/>
      <c r="E69" s="836"/>
      <c r="F69" s="836"/>
      <c r="G69" s="836"/>
    </row>
    <row r="70" spans="2:7" ht="15.75">
      <c r="B70" s="1"/>
      <c r="C70" s="836"/>
      <c r="D70" s="836"/>
      <c r="E70" s="836"/>
      <c r="F70" s="836"/>
      <c r="G70" s="836"/>
    </row>
    <row r="71" spans="2:7" ht="15.75">
      <c r="B71" s="1"/>
      <c r="C71" s="836"/>
      <c r="D71" s="836"/>
      <c r="E71" s="836"/>
      <c r="F71" s="836"/>
      <c r="G71" s="836"/>
    </row>
    <row r="72" spans="2:7" ht="15.75">
      <c r="B72" s="1"/>
      <c r="C72" s="836"/>
      <c r="D72" s="836"/>
      <c r="E72" s="836"/>
      <c r="F72" s="836"/>
      <c r="G72" s="836"/>
    </row>
    <row r="73" spans="2:7" ht="15.75">
      <c r="B73" s="1"/>
      <c r="C73" s="836"/>
      <c r="D73" s="836"/>
      <c r="E73" s="836"/>
      <c r="F73" s="836"/>
      <c r="G73" s="836"/>
    </row>
    <row r="74" spans="2:7" ht="15.75">
      <c r="B74" s="1"/>
      <c r="C74" s="836"/>
      <c r="D74" s="836"/>
      <c r="E74" s="836"/>
      <c r="F74" s="836"/>
      <c r="G74" s="836"/>
    </row>
    <row r="75" spans="2:7" ht="15.75">
      <c r="B75" s="1"/>
      <c r="C75" s="836"/>
      <c r="D75" s="836"/>
      <c r="E75" s="836"/>
      <c r="F75" s="836"/>
      <c r="G75" s="836"/>
    </row>
    <row r="76" spans="2:7" ht="15.75">
      <c r="B76" s="1"/>
      <c r="C76" s="836"/>
      <c r="D76" s="836"/>
      <c r="E76" s="836"/>
      <c r="F76" s="836"/>
      <c r="G76" s="836"/>
    </row>
    <row r="77" spans="2:7" ht="15.75">
      <c r="B77" s="1"/>
      <c r="C77" s="836"/>
      <c r="D77" s="836"/>
      <c r="E77" s="836"/>
      <c r="F77" s="836"/>
      <c r="G77" s="836"/>
    </row>
    <row r="78" spans="2:7" ht="15.75">
      <c r="B78" s="1"/>
      <c r="C78" s="836"/>
      <c r="D78" s="836"/>
      <c r="E78" s="836"/>
      <c r="F78" s="836"/>
      <c r="G78" s="836"/>
    </row>
    <row r="79" spans="2:7" ht="15.75">
      <c r="B79" s="1"/>
      <c r="C79" s="836"/>
      <c r="D79" s="836"/>
      <c r="E79" s="836"/>
      <c r="F79" s="836"/>
      <c r="G79" s="836"/>
    </row>
    <row r="80" spans="2:7" ht="15.75">
      <c r="B80" s="1"/>
      <c r="C80" s="836"/>
      <c r="D80" s="836"/>
      <c r="E80" s="836"/>
      <c r="F80" s="836"/>
      <c r="G80" s="836"/>
    </row>
    <row r="81" spans="2:7" ht="15.75">
      <c r="B81" s="1"/>
      <c r="C81" s="836"/>
      <c r="D81" s="836"/>
      <c r="E81" s="836"/>
      <c r="F81" s="836"/>
      <c r="G81" s="836"/>
    </row>
    <row r="82" spans="2:7" ht="15.75">
      <c r="B82" s="1"/>
      <c r="C82" s="836"/>
      <c r="D82" s="836"/>
      <c r="E82" s="836"/>
      <c r="F82" s="836"/>
      <c r="G82" s="836"/>
    </row>
    <row r="83" spans="2:7" ht="15.75">
      <c r="B83" s="1"/>
      <c r="C83" s="836"/>
      <c r="D83" s="836"/>
      <c r="E83" s="836"/>
      <c r="F83" s="836"/>
      <c r="G83" s="836"/>
    </row>
    <row r="84" spans="2:7" ht="15.75">
      <c r="B84" s="1"/>
      <c r="C84" s="836"/>
      <c r="D84" s="836"/>
      <c r="E84" s="836"/>
      <c r="F84" s="836"/>
      <c r="G84" s="836"/>
    </row>
    <row r="85" spans="2:7" ht="15.75">
      <c r="B85" s="1"/>
      <c r="C85" s="836"/>
      <c r="D85" s="836"/>
      <c r="E85" s="836"/>
      <c r="F85" s="836"/>
      <c r="G85" s="836"/>
    </row>
    <row r="86" spans="2:7" ht="15.75">
      <c r="B86" s="1"/>
      <c r="C86" s="836"/>
      <c r="D86" s="836"/>
      <c r="E86" s="836"/>
      <c r="F86" s="836"/>
      <c r="G86" s="836"/>
    </row>
    <row r="87" spans="2:7" ht="15.75">
      <c r="B87" s="1"/>
      <c r="C87" s="836"/>
      <c r="D87" s="836"/>
      <c r="E87" s="836"/>
      <c r="F87" s="836"/>
      <c r="G87" s="836"/>
    </row>
    <row r="88" spans="2:7" ht="15.75">
      <c r="B88" s="1"/>
      <c r="C88" s="836"/>
      <c r="D88" s="836"/>
      <c r="E88" s="836"/>
      <c r="F88" s="836"/>
      <c r="G88" s="836"/>
    </row>
    <row r="89" spans="2:7" ht="15.75">
      <c r="B89" s="1"/>
      <c r="C89" s="836"/>
      <c r="D89" s="836"/>
      <c r="E89" s="836"/>
      <c r="F89" s="836"/>
      <c r="G89" s="836"/>
    </row>
    <row r="90" spans="2:7" ht="15.75">
      <c r="B90" s="1"/>
      <c r="C90" s="836"/>
      <c r="D90" s="836"/>
      <c r="E90" s="836"/>
      <c r="F90" s="836"/>
      <c r="G90" s="836"/>
    </row>
    <row r="91" spans="2:7" ht="15.75">
      <c r="B91" s="1"/>
      <c r="C91" s="836"/>
      <c r="D91" s="836"/>
      <c r="E91" s="836"/>
      <c r="F91" s="836"/>
      <c r="G91" s="836"/>
    </row>
    <row r="92" spans="2:7" ht="15.75">
      <c r="B92" s="1"/>
      <c r="C92" s="836"/>
      <c r="D92" s="836"/>
      <c r="E92" s="836"/>
      <c r="F92" s="836"/>
      <c r="G92" s="836"/>
    </row>
    <row r="93" spans="2:7" ht="15.75">
      <c r="B93" s="1"/>
      <c r="C93" s="836"/>
      <c r="D93" s="836"/>
      <c r="E93" s="836"/>
      <c r="F93" s="836"/>
      <c r="G93" s="836"/>
    </row>
    <row r="94" spans="2:7" ht="15.75">
      <c r="B94" s="1"/>
      <c r="C94" s="836"/>
      <c r="D94" s="836"/>
      <c r="E94" s="836"/>
      <c r="F94" s="836"/>
      <c r="G94" s="836"/>
    </row>
    <row r="95" spans="2:7" ht="15.75">
      <c r="B95" s="1"/>
      <c r="C95" s="836"/>
      <c r="D95" s="836"/>
      <c r="E95" s="836"/>
      <c r="F95" s="836"/>
      <c r="G95" s="836"/>
    </row>
    <row r="96" spans="2:7" ht="15.75">
      <c r="B96" s="1"/>
      <c r="C96" s="836"/>
      <c r="D96" s="836"/>
      <c r="E96" s="836"/>
      <c r="F96" s="836"/>
      <c r="G96" s="836"/>
    </row>
    <row r="97" spans="2:7" ht="15.75">
      <c r="B97" s="1"/>
      <c r="C97" s="836"/>
      <c r="D97" s="836"/>
      <c r="E97" s="836"/>
      <c r="F97" s="836"/>
      <c r="G97" s="836"/>
    </row>
    <row r="98" spans="2:7" ht="15.75">
      <c r="B98" s="1"/>
      <c r="C98" s="836"/>
      <c r="D98" s="836"/>
      <c r="E98" s="836"/>
      <c r="F98" s="836"/>
      <c r="G98" s="836"/>
    </row>
    <row r="99" spans="2:7" ht="15.75">
      <c r="B99" s="1"/>
      <c r="C99" s="836"/>
      <c r="D99" s="836"/>
      <c r="E99" s="836"/>
      <c r="F99" s="836"/>
      <c r="G99" s="836"/>
    </row>
    <row r="100" spans="2:7" ht="15.75">
      <c r="B100" s="1"/>
      <c r="C100" s="836"/>
      <c r="D100" s="836"/>
      <c r="E100" s="836"/>
      <c r="F100" s="836"/>
      <c r="G100" s="836"/>
    </row>
    <row r="101" spans="2:7" ht="15.75">
      <c r="B101" s="1"/>
      <c r="C101" s="836"/>
      <c r="D101" s="836"/>
      <c r="E101" s="836"/>
      <c r="F101" s="836"/>
      <c r="G101" s="836"/>
    </row>
    <row r="102" spans="2:7" ht="15.75">
      <c r="B102" s="1"/>
      <c r="C102" s="836"/>
      <c r="D102" s="836"/>
      <c r="E102" s="836"/>
      <c r="F102" s="836"/>
      <c r="G102" s="836"/>
    </row>
    <row r="103" spans="2:7" ht="15.75">
      <c r="B103" s="1"/>
      <c r="C103" s="836"/>
      <c r="D103" s="836"/>
      <c r="E103" s="836"/>
      <c r="F103" s="836"/>
      <c r="G103" s="836"/>
    </row>
    <row r="104" spans="2:7" ht="15.75">
      <c r="B104" s="1"/>
      <c r="C104" s="836"/>
      <c r="D104" s="836"/>
      <c r="E104" s="836"/>
      <c r="F104" s="836"/>
      <c r="G104" s="836"/>
    </row>
    <row r="105" spans="2:7" ht="15.75">
      <c r="B105" s="1"/>
      <c r="C105" s="836"/>
      <c r="D105" s="836"/>
      <c r="E105" s="836"/>
      <c r="F105" s="836"/>
      <c r="G105" s="836"/>
    </row>
    <row r="106" spans="2:7" ht="15.75">
      <c r="B106" s="1"/>
      <c r="C106" s="836"/>
      <c r="D106" s="836"/>
      <c r="E106" s="836"/>
      <c r="F106" s="836"/>
      <c r="G106" s="836"/>
    </row>
    <row r="107" spans="2:7" ht="15.75">
      <c r="B107" s="1"/>
      <c r="C107" s="836"/>
      <c r="D107" s="836"/>
      <c r="E107" s="836"/>
      <c r="F107" s="836"/>
      <c r="G107" s="836"/>
    </row>
    <row r="108" spans="2:7" ht="15.75">
      <c r="B108" s="1"/>
      <c r="C108" s="836"/>
      <c r="D108" s="836"/>
      <c r="E108" s="836"/>
      <c r="F108" s="836"/>
      <c r="G108" s="836"/>
    </row>
    <row r="109" spans="2:7" ht="15.75">
      <c r="B109" s="1"/>
      <c r="C109" s="836"/>
      <c r="D109" s="836"/>
      <c r="E109" s="836"/>
      <c r="F109" s="836"/>
      <c r="G109" s="836"/>
    </row>
    <row r="110" spans="2:7" ht="15.75">
      <c r="B110" s="1"/>
      <c r="C110" s="836"/>
      <c r="D110" s="836"/>
      <c r="E110" s="836"/>
      <c r="F110" s="836"/>
      <c r="G110" s="836"/>
    </row>
    <row r="111" spans="2:7" ht="15.75">
      <c r="B111" s="1"/>
      <c r="C111" s="836"/>
      <c r="D111" s="836"/>
      <c r="E111" s="836"/>
      <c r="F111" s="836"/>
      <c r="G111" s="836"/>
    </row>
    <row r="112" spans="2:7" ht="15.75">
      <c r="B112" s="1"/>
      <c r="C112" s="836"/>
      <c r="D112" s="836"/>
      <c r="E112" s="836"/>
      <c r="F112" s="836"/>
      <c r="G112" s="836"/>
    </row>
    <row r="113" spans="2:7" ht="15.75">
      <c r="B113" s="1"/>
      <c r="C113" s="836"/>
      <c r="D113" s="836"/>
      <c r="E113" s="836"/>
      <c r="F113" s="836"/>
      <c r="G113" s="836"/>
    </row>
    <row r="114" spans="2:7" ht="15.75">
      <c r="B114" s="1"/>
      <c r="C114" s="836"/>
      <c r="D114" s="836"/>
      <c r="E114" s="836"/>
      <c r="F114" s="836"/>
      <c r="G114" s="836"/>
    </row>
    <row r="115" spans="2:7" ht="15.75">
      <c r="B115" s="1"/>
      <c r="C115" s="836"/>
      <c r="D115" s="836"/>
      <c r="E115" s="836"/>
      <c r="F115" s="836"/>
      <c r="G115" s="836"/>
    </row>
    <row r="116" spans="2:7" ht="15.75">
      <c r="B116" s="1"/>
      <c r="C116" s="836"/>
      <c r="D116" s="836"/>
      <c r="E116" s="836"/>
      <c r="F116" s="836"/>
      <c r="G116" s="836"/>
    </row>
    <row r="117" spans="2:7" ht="15.75">
      <c r="B117" s="1"/>
      <c r="C117" s="836"/>
      <c r="D117" s="836"/>
      <c r="E117" s="836"/>
      <c r="F117" s="836"/>
      <c r="G117" s="836"/>
    </row>
    <row r="118" spans="2:7" ht="15.75">
      <c r="B118" s="1"/>
      <c r="C118" s="836"/>
      <c r="D118" s="836"/>
      <c r="E118" s="836"/>
      <c r="F118" s="836"/>
      <c r="G118" s="836"/>
    </row>
    <row r="119" spans="2:7" ht="15.75">
      <c r="B119" s="1"/>
      <c r="C119" s="836"/>
      <c r="D119" s="836"/>
      <c r="E119" s="836"/>
      <c r="F119" s="836"/>
      <c r="G119" s="836"/>
    </row>
    <row r="120" spans="2:7" ht="15.75">
      <c r="B120" s="1"/>
      <c r="C120" s="836"/>
      <c r="D120" s="836"/>
      <c r="E120" s="836"/>
      <c r="F120" s="836"/>
      <c r="G120" s="836"/>
    </row>
    <row r="121" spans="2:7" ht="15.75">
      <c r="B121" s="1"/>
      <c r="C121" s="836"/>
      <c r="D121" s="836"/>
      <c r="E121" s="836"/>
      <c r="F121" s="836"/>
      <c r="G121" s="836"/>
    </row>
    <row r="122" spans="2:7" ht="15.75">
      <c r="B122" s="1"/>
      <c r="C122" s="836"/>
      <c r="D122" s="836"/>
      <c r="E122" s="836"/>
      <c r="F122" s="836"/>
      <c r="G122" s="836"/>
    </row>
    <row r="123" spans="2:7" ht="15.75">
      <c r="B123" s="1"/>
      <c r="C123" s="836"/>
      <c r="D123" s="836"/>
      <c r="E123" s="836"/>
      <c r="F123" s="836"/>
      <c r="G123" s="836"/>
    </row>
    <row r="124" spans="2:7" ht="15.75">
      <c r="B124" s="1"/>
      <c r="C124" s="836"/>
      <c r="D124" s="836"/>
      <c r="E124" s="836"/>
      <c r="F124" s="836"/>
      <c r="G124" s="836"/>
    </row>
    <row r="125" spans="2:7" ht="15.75">
      <c r="B125" s="1"/>
      <c r="C125" s="836"/>
      <c r="D125" s="836"/>
      <c r="E125" s="836"/>
      <c r="F125" s="836"/>
      <c r="G125" s="836"/>
    </row>
    <row r="126" spans="2:7" ht="15.75">
      <c r="B126" s="1"/>
      <c r="C126" s="836"/>
      <c r="D126" s="836"/>
      <c r="E126" s="836"/>
      <c r="F126" s="836"/>
      <c r="G126" s="836"/>
    </row>
    <row r="127" spans="2:7" ht="15.75">
      <c r="B127" s="1"/>
      <c r="C127" s="836"/>
      <c r="D127" s="836"/>
      <c r="E127" s="836"/>
      <c r="F127" s="836"/>
      <c r="G127" s="836"/>
    </row>
    <row r="128" spans="2:7" ht="15.75">
      <c r="B128" s="1"/>
      <c r="C128" s="836"/>
      <c r="D128" s="836"/>
      <c r="E128" s="836"/>
      <c r="F128" s="836"/>
      <c r="G128" s="836"/>
    </row>
    <row r="129" spans="2:7" ht="15.75">
      <c r="B129" s="1"/>
      <c r="C129" s="836"/>
      <c r="D129" s="836"/>
      <c r="E129" s="836"/>
      <c r="F129" s="836"/>
      <c r="G129" s="836"/>
    </row>
    <row r="130" spans="2:7" ht="15.75">
      <c r="B130" s="1"/>
      <c r="C130" s="836"/>
      <c r="D130" s="836"/>
      <c r="E130" s="836"/>
      <c r="F130" s="836"/>
      <c r="G130" s="836"/>
    </row>
    <row r="131" spans="2:7" ht="15.75">
      <c r="B131" s="1"/>
      <c r="C131" s="836"/>
      <c r="D131" s="836"/>
      <c r="E131" s="836"/>
      <c r="F131" s="836"/>
      <c r="G131" s="836"/>
    </row>
    <row r="132" spans="2:7" ht="15.75">
      <c r="B132" s="1"/>
      <c r="C132" s="836"/>
      <c r="D132" s="836"/>
      <c r="E132" s="836"/>
      <c r="F132" s="836"/>
      <c r="G132" s="836"/>
    </row>
    <row r="133" spans="2:7" ht="15.75">
      <c r="B133" s="1"/>
      <c r="C133" s="836"/>
      <c r="D133" s="836"/>
      <c r="E133" s="836"/>
      <c r="F133" s="836"/>
      <c r="G133" s="836"/>
    </row>
    <row r="134" spans="2:7" ht="15.75">
      <c r="B134" s="1"/>
      <c r="C134" s="836"/>
      <c r="D134" s="836"/>
      <c r="E134" s="836"/>
      <c r="F134" s="836"/>
      <c r="G134" s="836"/>
    </row>
    <row r="135" spans="2:7" ht="15.75">
      <c r="B135" s="1"/>
      <c r="C135" s="836"/>
      <c r="D135" s="836"/>
      <c r="E135" s="836"/>
      <c r="F135" s="836"/>
      <c r="G135" s="836"/>
    </row>
    <row r="136" spans="2:7" ht="15.75">
      <c r="B136" s="1"/>
      <c r="C136" s="836"/>
      <c r="D136" s="836"/>
      <c r="E136" s="836"/>
      <c r="F136" s="836"/>
      <c r="G136" s="836"/>
    </row>
    <row r="137" spans="2:7" ht="15.75">
      <c r="B137" s="1"/>
      <c r="C137" s="836"/>
      <c r="D137" s="836"/>
      <c r="E137" s="836"/>
      <c r="F137" s="836"/>
      <c r="G137" s="836"/>
    </row>
    <row r="138" spans="2:7" ht="15.75">
      <c r="B138" s="1"/>
      <c r="C138" s="836"/>
      <c r="D138" s="836"/>
      <c r="E138" s="836"/>
      <c r="F138" s="836"/>
      <c r="G138" s="836"/>
    </row>
    <row r="139" spans="2:7" ht="15.75">
      <c r="B139" s="1"/>
      <c r="C139" s="836"/>
      <c r="D139" s="836"/>
      <c r="E139" s="836"/>
      <c r="F139" s="836"/>
      <c r="G139" s="836"/>
    </row>
    <row r="140" spans="2:7" ht="15.75">
      <c r="B140" s="1"/>
      <c r="C140" s="836"/>
      <c r="D140" s="836"/>
      <c r="E140" s="836"/>
      <c r="F140" s="836"/>
      <c r="G140" s="836"/>
    </row>
    <row r="141" spans="2:7" ht="15.75">
      <c r="B141" s="1"/>
      <c r="C141" s="836"/>
      <c r="D141" s="836"/>
      <c r="E141" s="836"/>
      <c r="F141" s="836"/>
      <c r="G141" s="836"/>
    </row>
    <row r="142" spans="2:7" ht="15.75">
      <c r="B142" s="1"/>
      <c r="C142" s="836"/>
      <c r="D142" s="836"/>
      <c r="E142" s="836"/>
      <c r="F142" s="836"/>
      <c r="G142" s="836"/>
    </row>
    <row r="143" spans="2:7" ht="15.75">
      <c r="B143" s="1"/>
      <c r="C143" s="836"/>
      <c r="D143" s="836"/>
      <c r="E143" s="836"/>
      <c r="F143" s="836"/>
      <c r="G143" s="836"/>
    </row>
  </sheetData>
  <sheetProtection/>
  <mergeCells count="3">
    <mergeCell ref="B1:C1"/>
    <mergeCell ref="B2:H2"/>
    <mergeCell ref="B3:H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SheetLayoutView="100" zoomScalePageLayoutView="0" workbookViewId="0" topLeftCell="A1">
      <selection activeCell="A1" sqref="A1:B1"/>
    </sheetView>
  </sheetViews>
  <sheetFormatPr defaultColWidth="9.00390625" defaultRowHeight="12.75"/>
  <cols>
    <col min="2" max="2" width="60.75390625" style="0" customWidth="1"/>
    <col min="3" max="3" width="12.75390625" style="0" customWidth="1"/>
  </cols>
  <sheetData>
    <row r="1" spans="1:3" ht="33" customHeight="1">
      <c r="A1" s="1779" t="s">
        <v>1515</v>
      </c>
      <c r="B1" s="1779"/>
      <c r="C1" s="1098"/>
    </row>
    <row r="2" spans="1:3" ht="33" customHeight="1">
      <c r="A2" s="1639" t="s">
        <v>79</v>
      </c>
      <c r="B2" s="1639"/>
      <c r="C2" s="1639"/>
    </row>
    <row r="3" spans="1:3" ht="33" customHeight="1">
      <c r="A3" s="1639" t="s">
        <v>996</v>
      </c>
      <c r="B3" s="1639"/>
      <c r="C3" s="1639"/>
    </row>
    <row r="4" spans="1:3" ht="33" customHeight="1">
      <c r="A4" s="1780" t="s">
        <v>997</v>
      </c>
      <c r="B4" s="1780"/>
      <c r="C4" s="1780"/>
    </row>
    <row r="5" spans="1:3" ht="33" customHeight="1">
      <c r="A5" s="1099"/>
      <c r="B5" s="1100" t="s">
        <v>164</v>
      </c>
      <c r="C5" s="1101" t="s">
        <v>165</v>
      </c>
    </row>
    <row r="6" spans="1:3" ht="33" customHeight="1">
      <c r="A6" s="1116" t="s">
        <v>998</v>
      </c>
      <c r="B6" s="1117" t="s">
        <v>156</v>
      </c>
      <c r="C6" s="1118" t="s">
        <v>999</v>
      </c>
    </row>
    <row r="7" spans="1:3" s="1102" customFormat="1" ht="33" customHeight="1">
      <c r="A7" s="1109">
        <v>1</v>
      </c>
      <c r="B7" s="1115" t="s">
        <v>1003</v>
      </c>
      <c r="C7" s="1111">
        <f>SUM(C9:C10)</f>
        <v>993835</v>
      </c>
    </row>
    <row r="8" spans="1:3" ht="33" customHeight="1">
      <c r="A8" s="1103">
        <v>2</v>
      </c>
      <c r="B8" s="1104" t="s">
        <v>1000</v>
      </c>
      <c r="C8" s="1105"/>
    </row>
    <row r="9" spans="1:3" ht="25.5" customHeight="1">
      <c r="A9" s="1103">
        <v>3</v>
      </c>
      <c r="B9" s="1106" t="s">
        <v>1001</v>
      </c>
      <c r="C9" s="1105">
        <v>992698</v>
      </c>
    </row>
    <row r="10" spans="1:3" ht="25.5" customHeight="1">
      <c r="A10" s="1103">
        <v>4</v>
      </c>
      <c r="B10" s="1106" t="s">
        <v>1002</v>
      </c>
      <c r="C10" s="1105">
        <v>1137</v>
      </c>
    </row>
    <row r="11" spans="1:3" ht="33" customHeight="1">
      <c r="A11" s="1103">
        <v>5</v>
      </c>
      <c r="B11" s="1107" t="s">
        <v>1309</v>
      </c>
      <c r="C11" s="1105">
        <v>21503998</v>
      </c>
    </row>
    <row r="12" spans="1:3" ht="33" customHeight="1">
      <c r="A12" s="1103">
        <v>6</v>
      </c>
      <c r="B12" s="1107" t="s">
        <v>1310</v>
      </c>
      <c r="C12" s="1105">
        <v>36233</v>
      </c>
    </row>
    <row r="13" spans="1:3" ht="33" customHeight="1">
      <c r="A13" s="1103">
        <v>7</v>
      </c>
      <c r="B13" s="1107" t="s">
        <v>1311</v>
      </c>
      <c r="C13" s="1105">
        <v>20487724</v>
      </c>
    </row>
    <row r="14" spans="1:3" ht="33" customHeight="1">
      <c r="A14" s="1112">
        <v>8</v>
      </c>
      <c r="B14" s="1113" t="s">
        <v>1312</v>
      </c>
      <c r="C14" s="1114">
        <v>-4928</v>
      </c>
    </row>
    <row r="15" spans="1:3" s="1102" customFormat="1" ht="33" customHeight="1">
      <c r="A15" s="1109">
        <v>9</v>
      </c>
      <c r="B15" s="1110" t="s">
        <v>1004</v>
      </c>
      <c r="C15" s="1111">
        <f>+C7+C11+C12-C13-C14</f>
        <v>2051270</v>
      </c>
    </row>
    <row r="16" spans="1:3" ht="33" customHeight="1">
      <c r="A16" s="1103">
        <v>10</v>
      </c>
      <c r="B16" s="1104" t="s">
        <v>1000</v>
      </c>
      <c r="C16" s="1105"/>
    </row>
    <row r="17" spans="1:3" ht="25.5" customHeight="1">
      <c r="A17" s="1103">
        <v>11</v>
      </c>
      <c r="B17" s="1108" t="s">
        <v>1001</v>
      </c>
      <c r="C17" s="1105">
        <v>2050905</v>
      </c>
    </row>
    <row r="18" spans="1:3" ht="25.5" customHeight="1">
      <c r="A18" s="1103">
        <v>12</v>
      </c>
      <c r="B18" s="1108" t="s">
        <v>1002</v>
      </c>
      <c r="C18" s="1105">
        <v>365</v>
      </c>
    </row>
  </sheetData>
  <sheetProtection/>
  <mergeCells count="4">
    <mergeCell ref="A1:B1"/>
    <mergeCell ref="A2:C2"/>
    <mergeCell ref="A3:C3"/>
    <mergeCell ref="A4:C4"/>
  </mergeCells>
  <printOptions horizontalCentered="1"/>
  <pageMargins left="0.7086614173228347" right="0.7086614173228347" top="1.3385826771653544" bottom="1.141732283464567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A1" sqref="A1:D1"/>
    </sheetView>
  </sheetViews>
  <sheetFormatPr defaultColWidth="8.00390625" defaultRowHeight="12.75"/>
  <cols>
    <col min="1" max="1" width="3.375" style="92" bestFit="1" customWidth="1"/>
    <col min="2" max="2" width="34.875" style="103" customWidth="1"/>
    <col min="3" max="3" width="14.625" style="92" bestFit="1" customWidth="1"/>
    <col min="4" max="4" width="13.75390625" style="92" bestFit="1" customWidth="1"/>
    <col min="5" max="5" width="15.125" style="92" bestFit="1" customWidth="1"/>
    <col min="6" max="6" width="13.625" style="92" customWidth="1"/>
    <col min="7" max="7" width="9.875" style="92" bestFit="1" customWidth="1"/>
    <col min="8" max="9" width="13.625" style="92" customWidth="1"/>
    <col min="10" max="10" width="12.875" style="92" customWidth="1"/>
    <col min="11" max="11" width="11.375" style="92" customWidth="1"/>
    <col min="12" max="12" width="11.00390625" style="92" customWidth="1"/>
    <col min="13" max="16384" width="8.00390625" style="706" customWidth="1"/>
  </cols>
  <sheetData>
    <row r="1" spans="1:4" ht="15">
      <c r="A1" s="1786" t="s">
        <v>1516</v>
      </c>
      <c r="B1" s="1786"/>
      <c r="C1" s="1786"/>
      <c r="D1" s="1786"/>
    </row>
    <row r="2" spans="1:12" s="707" customFormat="1" ht="25.5" customHeight="1">
      <c r="A2" s="1787" t="s">
        <v>79</v>
      </c>
      <c r="B2" s="1787"/>
      <c r="C2" s="1787"/>
      <c r="D2" s="1787"/>
      <c r="E2" s="1787"/>
      <c r="F2" s="1787"/>
      <c r="G2" s="1787"/>
      <c r="H2" s="1787"/>
      <c r="I2" s="1787"/>
      <c r="J2" s="1787"/>
      <c r="K2" s="1787"/>
      <c r="L2" s="1787"/>
    </row>
    <row r="3" spans="1:12" s="707" customFormat="1" ht="25.5" customHeight="1">
      <c r="A3" s="1787" t="s">
        <v>925</v>
      </c>
      <c r="B3" s="1787"/>
      <c r="C3" s="1787"/>
      <c r="D3" s="1787"/>
      <c r="E3" s="1787"/>
      <c r="F3" s="1787"/>
      <c r="G3" s="1787"/>
      <c r="H3" s="1787"/>
      <c r="I3" s="1787"/>
      <c r="J3" s="1787"/>
      <c r="K3" s="1787"/>
      <c r="L3" s="1787"/>
    </row>
    <row r="4" spans="1:12" s="707" customFormat="1" ht="25.5" customHeight="1">
      <c r="A4" s="1787" t="s">
        <v>843</v>
      </c>
      <c r="B4" s="1787"/>
      <c r="C4" s="1787"/>
      <c r="D4" s="1787"/>
      <c r="E4" s="1787"/>
      <c r="F4" s="1787"/>
      <c r="G4" s="1787"/>
      <c r="H4" s="1787"/>
      <c r="I4" s="1787"/>
      <c r="J4" s="1787"/>
      <c r="K4" s="1787"/>
      <c r="L4" s="1787"/>
    </row>
    <row r="5" spans="1:12" ht="17.25">
      <c r="A5" s="93"/>
      <c r="B5" s="93"/>
      <c r="C5" s="93"/>
      <c r="D5" s="93"/>
      <c r="E5" s="93"/>
      <c r="F5" s="93"/>
      <c r="G5" s="93"/>
      <c r="H5" s="93"/>
      <c r="I5" s="93"/>
      <c r="J5" s="93"/>
      <c r="K5" s="1781" t="s">
        <v>155</v>
      </c>
      <c r="L5" s="1781"/>
    </row>
    <row r="6" spans="1:12" s="708" customFormat="1" ht="15.75" thickBot="1">
      <c r="A6" s="1783" t="s">
        <v>164</v>
      </c>
      <c r="B6" s="1783"/>
      <c r="C6" s="94" t="s">
        <v>165</v>
      </c>
      <c r="D6" s="94" t="s">
        <v>166</v>
      </c>
      <c r="E6" s="94" t="s">
        <v>167</v>
      </c>
      <c r="F6" s="94" t="s">
        <v>168</v>
      </c>
      <c r="G6" s="94" t="s">
        <v>169</v>
      </c>
      <c r="H6" s="94" t="s">
        <v>170</v>
      </c>
      <c r="I6" s="94" t="s">
        <v>35</v>
      </c>
      <c r="J6" s="94" t="s">
        <v>36</v>
      </c>
      <c r="K6" s="94" t="s">
        <v>775</v>
      </c>
      <c r="L6" s="94" t="s">
        <v>776</v>
      </c>
    </row>
    <row r="7" spans="1:12" s="709" customFormat="1" ht="45.75" thickBot="1">
      <c r="A7" s="1784" t="s">
        <v>450</v>
      </c>
      <c r="B7" s="1785"/>
      <c r="C7" s="1515" t="s">
        <v>480</v>
      </c>
      <c r="D7" s="1515" t="s">
        <v>481</v>
      </c>
      <c r="E7" s="1515" t="s">
        <v>482</v>
      </c>
      <c r="F7" s="1515" t="s">
        <v>451</v>
      </c>
      <c r="G7" s="1515" t="s">
        <v>452</v>
      </c>
      <c r="H7" s="1515" t="s">
        <v>453</v>
      </c>
      <c r="I7" s="1515" t="s">
        <v>454</v>
      </c>
      <c r="J7" s="1515" t="s">
        <v>1335</v>
      </c>
      <c r="K7" s="1515" t="s">
        <v>1336</v>
      </c>
      <c r="L7" s="1516" t="s">
        <v>483</v>
      </c>
    </row>
    <row r="8" spans="1:12" ht="30" customHeight="1" thickTop="1">
      <c r="A8" s="1517">
        <v>1</v>
      </c>
      <c r="B8" s="107" t="s">
        <v>484</v>
      </c>
      <c r="C8" s="106" t="s">
        <v>455</v>
      </c>
      <c r="D8" s="108">
        <v>41641</v>
      </c>
      <c r="E8" s="108">
        <v>41993</v>
      </c>
      <c r="F8" s="109"/>
      <c r="G8" s="109">
        <v>0</v>
      </c>
      <c r="H8" s="109"/>
      <c r="I8" s="109"/>
      <c r="J8" s="109"/>
      <c r="K8" s="109"/>
      <c r="L8" s="1518">
        <v>0</v>
      </c>
    </row>
    <row r="9" spans="1:12" ht="30" customHeight="1">
      <c r="A9" s="1519">
        <v>2</v>
      </c>
      <c r="B9" s="98" t="s">
        <v>456</v>
      </c>
      <c r="C9" s="96" t="s">
        <v>455</v>
      </c>
      <c r="D9" s="97">
        <v>38635</v>
      </c>
      <c r="E9" s="97">
        <v>42252</v>
      </c>
      <c r="F9" s="99">
        <v>164511</v>
      </c>
      <c r="G9" s="99">
        <v>31988</v>
      </c>
      <c r="H9" s="99">
        <v>31988</v>
      </c>
      <c r="I9" s="99"/>
      <c r="J9" s="99"/>
      <c r="K9" s="99"/>
      <c r="L9" s="1520">
        <v>0</v>
      </c>
    </row>
    <row r="10" spans="1:12" ht="30" customHeight="1">
      <c r="A10" s="1519">
        <v>3</v>
      </c>
      <c r="B10" s="98" t="s">
        <v>457</v>
      </c>
      <c r="C10" s="96" t="s">
        <v>458</v>
      </c>
      <c r="D10" s="97">
        <v>38952</v>
      </c>
      <c r="E10" s="97">
        <v>42545</v>
      </c>
      <c r="F10" s="99">
        <v>201998</v>
      </c>
      <c r="G10" s="99">
        <v>1264</v>
      </c>
      <c r="H10" s="99">
        <v>1264</v>
      </c>
      <c r="I10" s="99"/>
      <c r="J10" s="99"/>
      <c r="K10" s="99"/>
      <c r="L10" s="1520">
        <v>0</v>
      </c>
    </row>
    <row r="11" spans="1:12" ht="30" customHeight="1">
      <c r="A11" s="1519">
        <v>4</v>
      </c>
      <c r="B11" s="98" t="s">
        <v>459</v>
      </c>
      <c r="C11" s="96" t="s">
        <v>455</v>
      </c>
      <c r="D11" s="97">
        <v>38985</v>
      </c>
      <c r="E11" s="97">
        <v>46178</v>
      </c>
      <c r="F11" s="99">
        <v>236861</v>
      </c>
      <c r="G11" s="99">
        <v>168695</v>
      </c>
      <c r="H11" s="99">
        <v>168695</v>
      </c>
      <c r="I11" s="99"/>
      <c r="J11" s="99"/>
      <c r="K11" s="99"/>
      <c r="L11" s="1520">
        <v>0</v>
      </c>
    </row>
    <row r="12" spans="1:12" ht="30" customHeight="1">
      <c r="A12" s="1519">
        <v>5</v>
      </c>
      <c r="B12" s="98" t="s">
        <v>460</v>
      </c>
      <c r="C12" s="96" t="s">
        <v>455</v>
      </c>
      <c r="D12" s="97">
        <v>38975</v>
      </c>
      <c r="E12" s="97">
        <v>44352</v>
      </c>
      <c r="F12" s="99">
        <v>126566</v>
      </c>
      <c r="G12" s="99">
        <v>76310</v>
      </c>
      <c r="H12" s="99">
        <v>76310</v>
      </c>
      <c r="I12" s="99"/>
      <c r="J12" s="99"/>
      <c r="K12" s="99"/>
      <c r="L12" s="1520">
        <v>0</v>
      </c>
    </row>
    <row r="13" spans="1:12" ht="30" customHeight="1">
      <c r="A13" s="1519">
        <v>6</v>
      </c>
      <c r="B13" s="98" t="s">
        <v>461</v>
      </c>
      <c r="C13" s="96" t="s">
        <v>462</v>
      </c>
      <c r="D13" s="97">
        <v>39352</v>
      </c>
      <c r="E13" s="97">
        <v>44809</v>
      </c>
      <c r="F13" s="99">
        <v>162900</v>
      </c>
      <c r="G13" s="99">
        <v>58781</v>
      </c>
      <c r="H13" s="99">
        <v>58781</v>
      </c>
      <c r="I13" s="99"/>
      <c r="J13" s="99"/>
      <c r="K13" s="99"/>
      <c r="L13" s="1520">
        <v>0</v>
      </c>
    </row>
    <row r="14" spans="1:12" ht="30" customHeight="1">
      <c r="A14" s="1519">
        <v>7</v>
      </c>
      <c r="B14" s="98" t="s">
        <v>463</v>
      </c>
      <c r="C14" s="96" t="s">
        <v>464</v>
      </c>
      <c r="D14" s="97">
        <v>39352</v>
      </c>
      <c r="E14" s="97">
        <v>43003</v>
      </c>
      <c r="F14" s="99">
        <v>532500</v>
      </c>
      <c r="G14" s="99">
        <v>115089</v>
      </c>
      <c r="H14" s="99">
        <v>115089</v>
      </c>
      <c r="I14" s="99"/>
      <c r="J14" s="99"/>
      <c r="K14" s="99"/>
      <c r="L14" s="1520">
        <v>0</v>
      </c>
    </row>
    <row r="15" spans="1:12" ht="30" customHeight="1">
      <c r="A15" s="1519">
        <v>8</v>
      </c>
      <c r="B15" s="98" t="s">
        <v>465</v>
      </c>
      <c r="C15" s="96" t="s">
        <v>455</v>
      </c>
      <c r="D15" s="97">
        <v>39598</v>
      </c>
      <c r="E15" s="97">
        <v>46904</v>
      </c>
      <c r="F15" s="99">
        <v>615880</v>
      </c>
      <c r="G15" s="99">
        <v>247194</v>
      </c>
      <c r="H15" s="99">
        <v>247194</v>
      </c>
      <c r="I15" s="99"/>
      <c r="J15" s="99"/>
      <c r="K15" s="99"/>
      <c r="L15" s="1520">
        <v>0</v>
      </c>
    </row>
    <row r="16" spans="1:12" ht="30" customHeight="1">
      <c r="A16" s="1519">
        <v>9</v>
      </c>
      <c r="B16" s="98" t="s">
        <v>466</v>
      </c>
      <c r="C16" s="96" t="s">
        <v>455</v>
      </c>
      <c r="D16" s="97">
        <v>39989</v>
      </c>
      <c r="E16" s="97">
        <v>47291</v>
      </c>
      <c r="F16" s="99">
        <v>273000</v>
      </c>
      <c r="G16" s="99">
        <v>189228</v>
      </c>
      <c r="H16" s="99">
        <v>189228</v>
      </c>
      <c r="I16" s="100"/>
      <c r="J16" s="100"/>
      <c r="K16" s="99"/>
      <c r="L16" s="1520">
        <v>0</v>
      </c>
    </row>
    <row r="17" spans="1:12" ht="30" customHeight="1">
      <c r="A17" s="1519">
        <v>10</v>
      </c>
      <c r="B17" s="98" t="s">
        <v>467</v>
      </c>
      <c r="C17" s="96" t="s">
        <v>468</v>
      </c>
      <c r="D17" s="97">
        <v>39989</v>
      </c>
      <c r="E17" s="97">
        <v>45467</v>
      </c>
      <c r="F17" s="99">
        <v>195000</v>
      </c>
      <c r="G17" s="99">
        <v>155874</v>
      </c>
      <c r="H17" s="99">
        <v>155874</v>
      </c>
      <c r="I17" s="100"/>
      <c r="J17" s="100"/>
      <c r="K17" s="99"/>
      <c r="L17" s="1520">
        <v>0</v>
      </c>
    </row>
    <row r="18" spans="1:12" ht="30" customHeight="1">
      <c r="A18" s="1519">
        <v>11</v>
      </c>
      <c r="B18" s="95" t="s">
        <v>469</v>
      </c>
      <c r="C18" s="101" t="s">
        <v>455</v>
      </c>
      <c r="D18" s="102">
        <v>40385</v>
      </c>
      <c r="E18" s="102">
        <v>47689</v>
      </c>
      <c r="F18" s="99">
        <v>550600</v>
      </c>
      <c r="G18" s="99">
        <v>457008</v>
      </c>
      <c r="H18" s="99">
        <v>457008</v>
      </c>
      <c r="I18" s="100"/>
      <c r="J18" s="100"/>
      <c r="K18" s="99"/>
      <c r="L18" s="1520">
        <v>0</v>
      </c>
    </row>
    <row r="19" spans="1:12" ht="30" customHeight="1">
      <c r="A19" s="1519">
        <v>12</v>
      </c>
      <c r="B19" s="98" t="s">
        <v>470</v>
      </c>
      <c r="C19" s="96" t="s">
        <v>468</v>
      </c>
      <c r="D19" s="97">
        <v>40385</v>
      </c>
      <c r="E19" s="102">
        <v>44037</v>
      </c>
      <c r="F19" s="100">
        <v>599400</v>
      </c>
      <c r="G19" s="100">
        <v>221561</v>
      </c>
      <c r="H19" s="100"/>
      <c r="I19" s="100">
        <v>221561</v>
      </c>
      <c r="J19" s="100"/>
      <c r="K19" s="100"/>
      <c r="L19" s="1521">
        <v>0</v>
      </c>
    </row>
    <row r="20" spans="1:12" ht="30" customHeight="1">
      <c r="A20" s="1519">
        <v>13</v>
      </c>
      <c r="B20" s="98" t="s">
        <v>471</v>
      </c>
      <c r="C20" s="96" t="s">
        <v>472</v>
      </c>
      <c r="D20" s="97">
        <v>40736</v>
      </c>
      <c r="E20" s="102">
        <v>48040</v>
      </c>
      <c r="F20" s="100">
        <v>484000</v>
      </c>
      <c r="G20" s="100">
        <v>249034</v>
      </c>
      <c r="H20" s="100"/>
      <c r="I20" s="100">
        <v>249034</v>
      </c>
      <c r="J20" s="100">
        <v>107495</v>
      </c>
      <c r="K20" s="100">
        <f>3085*2</f>
        <v>6170</v>
      </c>
      <c r="L20" s="1521">
        <f>J20-K20</f>
        <v>101325</v>
      </c>
    </row>
    <row r="21" spans="1:12" ht="30" customHeight="1">
      <c r="A21" s="1519">
        <v>14</v>
      </c>
      <c r="B21" s="98" t="s">
        <v>473</v>
      </c>
      <c r="C21" s="96" t="s">
        <v>472</v>
      </c>
      <c r="D21" s="97">
        <v>40735</v>
      </c>
      <c r="E21" s="102">
        <v>44387</v>
      </c>
      <c r="F21" s="100">
        <v>1016000</v>
      </c>
      <c r="G21" s="100">
        <v>270386</v>
      </c>
      <c r="H21" s="100"/>
      <c r="I21" s="100">
        <v>270386</v>
      </c>
      <c r="J21" s="100"/>
      <c r="K21" s="100"/>
      <c r="L21" s="1521">
        <v>0</v>
      </c>
    </row>
    <row r="22" spans="1:12" ht="30" customHeight="1">
      <c r="A22" s="1519">
        <v>15</v>
      </c>
      <c r="B22" s="98" t="s">
        <v>474</v>
      </c>
      <c r="C22" s="96" t="s">
        <v>472</v>
      </c>
      <c r="D22" s="97">
        <v>41502</v>
      </c>
      <c r="E22" s="97">
        <v>45153</v>
      </c>
      <c r="F22" s="99">
        <v>650000</v>
      </c>
      <c r="G22" s="99">
        <v>187846</v>
      </c>
      <c r="H22" s="99">
        <v>187846</v>
      </c>
      <c r="I22" s="100"/>
      <c r="J22" s="100">
        <v>199762</v>
      </c>
      <c r="K22" s="99">
        <v>0</v>
      </c>
      <c r="L22" s="1521">
        <f>199762</f>
        <v>199762</v>
      </c>
    </row>
    <row r="23" spans="1:12" ht="30" customHeight="1">
      <c r="A23" s="1519">
        <v>16</v>
      </c>
      <c r="B23" s="98" t="s">
        <v>475</v>
      </c>
      <c r="C23" s="96" t="s">
        <v>468</v>
      </c>
      <c r="D23" s="97">
        <v>41555</v>
      </c>
      <c r="E23" s="97">
        <v>48859</v>
      </c>
      <c r="F23" s="99">
        <v>200000</v>
      </c>
      <c r="G23" s="99">
        <v>44687</v>
      </c>
      <c r="H23" s="99">
        <v>44687</v>
      </c>
      <c r="I23" s="100"/>
      <c r="J23" s="100">
        <f>137894-118434</f>
        <v>19460</v>
      </c>
      <c r="K23" s="99">
        <v>0</v>
      </c>
      <c r="L23" s="1521">
        <v>19460</v>
      </c>
    </row>
    <row r="24" spans="1:12" ht="30" customHeight="1">
      <c r="A24" s="1519">
        <v>17</v>
      </c>
      <c r="B24" s="98" t="s">
        <v>476</v>
      </c>
      <c r="C24" s="96" t="s">
        <v>472</v>
      </c>
      <c r="D24" s="97">
        <v>41759</v>
      </c>
      <c r="E24" s="97">
        <v>49064</v>
      </c>
      <c r="F24" s="99">
        <v>200000</v>
      </c>
      <c r="G24" s="99">
        <v>0</v>
      </c>
      <c r="H24" s="99"/>
      <c r="I24" s="99"/>
      <c r="J24" s="99">
        <v>0</v>
      </c>
      <c r="K24" s="99">
        <v>0</v>
      </c>
      <c r="L24" s="1521">
        <v>0</v>
      </c>
    </row>
    <row r="25" spans="1:12" ht="30" customHeight="1" thickBot="1">
      <c r="A25" s="1522">
        <v>18</v>
      </c>
      <c r="B25" s="110" t="s">
        <v>477</v>
      </c>
      <c r="C25" s="111" t="s">
        <v>1337</v>
      </c>
      <c r="D25" s="111">
        <v>41759</v>
      </c>
      <c r="E25" s="111">
        <v>45411</v>
      </c>
      <c r="F25" s="112">
        <v>162350</v>
      </c>
      <c r="G25" s="112">
        <v>0</v>
      </c>
      <c r="H25" s="112"/>
      <c r="I25" s="112"/>
      <c r="J25" s="112">
        <v>0</v>
      </c>
      <c r="K25" s="112">
        <v>0</v>
      </c>
      <c r="L25" s="1523">
        <v>0</v>
      </c>
    </row>
    <row r="26" spans="1:12" s="707" customFormat="1" ht="30" customHeight="1" thickBot="1" thickTop="1">
      <c r="A26" s="1524" t="s">
        <v>478</v>
      </c>
      <c r="B26" s="1782" t="s">
        <v>479</v>
      </c>
      <c r="C26" s="1782"/>
      <c r="D26" s="1782"/>
      <c r="E26" s="1782"/>
      <c r="F26" s="1782"/>
      <c r="G26" s="1525">
        <f aca="true" t="shared" si="0" ref="G26:L26">SUM(G8:G25)</f>
        <v>2474945</v>
      </c>
      <c r="H26" s="1525">
        <f t="shared" si="0"/>
        <v>1733964</v>
      </c>
      <c r="I26" s="1525">
        <f t="shared" si="0"/>
        <v>740981</v>
      </c>
      <c r="J26" s="1525">
        <f t="shared" si="0"/>
        <v>326717</v>
      </c>
      <c r="K26" s="1525">
        <f t="shared" si="0"/>
        <v>6170</v>
      </c>
      <c r="L26" s="1526">
        <f t="shared" si="0"/>
        <v>320547</v>
      </c>
    </row>
    <row r="29" spans="1:12" ht="15">
      <c r="A29" s="105"/>
      <c r="B29" s="104"/>
      <c r="C29" s="105"/>
      <c r="D29" s="105"/>
      <c r="E29" s="105"/>
      <c r="F29" s="105"/>
      <c r="G29" s="105"/>
      <c r="H29" s="105"/>
      <c r="I29" s="105"/>
      <c r="J29" s="105"/>
      <c r="K29" s="105"/>
      <c r="L29" s="105"/>
    </row>
  </sheetData>
  <sheetProtection/>
  <mergeCells count="8">
    <mergeCell ref="K5:L5"/>
    <mergeCell ref="B26:F26"/>
    <mergeCell ref="A6:B6"/>
    <mergeCell ref="A7:B7"/>
    <mergeCell ref="A1:D1"/>
    <mergeCell ref="A2:L2"/>
    <mergeCell ref="A3:L3"/>
    <mergeCell ref="A4:L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90" zoomScaleSheetLayoutView="90" zoomScalePageLayoutView="0" workbookViewId="0" topLeftCell="A1">
      <selection activeCell="B1" sqref="B1:C1"/>
    </sheetView>
  </sheetViews>
  <sheetFormatPr defaultColWidth="9.00390625" defaultRowHeight="12.75"/>
  <cols>
    <col min="1" max="1" width="3.25390625" style="811" bestFit="1" customWidth="1"/>
    <col min="2" max="2" width="49.75390625" style="1596" customWidth="1"/>
    <col min="3" max="3" width="25.75390625" style="1596" customWidth="1"/>
    <col min="4" max="6" width="25.75390625" style="1606" customWidth="1"/>
    <col min="7" max="7" width="21.00390625" style="1606" customWidth="1"/>
    <col min="8" max="8" width="25.75390625" style="1606" customWidth="1"/>
    <col min="9" max="9" width="25.75390625" style="1607" customWidth="1"/>
    <col min="10" max="16384" width="9.125" style="1596" customWidth="1"/>
  </cols>
  <sheetData>
    <row r="1" spans="2:3" ht="16.5">
      <c r="B1" s="1790" t="s">
        <v>1517</v>
      </c>
      <c r="C1" s="1790"/>
    </row>
    <row r="2" spans="2:9" ht="24.75" customHeight="1">
      <c r="B2" s="1788" t="s">
        <v>79</v>
      </c>
      <c r="C2" s="1788"/>
      <c r="D2" s="1788"/>
      <c r="E2" s="1788"/>
      <c r="F2" s="1788"/>
      <c r="G2" s="1788"/>
      <c r="H2" s="1788"/>
      <c r="I2" s="1788"/>
    </row>
    <row r="3" spans="2:9" ht="24.75" customHeight="1">
      <c r="B3" s="1788" t="s">
        <v>426</v>
      </c>
      <c r="C3" s="1788"/>
      <c r="D3" s="1788"/>
      <c r="E3" s="1788"/>
      <c r="F3" s="1788"/>
      <c r="G3" s="1788"/>
      <c r="H3" s="1788"/>
      <c r="I3" s="1788"/>
    </row>
    <row r="4" spans="2:9" ht="24.75" customHeight="1">
      <c r="B4" s="1788" t="s">
        <v>1078</v>
      </c>
      <c r="C4" s="1788"/>
      <c r="D4" s="1788"/>
      <c r="E4" s="1788"/>
      <c r="F4" s="1788"/>
      <c r="G4" s="1788"/>
      <c r="H4" s="1788"/>
      <c r="I4" s="1788"/>
    </row>
    <row r="5" spans="2:9" ht="24.75" customHeight="1">
      <c r="B5" s="1788" t="s">
        <v>1005</v>
      </c>
      <c r="C5" s="1788"/>
      <c r="D5" s="1788"/>
      <c r="E5" s="1788"/>
      <c r="F5" s="1788"/>
      <c r="G5" s="1788"/>
      <c r="H5" s="1788"/>
      <c r="I5" s="1788"/>
    </row>
    <row r="6" spans="1:9" s="841" customFormat="1" ht="18" customHeight="1">
      <c r="A6" s="842"/>
      <c r="B6" s="1634"/>
      <c r="C6" s="1634"/>
      <c r="D6" s="1634"/>
      <c r="E6" s="1634"/>
      <c r="F6" s="1634"/>
      <c r="G6" s="1634"/>
      <c r="H6" s="1634"/>
      <c r="I6" s="1635" t="s">
        <v>155</v>
      </c>
    </row>
    <row r="7" spans="2:9" s="814" customFormat="1" ht="18" customHeight="1" thickBot="1">
      <c r="B7" s="814" t="s">
        <v>164</v>
      </c>
      <c r="C7" s="814" t="s">
        <v>165</v>
      </c>
      <c r="D7" s="1630" t="s">
        <v>166</v>
      </c>
      <c r="E7" s="1630" t="s">
        <v>167</v>
      </c>
      <c r="F7" s="1630" t="s">
        <v>168</v>
      </c>
      <c r="G7" s="1630" t="s">
        <v>169</v>
      </c>
      <c r="H7" s="1630" t="s">
        <v>170</v>
      </c>
      <c r="I7" s="1631" t="s">
        <v>35</v>
      </c>
    </row>
    <row r="8" spans="1:9" s="1608" customFormat="1" ht="17.25">
      <c r="A8" s="1789"/>
      <c r="B8" s="1597"/>
      <c r="C8" s="1598" t="s">
        <v>1007</v>
      </c>
      <c r="D8" s="1598" t="s">
        <v>1007</v>
      </c>
      <c r="E8" s="1599" t="s">
        <v>1007</v>
      </c>
      <c r="F8" s="1598" t="s">
        <v>1007</v>
      </c>
      <c r="G8" s="1599" t="s">
        <v>1007</v>
      </c>
      <c r="H8" s="1598" t="s">
        <v>1007</v>
      </c>
      <c r="I8" s="1600" t="s">
        <v>1006</v>
      </c>
    </row>
    <row r="9" spans="1:9" s="1608" customFormat="1" ht="17.25">
      <c r="A9" s="1789"/>
      <c r="B9" s="1601" t="s">
        <v>1008</v>
      </c>
      <c r="C9" s="1602" t="s">
        <v>1238</v>
      </c>
      <c r="D9" s="1602" t="s">
        <v>1488</v>
      </c>
      <c r="E9" s="1603" t="s">
        <v>1489</v>
      </c>
      <c r="F9" s="1602" t="s">
        <v>1490</v>
      </c>
      <c r="G9" s="1603" t="s">
        <v>1489</v>
      </c>
      <c r="H9" s="1602" t="s">
        <v>1490</v>
      </c>
      <c r="I9" s="1604" t="s">
        <v>1491</v>
      </c>
    </row>
    <row r="10" spans="1:9" s="1608" customFormat="1" ht="33.75" thickBot="1">
      <c r="A10" s="1789"/>
      <c r="B10" s="1601"/>
      <c r="C10" s="1602"/>
      <c r="D10" s="1632" t="s">
        <v>1492</v>
      </c>
      <c r="E10" s="1605" t="s">
        <v>1493</v>
      </c>
      <c r="F10" s="1632" t="s">
        <v>1494</v>
      </c>
      <c r="G10" s="1605" t="s">
        <v>1495</v>
      </c>
      <c r="H10" s="1602" t="s">
        <v>1496</v>
      </c>
      <c r="I10" s="1633" t="s">
        <v>1009</v>
      </c>
    </row>
    <row r="11" spans="1:9" s="1608" customFormat="1" ht="36" customHeight="1">
      <c r="A11" s="814">
        <v>1</v>
      </c>
      <c r="B11" s="1609" t="s">
        <v>1010</v>
      </c>
      <c r="C11" s="1610">
        <v>2726300</v>
      </c>
      <c r="D11" s="1611">
        <v>4847123</v>
      </c>
      <c r="E11" s="1611">
        <v>4000</v>
      </c>
      <c r="F11" s="1611">
        <f>4847123+3500+500</f>
        <v>4851123</v>
      </c>
      <c r="G11" s="1611"/>
      <c r="H11" s="1611">
        <v>4847123</v>
      </c>
      <c r="I11" s="1612">
        <v>0.9873</v>
      </c>
    </row>
    <row r="12" spans="1:9" s="1608" customFormat="1" ht="36" customHeight="1">
      <c r="A12" s="814">
        <v>2</v>
      </c>
      <c r="B12" s="1613" t="s">
        <v>1011</v>
      </c>
      <c r="C12" s="1614">
        <v>339340</v>
      </c>
      <c r="D12" s="1614">
        <v>339340</v>
      </c>
      <c r="E12" s="1614"/>
      <c r="F12" s="1614">
        <v>339340</v>
      </c>
      <c r="G12" s="1614"/>
      <c r="H12" s="1614">
        <v>339340</v>
      </c>
      <c r="I12" s="1615">
        <v>0.3829</v>
      </c>
    </row>
    <row r="13" spans="1:9" s="1608" customFormat="1" ht="36" customHeight="1">
      <c r="A13" s="814">
        <v>3</v>
      </c>
      <c r="B13" s="1613" t="s">
        <v>1012</v>
      </c>
      <c r="C13" s="1614">
        <v>10000</v>
      </c>
      <c r="D13" s="1614">
        <v>10000</v>
      </c>
      <c r="E13" s="1614"/>
      <c r="F13" s="1614">
        <v>10000</v>
      </c>
      <c r="G13" s="1614"/>
      <c r="H13" s="1614">
        <v>10000</v>
      </c>
      <c r="I13" s="1616">
        <v>0.2439</v>
      </c>
    </row>
    <row r="14" spans="1:9" s="1608" customFormat="1" ht="36" customHeight="1">
      <c r="A14" s="814">
        <v>4</v>
      </c>
      <c r="B14" s="1613" t="s">
        <v>1013</v>
      </c>
      <c r="C14" s="1617">
        <v>50100</v>
      </c>
      <c r="D14" s="1617">
        <v>57349</v>
      </c>
      <c r="E14" s="1617">
        <v>100</v>
      </c>
      <c r="F14" s="1617">
        <v>57449</v>
      </c>
      <c r="G14" s="1617">
        <v>13800</v>
      </c>
      <c r="H14" s="1617">
        <v>71249</v>
      </c>
      <c r="I14" s="1618">
        <v>1</v>
      </c>
    </row>
    <row r="15" spans="1:9" s="1608" customFormat="1" ht="36" customHeight="1">
      <c r="A15" s="814">
        <v>5</v>
      </c>
      <c r="B15" s="1619" t="s">
        <v>1014</v>
      </c>
      <c r="C15" s="1617">
        <v>1018530</v>
      </c>
      <c r="D15" s="1617">
        <v>985230</v>
      </c>
      <c r="E15" s="1617">
        <v>100</v>
      </c>
      <c r="F15" s="1617">
        <v>985330</v>
      </c>
      <c r="G15" s="1617">
        <v>1079900</v>
      </c>
      <c r="H15" s="1617">
        <v>2065230</v>
      </c>
      <c r="I15" s="1618">
        <v>1</v>
      </c>
    </row>
    <row r="16" spans="1:9" s="1608" customFormat="1" ht="36" customHeight="1">
      <c r="A16" s="814">
        <v>6</v>
      </c>
      <c r="B16" s="1613" t="s">
        <v>1015</v>
      </c>
      <c r="C16" s="1617">
        <v>439820</v>
      </c>
      <c r="D16" s="1617">
        <v>421020</v>
      </c>
      <c r="E16" s="1617">
        <v>18800</v>
      </c>
      <c r="F16" s="1617">
        <v>439820</v>
      </c>
      <c r="G16" s="1617">
        <v>700000</v>
      </c>
      <c r="H16" s="1617">
        <v>1139820</v>
      </c>
      <c r="I16" s="1618">
        <v>0.975</v>
      </c>
    </row>
    <row r="17" spans="1:9" s="1608" customFormat="1" ht="36" customHeight="1">
      <c r="A17" s="814">
        <v>7</v>
      </c>
      <c r="B17" s="1613" t="s">
        <v>1497</v>
      </c>
      <c r="C17" s="1617">
        <v>2000</v>
      </c>
      <c r="D17" s="1617">
        <v>2000</v>
      </c>
      <c r="E17" s="1617"/>
      <c r="F17" s="1617">
        <v>2000</v>
      </c>
      <c r="G17" s="1617"/>
      <c r="H17" s="1617">
        <v>2000</v>
      </c>
      <c r="I17" s="1620">
        <v>0.5</v>
      </c>
    </row>
    <row r="18" spans="1:9" s="1608" customFormat="1" ht="36" customHeight="1">
      <c r="A18" s="814">
        <v>8</v>
      </c>
      <c r="B18" s="1613" t="s">
        <v>1016</v>
      </c>
      <c r="C18" s="1617">
        <v>1000</v>
      </c>
      <c r="D18" s="1617">
        <v>61700</v>
      </c>
      <c r="E18" s="1617"/>
      <c r="F18" s="1617">
        <v>61700</v>
      </c>
      <c r="G18" s="1617"/>
      <c r="H18" s="1617">
        <v>61700</v>
      </c>
      <c r="I18" s="1618">
        <v>1</v>
      </c>
    </row>
    <row r="19" spans="1:9" s="1608" customFormat="1" ht="36" customHeight="1">
      <c r="A19" s="814">
        <v>9</v>
      </c>
      <c r="B19" s="1621" t="s">
        <v>1498</v>
      </c>
      <c r="C19" s="1617"/>
      <c r="D19" s="1617">
        <v>3500</v>
      </c>
      <c r="E19" s="1617">
        <v>-3500</v>
      </c>
      <c r="F19" s="1617"/>
      <c r="G19" s="1617"/>
      <c r="H19" s="1617">
        <v>3500</v>
      </c>
      <c r="I19" s="1618">
        <v>1</v>
      </c>
    </row>
    <row r="20" spans="1:9" s="1608" customFormat="1" ht="36" customHeight="1">
      <c r="A20" s="814">
        <v>10</v>
      </c>
      <c r="B20" s="1613" t="s">
        <v>1017</v>
      </c>
      <c r="C20" s="1617">
        <v>700</v>
      </c>
      <c r="D20" s="1617">
        <v>700</v>
      </c>
      <c r="E20" s="1617"/>
      <c r="F20" s="1617">
        <v>700</v>
      </c>
      <c r="G20" s="1617"/>
      <c r="H20" s="1617">
        <v>700</v>
      </c>
      <c r="I20" s="1620">
        <v>0.7</v>
      </c>
    </row>
    <row r="21" spans="1:9" s="1608" customFormat="1" ht="36" customHeight="1">
      <c r="A21" s="814">
        <v>11</v>
      </c>
      <c r="B21" s="1621" t="s">
        <v>1499</v>
      </c>
      <c r="C21" s="1617"/>
      <c r="D21" s="1617">
        <v>500</v>
      </c>
      <c r="E21" s="1617">
        <v>-500</v>
      </c>
      <c r="F21" s="1617"/>
      <c r="G21" s="1617"/>
      <c r="H21" s="1617">
        <v>500</v>
      </c>
      <c r="I21" s="1618">
        <v>1</v>
      </c>
    </row>
    <row r="22" spans="1:9" s="1608" customFormat="1" ht="36" customHeight="1">
      <c r="A22" s="814">
        <v>12</v>
      </c>
      <c r="B22" s="1613" t="s">
        <v>1018</v>
      </c>
      <c r="C22" s="1617">
        <v>100020</v>
      </c>
      <c r="D22" s="1617">
        <v>100010</v>
      </c>
      <c r="E22" s="1617">
        <v>10</v>
      </c>
      <c r="F22" s="1617">
        <v>100020</v>
      </c>
      <c r="G22" s="1617">
        <v>119990</v>
      </c>
      <c r="H22" s="1617">
        <v>220010</v>
      </c>
      <c r="I22" s="1618">
        <v>0.2488</v>
      </c>
    </row>
    <row r="23" spans="1:9" s="1608" customFormat="1" ht="36" customHeight="1" thickBot="1">
      <c r="A23" s="814">
        <v>13</v>
      </c>
      <c r="B23" s="1622" t="s">
        <v>1019</v>
      </c>
      <c r="C23" s="1623">
        <v>3000</v>
      </c>
      <c r="D23" s="1623">
        <v>250</v>
      </c>
      <c r="E23" s="1623">
        <v>2750</v>
      </c>
      <c r="F23" s="1623">
        <v>3000</v>
      </c>
      <c r="G23" s="1623">
        <v>15300</v>
      </c>
      <c r="H23" s="1623">
        <v>18300</v>
      </c>
      <c r="I23" s="1624">
        <v>1</v>
      </c>
    </row>
    <row r="24" spans="1:9" s="1608" customFormat="1" ht="49.5" customHeight="1" thickBot="1">
      <c r="A24" s="814">
        <v>14</v>
      </c>
      <c r="B24" s="1625" t="s">
        <v>1020</v>
      </c>
      <c r="C24" s="1626">
        <f aca="true" t="shared" si="0" ref="C24:H24">SUM(C11:C23)</f>
        <v>4690810</v>
      </c>
      <c r="D24" s="1626">
        <f t="shared" si="0"/>
        <v>6828722</v>
      </c>
      <c r="E24" s="1626">
        <f t="shared" si="0"/>
        <v>21760</v>
      </c>
      <c r="F24" s="1626">
        <f t="shared" si="0"/>
        <v>6850482</v>
      </c>
      <c r="G24" s="1626">
        <f t="shared" si="0"/>
        <v>1928990</v>
      </c>
      <c r="H24" s="1626">
        <f t="shared" si="0"/>
        <v>8779472</v>
      </c>
      <c r="I24" s="1626"/>
    </row>
    <row r="25" spans="2:9" ht="16.5">
      <c r="B25" s="1627"/>
      <c r="C25" s="1627"/>
      <c r="D25" s="1628"/>
      <c r="E25" s="1628"/>
      <c r="F25" s="1628"/>
      <c r="G25" s="1628"/>
      <c r="H25" s="1628"/>
      <c r="I25" s="1629"/>
    </row>
  </sheetData>
  <sheetProtection/>
  <mergeCells count="6">
    <mergeCell ref="B2:I2"/>
    <mergeCell ref="B3:I3"/>
    <mergeCell ref="B4:I4"/>
    <mergeCell ref="B5:I5"/>
    <mergeCell ref="A8:A10"/>
    <mergeCell ref="B1:C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7.375" style="924" customWidth="1"/>
    <col min="2" max="2" width="36.375" style="924" customWidth="1"/>
    <col min="3" max="3" width="25.625" style="924" customWidth="1"/>
    <col min="4" max="5" width="16.375" style="941" customWidth="1"/>
    <col min="6" max="6" width="17.375" style="924" customWidth="1"/>
    <col min="7" max="16384" width="9.125" style="924" customWidth="1"/>
  </cols>
  <sheetData>
    <row r="1" spans="1:6" s="923" customFormat="1" ht="30" customHeight="1">
      <c r="A1" s="1791" t="s">
        <v>1518</v>
      </c>
      <c r="B1" s="1791"/>
      <c r="C1" s="1791"/>
      <c r="D1" s="921"/>
      <c r="E1" s="921"/>
      <c r="F1" s="922"/>
    </row>
    <row r="2" spans="1:6" ht="17.25">
      <c r="A2" s="1792" t="s">
        <v>79</v>
      </c>
      <c r="B2" s="1793"/>
      <c r="C2" s="1793"/>
      <c r="D2" s="1793"/>
      <c r="E2" s="1793"/>
      <c r="F2" s="1793"/>
    </row>
    <row r="3" spans="1:6" ht="17.25">
      <c r="A3" s="1794" t="s">
        <v>1021</v>
      </c>
      <c r="B3" s="1794"/>
      <c r="C3" s="1794"/>
      <c r="D3" s="1795"/>
      <c r="E3" s="1795"/>
      <c r="F3" s="1795"/>
    </row>
    <row r="4" spans="1:6" ht="17.25">
      <c r="A4" s="1794" t="s">
        <v>1022</v>
      </c>
      <c r="B4" s="1794"/>
      <c r="C4" s="1794"/>
      <c r="D4" s="1795"/>
      <c r="E4" s="1795"/>
      <c r="F4" s="1795"/>
    </row>
    <row r="5" spans="1:6" ht="17.25">
      <c r="A5" s="1796" t="s">
        <v>1023</v>
      </c>
      <c r="B5" s="1797"/>
      <c r="C5" s="1797"/>
      <c r="D5" s="1797"/>
      <c r="E5" s="1797"/>
      <c r="F5" s="1797"/>
    </row>
    <row r="6" spans="1:6" ht="17.25" thickBot="1">
      <c r="A6" s="925" t="s">
        <v>164</v>
      </c>
      <c r="B6" s="1798" t="s">
        <v>165</v>
      </c>
      <c r="C6" s="1798"/>
      <c r="D6" s="926" t="s">
        <v>166</v>
      </c>
      <c r="E6" s="926" t="s">
        <v>167</v>
      </c>
      <c r="F6" s="925" t="s">
        <v>168</v>
      </c>
    </row>
    <row r="7" spans="1:6" ht="18" thickBot="1">
      <c r="A7" s="1799" t="s">
        <v>998</v>
      </c>
      <c r="B7" s="1802" t="s">
        <v>1024</v>
      </c>
      <c r="C7" s="1803"/>
      <c r="D7" s="927" t="s">
        <v>1025</v>
      </c>
      <c r="E7" s="927" t="s">
        <v>1079</v>
      </c>
      <c r="F7" s="1808" t="s">
        <v>1080</v>
      </c>
    </row>
    <row r="8" spans="1:6" ht="18" customHeight="1">
      <c r="A8" s="1800"/>
      <c r="B8" s="1804"/>
      <c r="C8" s="1805"/>
      <c r="D8" s="1811" t="s">
        <v>1026</v>
      </c>
      <c r="E8" s="1811" t="s">
        <v>1026</v>
      </c>
      <c r="F8" s="1809"/>
    </row>
    <row r="9" spans="1:6" ht="16.5">
      <c r="A9" s="1800"/>
      <c r="B9" s="1804"/>
      <c r="C9" s="1805"/>
      <c r="D9" s="1812"/>
      <c r="E9" s="1812"/>
      <c r="F9" s="1809"/>
    </row>
    <row r="10" spans="1:6" ht="17.25" thickBot="1">
      <c r="A10" s="1801"/>
      <c r="B10" s="1806"/>
      <c r="C10" s="1807"/>
      <c r="D10" s="1813"/>
      <c r="E10" s="1813"/>
      <c r="F10" s="1810"/>
    </row>
    <row r="11" spans="1:6" ht="16.5">
      <c r="A11" s="946" t="s">
        <v>703</v>
      </c>
      <c r="B11" s="1819" t="s">
        <v>704</v>
      </c>
      <c r="C11" s="1820"/>
      <c r="D11" s="928" t="s">
        <v>705</v>
      </c>
      <c r="E11" s="929" t="s">
        <v>706</v>
      </c>
      <c r="F11" s="947" t="s">
        <v>708</v>
      </c>
    </row>
    <row r="12" spans="1:6" ht="30" customHeight="1">
      <c r="A12" s="948"/>
      <c r="B12" s="930" t="s">
        <v>1027</v>
      </c>
      <c r="C12" s="931"/>
      <c r="D12" s="932"/>
      <c r="E12" s="932"/>
      <c r="F12" s="949"/>
    </row>
    <row r="13" spans="1:6" s="939" customFormat="1" ht="22.5" customHeight="1">
      <c r="A13" s="951" t="s">
        <v>703</v>
      </c>
      <c r="B13" s="936"/>
      <c r="C13" s="952" t="s">
        <v>57</v>
      </c>
      <c r="D13" s="937">
        <v>37415</v>
      </c>
      <c r="E13" s="937">
        <v>102233</v>
      </c>
      <c r="F13" s="953">
        <f>+E13/D13%</f>
        <v>273.24067887211015</v>
      </c>
    </row>
    <row r="14" spans="1:6" s="939" customFormat="1" ht="22.5" customHeight="1">
      <c r="A14" s="951" t="s">
        <v>704</v>
      </c>
      <c r="B14" s="936"/>
      <c r="C14" s="952" t="s">
        <v>64</v>
      </c>
      <c r="D14" s="937">
        <v>23712</v>
      </c>
      <c r="E14" s="937">
        <v>23798</v>
      </c>
      <c r="F14" s="953">
        <f aca="true" t="shared" si="0" ref="F14:F19">+E14/D14%</f>
        <v>100.36268556005398</v>
      </c>
    </row>
    <row r="15" spans="1:6" s="939" customFormat="1" ht="22.5" customHeight="1">
      <c r="A15" s="951" t="s">
        <v>705</v>
      </c>
      <c r="B15" s="936"/>
      <c r="C15" s="952" t="s">
        <v>67</v>
      </c>
      <c r="D15" s="937">
        <v>319599</v>
      </c>
      <c r="E15" s="937">
        <v>181220</v>
      </c>
      <c r="F15" s="953">
        <f t="shared" si="0"/>
        <v>56.702305076048425</v>
      </c>
    </row>
    <row r="16" spans="1:6" s="939" customFormat="1" ht="22.5" customHeight="1">
      <c r="A16" s="951" t="s">
        <v>706</v>
      </c>
      <c r="B16" s="936"/>
      <c r="C16" s="952" t="s">
        <v>66</v>
      </c>
      <c r="D16" s="937">
        <v>12830</v>
      </c>
      <c r="E16" s="937">
        <v>12893</v>
      </c>
      <c r="F16" s="954">
        <f t="shared" si="0"/>
        <v>100.49103663289165</v>
      </c>
    </row>
    <row r="17" spans="1:6" s="939" customFormat="1" ht="22.5" customHeight="1">
      <c r="A17" s="951" t="s">
        <v>708</v>
      </c>
      <c r="B17" s="936"/>
      <c r="C17" s="952" t="s">
        <v>65</v>
      </c>
      <c r="D17" s="937">
        <v>13848</v>
      </c>
      <c r="E17" s="937">
        <v>18176</v>
      </c>
      <c r="F17" s="954">
        <f t="shared" si="0"/>
        <v>131.25361062969384</v>
      </c>
    </row>
    <row r="18" spans="1:6" s="939" customFormat="1" ht="22.5" customHeight="1" thickBot="1">
      <c r="A18" s="951" t="s">
        <v>709</v>
      </c>
      <c r="B18" s="936"/>
      <c r="C18" s="952" t="s">
        <v>707</v>
      </c>
      <c r="D18" s="937">
        <v>70995</v>
      </c>
      <c r="E18" s="937">
        <v>43271</v>
      </c>
      <c r="F18" s="954">
        <f t="shared" si="0"/>
        <v>60.949362631171205</v>
      </c>
    </row>
    <row r="19" spans="1:6" s="939" customFormat="1" ht="30" customHeight="1" thickBot="1">
      <c r="A19" s="1816" t="s">
        <v>1028</v>
      </c>
      <c r="B19" s="1817"/>
      <c r="C19" s="1818"/>
      <c r="D19" s="942">
        <f>SUM(D12:D18)</f>
        <v>478399</v>
      </c>
      <c r="E19" s="942">
        <f>SUM(E12:E18)</f>
        <v>381591</v>
      </c>
      <c r="F19" s="943">
        <f t="shared" si="0"/>
        <v>79.76417174785065</v>
      </c>
    </row>
    <row r="20" spans="1:6" ht="30" customHeight="1">
      <c r="A20" s="950"/>
      <c r="B20" s="934" t="s">
        <v>1029</v>
      </c>
      <c r="C20" s="931"/>
      <c r="D20" s="933"/>
      <c r="E20" s="933"/>
      <c r="F20" s="935"/>
    </row>
    <row r="21" spans="1:6" s="939" customFormat="1" ht="39.75" customHeight="1">
      <c r="A21" s="951" t="s">
        <v>703</v>
      </c>
      <c r="B21" s="1814" t="s">
        <v>1030</v>
      </c>
      <c r="C21" s="1815"/>
      <c r="D21" s="937">
        <v>93</v>
      </c>
      <c r="E21" s="937">
        <v>0</v>
      </c>
      <c r="F21" s="938">
        <f>+E21/D21%</f>
        <v>0</v>
      </c>
    </row>
    <row r="22" spans="1:6" s="939" customFormat="1" ht="39.75" customHeight="1">
      <c r="A22" s="951" t="s">
        <v>704</v>
      </c>
      <c r="B22" s="1814" t="s">
        <v>1031</v>
      </c>
      <c r="C22" s="1815"/>
      <c r="D22" s="937"/>
      <c r="E22" s="937"/>
      <c r="F22" s="938"/>
    </row>
    <row r="23" spans="1:6" s="939" customFormat="1" ht="39.75" customHeight="1">
      <c r="A23" s="951" t="s">
        <v>705</v>
      </c>
      <c r="B23" s="1814" t="s">
        <v>1032</v>
      </c>
      <c r="C23" s="1815" t="s">
        <v>1033</v>
      </c>
      <c r="D23" s="940">
        <v>1500</v>
      </c>
      <c r="E23" s="937">
        <v>1500</v>
      </c>
      <c r="F23" s="938">
        <f>+E23/D23%</f>
        <v>100</v>
      </c>
    </row>
    <row r="24" spans="1:6" s="939" customFormat="1" ht="30" customHeight="1" thickBot="1">
      <c r="A24" s="951" t="s">
        <v>706</v>
      </c>
      <c r="B24" s="1814" t="s">
        <v>1034</v>
      </c>
      <c r="C24" s="1815"/>
      <c r="D24" s="937"/>
      <c r="E24" s="937"/>
      <c r="F24" s="938"/>
    </row>
    <row r="25" spans="1:6" s="939" customFormat="1" ht="30" customHeight="1" thickBot="1">
      <c r="A25" s="1816" t="s">
        <v>1020</v>
      </c>
      <c r="B25" s="1817"/>
      <c r="C25" s="1818"/>
      <c r="D25" s="944">
        <f>SUM(D19:D24)</f>
        <v>479992</v>
      </c>
      <c r="E25" s="944">
        <f>SUM(E19:E24)</f>
        <v>383091</v>
      </c>
      <c r="F25" s="945">
        <f>+E25/D25%</f>
        <v>79.81195519925332</v>
      </c>
    </row>
  </sheetData>
  <sheetProtection/>
  <mergeCells count="18">
    <mergeCell ref="A25:C25"/>
    <mergeCell ref="A19:C19"/>
    <mergeCell ref="B22:C22"/>
    <mergeCell ref="B23:C23"/>
    <mergeCell ref="B24:C24"/>
    <mergeCell ref="B11:C11"/>
    <mergeCell ref="A7:A10"/>
    <mergeCell ref="B7:C10"/>
    <mergeCell ref="F7:F10"/>
    <mergeCell ref="D8:D10"/>
    <mergeCell ref="E8:E10"/>
    <mergeCell ref="B21:C21"/>
    <mergeCell ref="A1:C1"/>
    <mergeCell ref="A2:F2"/>
    <mergeCell ref="A3:F3"/>
    <mergeCell ref="A4:F4"/>
    <mergeCell ref="A5:F5"/>
    <mergeCell ref="B6:C6"/>
  </mergeCells>
  <printOptions horizontalCentered="1"/>
  <pageMargins left="0.984251968503937" right="0.7874015748031497" top="0.3937007874015748" bottom="0.3937007874015748" header="0.5118110236220472" footer="0.5118110236220472"/>
  <pageSetup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SheetLayoutView="100" zoomScalePageLayoutView="0" workbookViewId="0" topLeftCell="A1">
      <selection activeCell="A1" sqref="A1:B1"/>
    </sheetView>
  </sheetViews>
  <sheetFormatPr defaultColWidth="9.00390625" defaultRowHeight="12.75"/>
  <cols>
    <col min="1" max="1" width="7.75390625" style="1040" bestFit="1" customWidth="1"/>
    <col min="2" max="2" width="60.75390625" style="1039" customWidth="1"/>
    <col min="3" max="4" width="14.75390625" style="1038" customWidth="1"/>
    <col min="5" max="5" width="14.75390625" style="1054" customWidth="1"/>
    <col min="6" max="10" width="14.75390625" style="1038" hidden="1" customWidth="1"/>
    <col min="11" max="11" width="0" style="1039" hidden="1" customWidth="1"/>
    <col min="12" max="16384" width="9.125" style="1039" customWidth="1"/>
  </cols>
  <sheetData>
    <row r="1" spans="1:5" ht="15">
      <c r="A1" s="1821" t="s">
        <v>1519</v>
      </c>
      <c r="B1" s="1821"/>
      <c r="C1" s="1036"/>
      <c r="D1" s="1036"/>
      <c r="E1" s="1037"/>
    </row>
    <row r="2" spans="1:5" ht="15">
      <c r="A2" s="1822" t="s">
        <v>1035</v>
      </c>
      <c r="B2" s="1822"/>
      <c r="C2" s="1822"/>
      <c r="D2" s="1822"/>
      <c r="E2" s="1822"/>
    </row>
    <row r="3" spans="1:5" ht="15">
      <c r="A3" s="1823" t="s">
        <v>1036</v>
      </c>
      <c r="B3" s="1823"/>
      <c r="C3" s="1823"/>
      <c r="D3" s="1823"/>
      <c r="E3" s="1823"/>
    </row>
    <row r="4" spans="1:5" ht="15">
      <c r="A4" s="1823" t="s">
        <v>928</v>
      </c>
      <c r="B4" s="1823"/>
      <c r="C4" s="1823"/>
      <c r="D4" s="1823"/>
      <c r="E4" s="1823"/>
    </row>
    <row r="5" spans="1:5" ht="15">
      <c r="A5" s="1824" t="s">
        <v>1037</v>
      </c>
      <c r="B5" s="1824"/>
      <c r="C5" s="1824"/>
      <c r="D5" s="1824"/>
      <c r="E5" s="1824"/>
    </row>
    <row r="6" spans="2:5" ht="15">
      <c r="B6" s="1041"/>
      <c r="C6" s="1042"/>
      <c r="D6" s="1042"/>
      <c r="E6" s="1037" t="s">
        <v>155</v>
      </c>
    </row>
    <row r="7" spans="1:10" s="1040" customFormat="1" ht="15.75" thickBot="1">
      <c r="A7" s="1040" t="s">
        <v>164</v>
      </c>
      <c r="B7" s="1043" t="s">
        <v>165</v>
      </c>
      <c r="C7" s="1044" t="s">
        <v>166</v>
      </c>
      <c r="D7" s="1044" t="s">
        <v>167</v>
      </c>
      <c r="E7" s="1045" t="s">
        <v>168</v>
      </c>
      <c r="F7" s="1046"/>
      <c r="G7" s="1046"/>
      <c r="H7" s="1046"/>
      <c r="I7" s="1046"/>
      <c r="J7" s="1046"/>
    </row>
    <row r="8" spans="1:10" s="1048" customFormat="1" ht="30.75" thickBot="1">
      <c r="A8" s="1527" t="s">
        <v>998</v>
      </c>
      <c r="B8" s="1528" t="s">
        <v>1338</v>
      </c>
      <c r="C8" s="1529" t="s">
        <v>1239</v>
      </c>
      <c r="D8" s="1529" t="s">
        <v>990</v>
      </c>
      <c r="E8" s="1530" t="s">
        <v>1038</v>
      </c>
      <c r="F8" s="1047" t="s">
        <v>1039</v>
      </c>
      <c r="G8" s="1047" t="s">
        <v>1040</v>
      </c>
      <c r="H8" s="1047" t="s">
        <v>1041</v>
      </c>
      <c r="I8" s="1047" t="s">
        <v>1042</v>
      </c>
      <c r="J8" s="1047" t="s">
        <v>154</v>
      </c>
    </row>
    <row r="9" spans="1:10" ht="15">
      <c r="A9" s="1055" t="s">
        <v>938</v>
      </c>
      <c r="B9" s="1056" t="s">
        <v>1043</v>
      </c>
      <c r="C9" s="1057">
        <v>100898</v>
      </c>
      <c r="D9" s="1057">
        <v>67695</v>
      </c>
      <c r="E9" s="1058">
        <f>IF(C9=0,0,D9/C9%)</f>
        <v>67.09250926678428</v>
      </c>
      <c r="F9" s="1038">
        <v>51924</v>
      </c>
      <c r="G9" s="1038">
        <v>32018</v>
      </c>
      <c r="H9" s="1038">
        <v>16952</v>
      </c>
      <c r="I9" s="1038">
        <v>4</v>
      </c>
      <c r="J9" s="1038">
        <f>SUM(F9:I9)</f>
        <v>100898</v>
      </c>
    </row>
    <row r="10" spans="1:10" s="1050" customFormat="1" ht="15">
      <c r="A10" s="1059" t="s">
        <v>939</v>
      </c>
      <c r="B10" s="1060" t="s">
        <v>1339</v>
      </c>
      <c r="C10" s="1061">
        <f>SUM(C11,C19)</f>
        <v>60399945</v>
      </c>
      <c r="D10" s="1061">
        <f>SUM(D11,D19)</f>
        <v>63118849</v>
      </c>
      <c r="E10" s="1062">
        <f aca="true" t="shared" si="0" ref="E10:E73">IF(C10=0,0,D10/C10%)</f>
        <v>104.50150078779046</v>
      </c>
      <c r="F10" s="1049">
        <f>SUM(F11,F19)</f>
        <v>48240945</v>
      </c>
      <c r="G10" s="1049">
        <f>SUM(G11,G19)</f>
        <v>11568</v>
      </c>
      <c r="H10" s="1049">
        <f>SUM(H11,H19)</f>
        <v>2689780</v>
      </c>
      <c r="I10" s="1049">
        <f>SUM(I11,I19)</f>
        <v>342403</v>
      </c>
      <c r="J10" s="1049">
        <f>SUM(J11,J19)</f>
        <v>51284696</v>
      </c>
    </row>
    <row r="11" spans="1:10" s="1050" customFormat="1" ht="15">
      <c r="A11" s="1059" t="s">
        <v>940</v>
      </c>
      <c r="B11" s="1060" t="s">
        <v>1340</v>
      </c>
      <c r="C11" s="1061">
        <f>SUM(C12,C15:C16)</f>
        <v>55651235</v>
      </c>
      <c r="D11" s="1061">
        <f>SUM(D12,D15:D16)</f>
        <v>56864177</v>
      </c>
      <c r="E11" s="1062">
        <f t="shared" si="0"/>
        <v>102.1795419275062</v>
      </c>
      <c r="F11" s="1049">
        <f>SUM(F12,F16)</f>
        <v>44687705</v>
      </c>
      <c r="G11" s="1049">
        <f>SUM(G12,G16)</f>
        <v>0</v>
      </c>
      <c r="H11" s="1049">
        <f>SUM(H12,H16)</f>
        <v>2022733</v>
      </c>
      <c r="I11" s="1049">
        <f>SUM(I12,I16)</f>
        <v>310129</v>
      </c>
      <c r="J11" s="1049">
        <f>SUM(J12,J16)</f>
        <v>47020567</v>
      </c>
    </row>
    <row r="12" spans="1:10" s="1050" customFormat="1" ht="15">
      <c r="A12" s="1059" t="s">
        <v>941</v>
      </c>
      <c r="B12" s="1060" t="s">
        <v>1341</v>
      </c>
      <c r="C12" s="1061">
        <f>SUM(C13:C14)</f>
        <v>39752044</v>
      </c>
      <c r="D12" s="1061">
        <f>SUM(D13:D14)</f>
        <v>39943165</v>
      </c>
      <c r="E12" s="1062">
        <f t="shared" si="0"/>
        <v>100.48078282465173</v>
      </c>
      <c r="F12" s="1049">
        <f>SUM(F13:F14)</f>
        <v>35506860</v>
      </c>
      <c r="G12" s="1049">
        <f>SUM(G13:G14)</f>
        <v>0</v>
      </c>
      <c r="H12" s="1049">
        <f>SUM(H13:H14)</f>
        <v>461</v>
      </c>
      <c r="I12" s="1049">
        <f>SUM(I13:I14)</f>
        <v>0</v>
      </c>
      <c r="J12" s="1049">
        <f>SUM(J13:J14)</f>
        <v>35507321</v>
      </c>
    </row>
    <row r="13" spans="1:10" ht="15">
      <c r="A13" s="1063" t="s">
        <v>942</v>
      </c>
      <c r="B13" s="1064" t="s">
        <v>1276</v>
      </c>
      <c r="C13" s="1065">
        <v>36405568</v>
      </c>
      <c r="D13" s="1065">
        <v>38333534</v>
      </c>
      <c r="E13" s="1066">
        <f t="shared" si="0"/>
        <v>105.29579980732618</v>
      </c>
      <c r="F13" s="1038">
        <v>32107734</v>
      </c>
      <c r="H13" s="1038">
        <v>461</v>
      </c>
      <c r="J13" s="1038">
        <f>SUM(F13:I13)</f>
        <v>32108195</v>
      </c>
    </row>
    <row r="14" spans="1:10" ht="15">
      <c r="A14" s="1063" t="s">
        <v>943</v>
      </c>
      <c r="B14" s="1067" t="s">
        <v>1342</v>
      </c>
      <c r="C14" s="1065">
        <v>3346476</v>
      </c>
      <c r="D14" s="1065">
        <v>1609631</v>
      </c>
      <c r="E14" s="1066">
        <f t="shared" si="0"/>
        <v>48.099284142483015</v>
      </c>
      <c r="F14" s="1038">
        <v>3399126</v>
      </c>
      <c r="H14" s="1038">
        <v>0</v>
      </c>
      <c r="J14" s="1038">
        <f>SUM(F14:I14)</f>
        <v>3399126</v>
      </c>
    </row>
    <row r="15" spans="1:10" s="1050" customFormat="1" ht="15">
      <c r="A15" s="1068" t="s">
        <v>944</v>
      </c>
      <c r="B15" s="1069" t="s">
        <v>1240</v>
      </c>
      <c r="C15" s="1061"/>
      <c r="D15" s="1061"/>
      <c r="E15" s="1062">
        <f t="shared" si="0"/>
        <v>0</v>
      </c>
      <c r="F15" s="1049">
        <f aca="true" t="shared" si="1" ref="F15:J16">SUM(F16:F17)</f>
        <v>18184539</v>
      </c>
      <c r="G15" s="1049">
        <f t="shared" si="1"/>
        <v>0</v>
      </c>
      <c r="H15" s="1049">
        <f t="shared" si="1"/>
        <v>4044544</v>
      </c>
      <c r="I15" s="1049">
        <f t="shared" si="1"/>
        <v>620258</v>
      </c>
      <c r="J15" s="1049">
        <f t="shared" si="1"/>
        <v>22849341</v>
      </c>
    </row>
    <row r="16" spans="1:10" s="1050" customFormat="1" ht="15">
      <c r="A16" s="1059" t="s">
        <v>945</v>
      </c>
      <c r="B16" s="1069" t="s">
        <v>1343</v>
      </c>
      <c r="C16" s="1061">
        <f>SUM(C17:C18)</f>
        <v>15899191</v>
      </c>
      <c r="D16" s="1061">
        <f>SUM(D17:D18)</f>
        <v>16921012</v>
      </c>
      <c r="E16" s="1062">
        <f t="shared" si="0"/>
        <v>106.42687417240286</v>
      </c>
      <c r="F16" s="1049">
        <f t="shared" si="1"/>
        <v>9180845</v>
      </c>
      <c r="G16" s="1049">
        <f t="shared" si="1"/>
        <v>0</v>
      </c>
      <c r="H16" s="1049">
        <f t="shared" si="1"/>
        <v>2022272</v>
      </c>
      <c r="I16" s="1049">
        <f t="shared" si="1"/>
        <v>310129</v>
      </c>
      <c r="J16" s="1049">
        <f t="shared" si="1"/>
        <v>11513246</v>
      </c>
    </row>
    <row r="17" spans="1:10" ht="15">
      <c r="A17" s="1063" t="s">
        <v>946</v>
      </c>
      <c r="B17" s="1064" t="s">
        <v>1276</v>
      </c>
      <c r="C17" s="1065">
        <v>15722040</v>
      </c>
      <c r="D17" s="1065">
        <v>16541622</v>
      </c>
      <c r="E17" s="1066">
        <f t="shared" si="0"/>
        <v>105.2129494645733</v>
      </c>
      <c r="F17" s="1038">
        <v>9003694</v>
      </c>
      <c r="H17" s="1038">
        <v>2022272</v>
      </c>
      <c r="I17" s="1038">
        <v>310129</v>
      </c>
      <c r="J17" s="1038">
        <f>SUM(F17:I17)</f>
        <v>11336095</v>
      </c>
    </row>
    <row r="18" spans="1:10" ht="15">
      <c r="A18" s="1063" t="s">
        <v>947</v>
      </c>
      <c r="B18" s="1067" t="s">
        <v>1342</v>
      </c>
      <c r="C18" s="1065">
        <v>177151</v>
      </c>
      <c r="D18" s="1065">
        <v>379390</v>
      </c>
      <c r="E18" s="1066">
        <f t="shared" si="0"/>
        <v>214.16192965323367</v>
      </c>
      <c r="F18" s="1038">
        <v>177151</v>
      </c>
      <c r="H18" s="1038">
        <v>0</v>
      </c>
      <c r="J18" s="1038">
        <f>SUM(F18:I18)</f>
        <v>177151</v>
      </c>
    </row>
    <row r="19" spans="1:10" s="1050" customFormat="1" ht="15">
      <c r="A19" s="1059" t="s">
        <v>717</v>
      </c>
      <c r="B19" s="1060" t="s">
        <v>1344</v>
      </c>
      <c r="C19" s="1061">
        <f>SUM(C20,C24)</f>
        <v>4748710</v>
      </c>
      <c r="D19" s="1061">
        <f>SUM(D20,D24)</f>
        <v>6254672</v>
      </c>
      <c r="E19" s="1062">
        <f t="shared" si="0"/>
        <v>131.7130757616279</v>
      </c>
      <c r="F19" s="1049">
        <f>SUM(F20,F24)</f>
        <v>3553240</v>
      </c>
      <c r="G19" s="1049">
        <f>SUM(G20,G24)</f>
        <v>11568</v>
      </c>
      <c r="H19" s="1049">
        <f>SUM(H20,H24)</f>
        <v>667047</v>
      </c>
      <c r="I19" s="1049">
        <f>SUM(I20,I24)</f>
        <v>32274</v>
      </c>
      <c r="J19" s="1049">
        <f>SUM(J20,J24)</f>
        <v>4264129</v>
      </c>
    </row>
    <row r="20" spans="1:10" s="1050" customFormat="1" ht="15">
      <c r="A20" s="1059" t="s">
        <v>718</v>
      </c>
      <c r="B20" s="1060" t="s">
        <v>1345</v>
      </c>
      <c r="C20" s="1061">
        <f>SUM(C21:C23)</f>
        <v>4268591</v>
      </c>
      <c r="D20" s="1061">
        <f>SUM(D21:D23)</f>
        <v>5700795</v>
      </c>
      <c r="E20" s="1062">
        <f t="shared" si="0"/>
        <v>133.55214870668095</v>
      </c>
      <c r="F20" s="1049">
        <f>SUM(F21:F23)</f>
        <v>3232022</v>
      </c>
      <c r="G20" s="1049">
        <f>SUM(G21:G23)</f>
        <v>0</v>
      </c>
      <c r="H20" s="1049">
        <f>SUM(H21:H23)</f>
        <v>583523</v>
      </c>
      <c r="I20" s="1049">
        <f>SUM(I21:I23)</f>
        <v>0</v>
      </c>
      <c r="J20" s="1049">
        <f>SUM(J21:J23)</f>
        <v>3815545</v>
      </c>
    </row>
    <row r="21" spans="1:10" ht="15">
      <c r="A21" s="1063" t="s">
        <v>948</v>
      </c>
      <c r="B21" s="1064" t="s">
        <v>1044</v>
      </c>
      <c r="C21" s="1065">
        <v>2888289</v>
      </c>
      <c r="D21" s="1065">
        <v>3090406</v>
      </c>
      <c r="E21" s="1066">
        <f t="shared" si="0"/>
        <v>106.99781081463802</v>
      </c>
      <c r="F21" s="1038">
        <v>2828830</v>
      </c>
      <c r="H21" s="1038">
        <v>59450</v>
      </c>
      <c r="J21" s="1038">
        <f>SUM(F21:I21)</f>
        <v>2888280</v>
      </c>
    </row>
    <row r="22" spans="1:10" ht="15">
      <c r="A22" s="1063" t="s">
        <v>949</v>
      </c>
      <c r="B22" s="1067" t="s">
        <v>1045</v>
      </c>
      <c r="C22" s="1065">
        <v>1375032</v>
      </c>
      <c r="D22" s="1065">
        <v>1585212</v>
      </c>
      <c r="E22" s="1066">
        <f t="shared" si="0"/>
        <v>115.2854624474194</v>
      </c>
      <c r="F22" s="1038">
        <v>397922</v>
      </c>
      <c r="H22" s="1038">
        <v>524073</v>
      </c>
      <c r="J22" s="1038">
        <f>SUM(F22:I22)</f>
        <v>921995</v>
      </c>
    </row>
    <row r="23" spans="1:10" ht="15">
      <c r="A23" s="1063" t="s">
        <v>950</v>
      </c>
      <c r="B23" s="1067" t="s">
        <v>1346</v>
      </c>
      <c r="C23" s="1065">
        <v>5270</v>
      </c>
      <c r="D23" s="1065">
        <v>1025177</v>
      </c>
      <c r="E23" s="1066">
        <f t="shared" si="0"/>
        <v>19453.074003795064</v>
      </c>
      <c r="F23" s="1038">
        <v>5270</v>
      </c>
      <c r="H23" s="1038">
        <v>0</v>
      </c>
      <c r="J23" s="1038">
        <f>SUM(F23:I23)</f>
        <v>5270</v>
      </c>
    </row>
    <row r="24" spans="1:10" s="1050" customFormat="1" ht="15">
      <c r="A24" s="1059" t="s">
        <v>951</v>
      </c>
      <c r="B24" s="1060" t="s">
        <v>1347</v>
      </c>
      <c r="C24" s="1061">
        <f>SUM(C25:C28)</f>
        <v>480119</v>
      </c>
      <c r="D24" s="1061">
        <f>SUM(D25:D28)</f>
        <v>553877</v>
      </c>
      <c r="E24" s="1062">
        <f t="shared" si="0"/>
        <v>115.36244139473756</v>
      </c>
      <c r="F24" s="1049">
        <f>SUM(F25:F28)</f>
        <v>321218</v>
      </c>
      <c r="G24" s="1049">
        <f>SUM(G25:G28)</f>
        <v>11568</v>
      </c>
      <c r="H24" s="1049">
        <f>SUM(H25:H28)</f>
        <v>83524</v>
      </c>
      <c r="I24" s="1049">
        <f>SUM(I25:I28)</f>
        <v>32274</v>
      </c>
      <c r="J24" s="1049">
        <f>SUM(J25:J28)</f>
        <v>448584</v>
      </c>
    </row>
    <row r="25" spans="1:10" ht="15">
      <c r="A25" s="1063" t="s">
        <v>952</v>
      </c>
      <c r="B25" s="1064" t="s">
        <v>1241</v>
      </c>
      <c r="C25" s="1065">
        <v>425056</v>
      </c>
      <c r="D25" s="1065">
        <v>445842</v>
      </c>
      <c r="E25" s="1066">
        <f t="shared" si="0"/>
        <v>104.89017917639086</v>
      </c>
      <c r="F25" s="1038">
        <v>266196</v>
      </c>
      <c r="G25" s="1038">
        <v>11568</v>
      </c>
      <c r="H25" s="1038">
        <v>83524</v>
      </c>
      <c r="I25" s="1038">
        <v>32274</v>
      </c>
      <c r="J25" s="1038">
        <f>SUM(F25:I25)</f>
        <v>393562</v>
      </c>
    </row>
    <row r="26" spans="1:10" ht="15">
      <c r="A26" s="1063" t="s">
        <v>953</v>
      </c>
      <c r="B26" s="1064" t="s">
        <v>1242</v>
      </c>
      <c r="C26" s="1065"/>
      <c r="D26" s="1065"/>
      <c r="E26" s="1066">
        <f t="shared" si="0"/>
        <v>0</v>
      </c>
      <c r="H26" s="1038">
        <v>0</v>
      </c>
      <c r="J26" s="1038">
        <f>SUM(F26:I26)</f>
        <v>0</v>
      </c>
    </row>
    <row r="27" spans="1:10" ht="15">
      <c r="A27" s="1063" t="s">
        <v>954</v>
      </c>
      <c r="B27" s="1067" t="s">
        <v>1348</v>
      </c>
      <c r="C27" s="1065">
        <v>55063</v>
      </c>
      <c r="D27" s="1065">
        <v>108035</v>
      </c>
      <c r="E27" s="1066">
        <f t="shared" si="0"/>
        <v>196.20253164556962</v>
      </c>
      <c r="H27" s="1038">
        <v>0</v>
      </c>
      <c r="J27" s="1038">
        <f>SUM(F27:I27)</f>
        <v>0</v>
      </c>
    </row>
    <row r="28" spans="1:10" ht="15">
      <c r="A28" s="1063" t="s">
        <v>955</v>
      </c>
      <c r="B28" s="1064" t="s">
        <v>1243</v>
      </c>
      <c r="C28" s="1065"/>
      <c r="D28" s="1065"/>
      <c r="E28" s="1066">
        <f t="shared" si="0"/>
        <v>0</v>
      </c>
      <c r="F28" s="1038">
        <v>55022</v>
      </c>
      <c r="H28" s="1038">
        <v>0</v>
      </c>
      <c r="J28" s="1038">
        <f>SUM(F28:I28)</f>
        <v>55022</v>
      </c>
    </row>
    <row r="29" spans="1:10" s="1050" customFormat="1" ht="15">
      <c r="A29" s="1059" t="s">
        <v>956</v>
      </c>
      <c r="B29" s="1060" t="s">
        <v>1349</v>
      </c>
      <c r="C29" s="1061">
        <f>SUM(C30,C34)</f>
        <v>6828722</v>
      </c>
      <c r="D29" s="1061">
        <f>SUM(D30,D34)</f>
        <v>8779472</v>
      </c>
      <c r="E29" s="1062">
        <f t="shared" si="0"/>
        <v>128.5668387144769</v>
      </c>
      <c r="F29" s="1049">
        <f>SUM(F30,F34)</f>
        <v>6828722</v>
      </c>
      <c r="G29" s="1049">
        <f>SUM(G30,G34)</f>
        <v>0</v>
      </c>
      <c r="H29" s="1049">
        <f>SUM(H30,H34)</f>
        <v>0</v>
      </c>
      <c r="I29" s="1049">
        <f>SUM(I30,I34)</f>
        <v>0</v>
      </c>
      <c r="J29" s="1049">
        <f>SUM(J30,J34)</f>
        <v>6828722</v>
      </c>
    </row>
    <row r="30" spans="1:10" s="1050" customFormat="1" ht="15">
      <c r="A30" s="1059" t="s">
        <v>957</v>
      </c>
      <c r="B30" s="1060" t="s">
        <v>1350</v>
      </c>
      <c r="C30" s="1061">
        <f>SUM(C31:C32)</f>
        <v>6828722</v>
      </c>
      <c r="D30" s="1061">
        <f>SUM(D31:D32)</f>
        <v>8779472</v>
      </c>
      <c r="E30" s="1062">
        <f t="shared" si="0"/>
        <v>128.5668387144769</v>
      </c>
      <c r="F30" s="1049">
        <f>SUM(F31:F32)</f>
        <v>6828722</v>
      </c>
      <c r="G30" s="1049">
        <f>SUM(G31:G32)</f>
        <v>0</v>
      </c>
      <c r="H30" s="1049">
        <f>SUM(H31:H32)</f>
        <v>0</v>
      </c>
      <c r="I30" s="1049">
        <f>SUM(I31:I32)</f>
        <v>0</v>
      </c>
      <c r="J30" s="1049">
        <f>SUM(J31:J32)</f>
        <v>6828722</v>
      </c>
    </row>
    <row r="31" spans="1:10" s="1050" customFormat="1" ht="15">
      <c r="A31" s="1059" t="s">
        <v>958</v>
      </c>
      <c r="B31" s="1060" t="s">
        <v>1047</v>
      </c>
      <c r="C31" s="1061"/>
      <c r="D31" s="1061"/>
      <c r="E31" s="1066">
        <f t="shared" si="0"/>
        <v>0</v>
      </c>
      <c r="F31" s="1049"/>
      <c r="G31" s="1049"/>
      <c r="H31" s="1049">
        <v>0</v>
      </c>
      <c r="I31" s="1049"/>
      <c r="J31" s="1049">
        <f>SUM(F31:I31)</f>
        <v>0</v>
      </c>
    </row>
    <row r="32" spans="1:10" s="1050" customFormat="1" ht="15">
      <c r="A32" s="1059" t="s">
        <v>959</v>
      </c>
      <c r="B32" s="1060" t="s">
        <v>1351</v>
      </c>
      <c r="C32" s="1061">
        <f>SUM(C33)</f>
        <v>6828722</v>
      </c>
      <c r="D32" s="1061">
        <f>SUM(D33)</f>
        <v>8779472</v>
      </c>
      <c r="E32" s="1062">
        <f t="shared" si="0"/>
        <v>128.5668387144769</v>
      </c>
      <c r="F32" s="1049">
        <f>SUM(F33)</f>
        <v>6828722</v>
      </c>
      <c r="G32" s="1049">
        <f>SUM(G33)</f>
        <v>0</v>
      </c>
      <c r="H32" s="1049">
        <f>SUM(H33)</f>
        <v>0</v>
      </c>
      <c r="I32" s="1049">
        <f>SUM(I33)</f>
        <v>0</v>
      </c>
      <c r="J32" s="1049">
        <f>SUM(J33)</f>
        <v>6828722</v>
      </c>
    </row>
    <row r="33" spans="1:10" ht="15">
      <c r="A33" s="1063" t="s">
        <v>960</v>
      </c>
      <c r="B33" s="1064" t="s">
        <v>1048</v>
      </c>
      <c r="C33" s="1065">
        <v>6828722</v>
      </c>
      <c r="D33" s="1065">
        <v>8779472</v>
      </c>
      <c r="E33" s="1066">
        <f t="shared" si="0"/>
        <v>128.5668387144769</v>
      </c>
      <c r="F33" s="1038">
        <v>6828722</v>
      </c>
      <c r="H33" s="1038">
        <v>0</v>
      </c>
      <c r="J33" s="1038">
        <f>SUM(F33:I33)</f>
        <v>6828722</v>
      </c>
    </row>
    <row r="34" spans="1:10" s="1050" customFormat="1" ht="15">
      <c r="A34" s="1059" t="s">
        <v>961</v>
      </c>
      <c r="B34" s="1060" t="s">
        <v>1352</v>
      </c>
      <c r="C34" s="1061">
        <f>SUM(C35:C36)</f>
        <v>0</v>
      </c>
      <c r="D34" s="1061">
        <f>SUM(D35:D36)</f>
        <v>0</v>
      </c>
      <c r="E34" s="1062">
        <f t="shared" si="0"/>
        <v>0</v>
      </c>
      <c r="F34" s="1049">
        <f>SUM(F35:F36)</f>
        <v>0</v>
      </c>
      <c r="G34" s="1049">
        <f>SUM(G35:G36)</f>
        <v>0</v>
      </c>
      <c r="H34" s="1049">
        <f>SUM(H35:H36)</f>
        <v>0</v>
      </c>
      <c r="I34" s="1049">
        <f>SUM(I35:I36)</f>
        <v>0</v>
      </c>
      <c r="J34" s="1049">
        <f>SUM(J35:J36)</f>
        <v>0</v>
      </c>
    </row>
    <row r="35" spans="1:10" ht="15">
      <c r="A35" s="1063" t="s">
        <v>962</v>
      </c>
      <c r="B35" s="1064" t="s">
        <v>1049</v>
      </c>
      <c r="C35" s="1065"/>
      <c r="D35" s="1065"/>
      <c r="E35" s="1066">
        <f t="shared" si="0"/>
        <v>0</v>
      </c>
      <c r="H35" s="1038">
        <v>0</v>
      </c>
      <c r="J35" s="1038">
        <f>SUM(F35:I35)</f>
        <v>0</v>
      </c>
    </row>
    <row r="36" spans="1:10" ht="15">
      <c r="A36" s="1063" t="s">
        <v>963</v>
      </c>
      <c r="B36" s="1064" t="s">
        <v>1244</v>
      </c>
      <c r="C36" s="1065"/>
      <c r="D36" s="1065"/>
      <c r="E36" s="1066">
        <f t="shared" si="0"/>
        <v>0</v>
      </c>
      <c r="H36" s="1038">
        <v>0</v>
      </c>
      <c r="J36" s="1038">
        <f>SUM(F36:I36)</f>
        <v>0</v>
      </c>
    </row>
    <row r="37" spans="1:10" s="1050" customFormat="1" ht="15">
      <c r="A37" s="1059" t="s">
        <v>964</v>
      </c>
      <c r="B37" s="1069" t="s">
        <v>1245</v>
      </c>
      <c r="C37" s="1061">
        <v>3924535</v>
      </c>
      <c r="D37" s="1061">
        <v>9879540</v>
      </c>
      <c r="E37" s="1062">
        <f t="shared" si="0"/>
        <v>251.73784919742084</v>
      </c>
      <c r="F37" s="1049">
        <v>6602961</v>
      </c>
      <c r="G37" s="1049">
        <v>265</v>
      </c>
      <c r="H37" s="1049">
        <v>0</v>
      </c>
      <c r="I37" s="1049"/>
      <c r="J37" s="1049">
        <f>SUM(F37:I37)</f>
        <v>6603226</v>
      </c>
    </row>
    <row r="38" spans="1:10" s="1052" customFormat="1" ht="30">
      <c r="A38" s="1068" t="s">
        <v>965</v>
      </c>
      <c r="B38" s="1070" t="s">
        <v>1353</v>
      </c>
      <c r="C38" s="1071">
        <f>SUM(C9:C10,C29,C37)</f>
        <v>71254100</v>
      </c>
      <c r="D38" s="1071">
        <f>SUM(D9:D10,D29,D37)</f>
        <v>81845556</v>
      </c>
      <c r="E38" s="1072">
        <f t="shared" si="0"/>
        <v>114.8643460516658</v>
      </c>
      <c r="F38" s="1051">
        <f>SUM(F9:F10,F29,F37)</f>
        <v>61724552</v>
      </c>
      <c r="G38" s="1051">
        <f>SUM(G9:G10,G29,G37)</f>
        <v>43851</v>
      </c>
      <c r="H38" s="1051">
        <f>SUM(H9:H10,H29,H37)</f>
        <v>2706732</v>
      </c>
      <c r="I38" s="1051">
        <f>SUM(I9:I10,I29,I37)</f>
        <v>342407</v>
      </c>
      <c r="J38" s="1051">
        <f>SUM(J9:J10,J29,J37)</f>
        <v>64817542</v>
      </c>
    </row>
    <row r="39" spans="1:10" ht="15">
      <c r="A39" s="1063" t="s">
        <v>966</v>
      </c>
      <c r="B39" s="1073" t="s">
        <v>1246</v>
      </c>
      <c r="C39" s="1065">
        <v>72436</v>
      </c>
      <c r="D39" s="1065">
        <v>94778</v>
      </c>
      <c r="E39" s="1066">
        <f t="shared" si="0"/>
        <v>130.84377933624165</v>
      </c>
      <c r="G39" s="1038">
        <v>541</v>
      </c>
      <c r="H39" s="1038">
        <v>28125</v>
      </c>
      <c r="I39" s="1038">
        <v>43770</v>
      </c>
      <c r="J39" s="1038">
        <f>SUM(F39:I39)</f>
        <v>72436</v>
      </c>
    </row>
    <row r="40" spans="1:10" ht="15">
      <c r="A40" s="1063" t="s">
        <v>967</v>
      </c>
      <c r="B40" s="1073" t="s">
        <v>1247</v>
      </c>
      <c r="C40" s="1065"/>
      <c r="D40" s="1065"/>
      <c r="E40" s="1066">
        <f t="shared" si="0"/>
        <v>0</v>
      </c>
      <c r="H40" s="1038">
        <v>0</v>
      </c>
      <c r="J40" s="1038">
        <f>SUM(F40:I40)</f>
        <v>0</v>
      </c>
    </row>
    <row r="41" spans="1:10" s="1041" customFormat="1" ht="15">
      <c r="A41" s="1074" t="s">
        <v>968</v>
      </c>
      <c r="B41" s="1075" t="s">
        <v>1354</v>
      </c>
      <c r="C41" s="1076">
        <f>SUM(C39:C40)</f>
        <v>72436</v>
      </c>
      <c r="D41" s="1076">
        <f>SUM(D39:D40)</f>
        <v>94778</v>
      </c>
      <c r="E41" s="1077">
        <f t="shared" si="0"/>
        <v>130.84377933624165</v>
      </c>
      <c r="F41" s="1042">
        <f>SUM(F12:F12,F32,F40)</f>
        <v>42335582</v>
      </c>
      <c r="G41" s="1042">
        <f>SUM(G12:G12,G32,G40)</f>
        <v>0</v>
      </c>
      <c r="H41" s="1042">
        <f>SUM(H12:H12,H32,H40)</f>
        <v>461</v>
      </c>
      <c r="I41" s="1042">
        <f>SUM(I12:I12,I32,I40)</f>
        <v>0</v>
      </c>
      <c r="J41" s="1042">
        <f>SUM(J12:J12,J32,J40)</f>
        <v>42336043</v>
      </c>
    </row>
    <row r="42" spans="1:5" ht="15">
      <c r="A42" s="1063" t="s">
        <v>969</v>
      </c>
      <c r="B42" s="1078" t="s">
        <v>1248</v>
      </c>
      <c r="C42" s="1065"/>
      <c r="D42" s="1065"/>
      <c r="E42" s="1066">
        <f t="shared" si="0"/>
        <v>0</v>
      </c>
    </row>
    <row r="43" spans="1:5" ht="15">
      <c r="A43" s="1063" t="s">
        <v>970</v>
      </c>
      <c r="B43" s="1078" t="s">
        <v>1249</v>
      </c>
      <c r="C43" s="1065">
        <v>1137</v>
      </c>
      <c r="D43" s="1065">
        <v>365</v>
      </c>
      <c r="E43" s="1066">
        <f t="shared" si="0"/>
        <v>32.10202286719437</v>
      </c>
    </row>
    <row r="44" spans="1:5" ht="15">
      <c r="A44" s="1063" t="s">
        <v>971</v>
      </c>
      <c r="B44" s="1078" t="s">
        <v>1250</v>
      </c>
      <c r="C44" s="1065">
        <v>987050</v>
      </c>
      <c r="D44" s="1065">
        <v>2040329</v>
      </c>
      <c r="E44" s="1066">
        <f t="shared" si="0"/>
        <v>206.70979180385999</v>
      </c>
    </row>
    <row r="45" spans="1:10" ht="15">
      <c r="A45" s="1063" t="s">
        <v>972</v>
      </c>
      <c r="B45" s="1073" t="s">
        <v>1251</v>
      </c>
      <c r="C45" s="1065"/>
      <c r="D45" s="1065"/>
      <c r="E45" s="1066">
        <f t="shared" si="0"/>
        <v>0</v>
      </c>
      <c r="F45" s="1038">
        <v>740908</v>
      </c>
      <c r="G45" s="1038">
        <v>136067</v>
      </c>
      <c r="H45" s="1038">
        <v>115557</v>
      </c>
      <c r="I45" s="1038">
        <v>1303</v>
      </c>
      <c r="J45" s="1038">
        <f>SUM(F45:I45)</f>
        <v>993835</v>
      </c>
    </row>
    <row r="46" spans="1:5" ht="15">
      <c r="A46" s="1063" t="s">
        <v>973</v>
      </c>
      <c r="B46" s="1073" t="s">
        <v>1252</v>
      </c>
      <c r="C46" s="1065">
        <v>5648</v>
      </c>
      <c r="D46" s="1065">
        <v>10576</v>
      </c>
      <c r="E46" s="1066">
        <f t="shared" si="0"/>
        <v>187.25212464589237</v>
      </c>
    </row>
    <row r="47" spans="1:10" s="1052" customFormat="1" ht="22.5" customHeight="1">
      <c r="A47" s="1068" t="s">
        <v>974</v>
      </c>
      <c r="B47" s="1070" t="s">
        <v>1355</v>
      </c>
      <c r="C47" s="1071">
        <f>SUM(C42:C46)</f>
        <v>993835</v>
      </c>
      <c r="D47" s="1071">
        <f>SUM(D42:D46)</f>
        <v>2051270</v>
      </c>
      <c r="E47" s="1072">
        <f t="shared" si="0"/>
        <v>206.3994526254358</v>
      </c>
      <c r="F47" s="1051" t="e">
        <f>SUM(#REF!,F34,F45)</f>
        <v>#REF!</v>
      </c>
      <c r="G47" s="1051" t="e">
        <f>SUM(#REF!,G34,G45)</f>
        <v>#REF!</v>
      </c>
      <c r="H47" s="1051" t="e">
        <f>SUM(#REF!,H34,H45)</f>
        <v>#REF!</v>
      </c>
      <c r="I47" s="1051" t="e">
        <f>SUM(#REF!,I34,I45)</f>
        <v>#REF!</v>
      </c>
      <c r="J47" s="1051" t="e">
        <f>SUM(#REF!,J34,J45)</f>
        <v>#REF!</v>
      </c>
    </row>
    <row r="48" spans="1:10" ht="15">
      <c r="A48" s="1079" t="s">
        <v>975</v>
      </c>
      <c r="B48" s="1078" t="s">
        <v>1356</v>
      </c>
      <c r="C48" s="1065">
        <v>300406</v>
      </c>
      <c r="D48" s="1065">
        <v>323952</v>
      </c>
      <c r="E48" s="1066">
        <f t="shared" si="0"/>
        <v>107.83805915993689</v>
      </c>
      <c r="F48" s="1038">
        <v>27331</v>
      </c>
      <c r="G48" s="1038">
        <v>35521</v>
      </c>
      <c r="H48" s="1038">
        <v>16484</v>
      </c>
      <c r="I48" s="1038">
        <v>9860</v>
      </c>
      <c r="J48" s="1038">
        <f>SUM(F48:I48)</f>
        <v>89196</v>
      </c>
    </row>
    <row r="49" spans="1:5" ht="15">
      <c r="A49" s="1079" t="s">
        <v>976</v>
      </c>
      <c r="B49" s="1078" t="s">
        <v>1357</v>
      </c>
      <c r="C49" s="1065">
        <v>14675</v>
      </c>
      <c r="D49" s="1065">
        <v>114428</v>
      </c>
      <c r="E49" s="1066">
        <f t="shared" si="0"/>
        <v>779.747870528109</v>
      </c>
    </row>
    <row r="50" spans="1:5" ht="15">
      <c r="A50" s="1063" t="s">
        <v>977</v>
      </c>
      <c r="B50" s="1073" t="s">
        <v>1253</v>
      </c>
      <c r="C50" s="1065">
        <v>88647</v>
      </c>
      <c r="D50" s="1065">
        <v>126343</v>
      </c>
      <c r="E50" s="1066">
        <f t="shared" si="0"/>
        <v>142.5237176667005</v>
      </c>
    </row>
    <row r="51" spans="1:10" s="1052" customFormat="1" ht="30" customHeight="1">
      <c r="A51" s="1068" t="s">
        <v>978</v>
      </c>
      <c r="B51" s="1080" t="s">
        <v>1358</v>
      </c>
      <c r="C51" s="1071">
        <f>SUM(C48,C49,C50)</f>
        <v>403728</v>
      </c>
      <c r="D51" s="1071">
        <f>SUM(D48,D49,D50)</f>
        <v>564723</v>
      </c>
      <c r="E51" s="1072">
        <f t="shared" si="0"/>
        <v>139.87709547021757</v>
      </c>
      <c r="F51" s="1051"/>
      <c r="G51" s="1051"/>
      <c r="H51" s="1051"/>
      <c r="I51" s="1051"/>
      <c r="J51" s="1051"/>
    </row>
    <row r="52" spans="1:5" ht="15">
      <c r="A52" s="1063" t="s">
        <v>979</v>
      </c>
      <c r="B52" s="1073" t="s">
        <v>1254</v>
      </c>
      <c r="C52" s="1065">
        <v>13938</v>
      </c>
      <c r="D52" s="1065">
        <v>58456</v>
      </c>
      <c r="E52" s="1066">
        <f t="shared" si="0"/>
        <v>419.4002008896542</v>
      </c>
    </row>
    <row r="53" spans="1:5" ht="30" customHeight="1">
      <c r="A53" s="1079" t="s">
        <v>980</v>
      </c>
      <c r="B53" s="1078" t="s">
        <v>1255</v>
      </c>
      <c r="C53" s="1065"/>
      <c r="D53" s="1065"/>
      <c r="E53" s="1066">
        <f t="shared" si="0"/>
        <v>0</v>
      </c>
    </row>
    <row r="54" spans="1:10" s="1052" customFormat="1" ht="30" customHeight="1">
      <c r="A54" s="1068" t="s">
        <v>981</v>
      </c>
      <c r="B54" s="1080" t="s">
        <v>1359</v>
      </c>
      <c r="C54" s="1071">
        <f>SUM(C52:C53)</f>
        <v>13938</v>
      </c>
      <c r="D54" s="1071">
        <f>SUM(D52:D53)</f>
        <v>58456</v>
      </c>
      <c r="E54" s="1072">
        <f t="shared" si="0"/>
        <v>419.4002008896542</v>
      </c>
      <c r="F54" s="1051"/>
      <c r="G54" s="1051"/>
      <c r="H54" s="1051"/>
      <c r="I54" s="1051"/>
      <c r="J54" s="1051"/>
    </row>
    <row r="55" spans="1:10" s="1050" customFormat="1" ht="30" customHeight="1" thickBot="1">
      <c r="A55" s="1081" t="s">
        <v>982</v>
      </c>
      <c r="B55" s="1082" t="s">
        <v>1256</v>
      </c>
      <c r="C55" s="1083"/>
      <c r="D55" s="1083">
        <v>5631</v>
      </c>
      <c r="E55" s="1084">
        <f t="shared" si="0"/>
        <v>0</v>
      </c>
      <c r="F55" s="1049"/>
      <c r="G55" s="1049"/>
      <c r="H55" s="1049"/>
      <c r="I55" s="1049"/>
      <c r="J55" s="1049"/>
    </row>
    <row r="56" spans="1:10" s="1053" customFormat="1" ht="30" customHeight="1" thickBot="1">
      <c r="A56" s="1531" t="s">
        <v>983</v>
      </c>
      <c r="B56" s="1532" t="s">
        <v>1360</v>
      </c>
      <c r="C56" s="1533">
        <f>SUM(C38,C41,C47,C51,C54:C55)</f>
        <v>72738037</v>
      </c>
      <c r="D56" s="1533">
        <f>SUM(D38,D41,D47,D51,D54:D55)</f>
        <v>84620414</v>
      </c>
      <c r="E56" s="1534">
        <f t="shared" si="0"/>
        <v>116.33585052618344</v>
      </c>
      <c r="F56" s="1042" t="e">
        <f>SUM(F38,#REF!)</f>
        <v>#REF!</v>
      </c>
      <c r="G56" s="1042" t="e">
        <f>SUM(G38,#REF!)</f>
        <v>#REF!</v>
      </c>
      <c r="H56" s="1042" t="e">
        <f>SUM(H38,#REF!)</f>
        <v>#REF!</v>
      </c>
      <c r="I56" s="1042" t="e">
        <f>SUM(I38,#REF!)</f>
        <v>#REF!</v>
      </c>
      <c r="J56" s="1042" t="e">
        <f>SUM(J38,#REF!)</f>
        <v>#REF!</v>
      </c>
    </row>
    <row r="57" spans="1:10" s="1053" customFormat="1" ht="30" customHeight="1" thickBot="1">
      <c r="A57" s="1085"/>
      <c r="B57" s="1086"/>
      <c r="C57" s="1087"/>
      <c r="D57" s="1087"/>
      <c r="E57" s="1088"/>
      <c r="F57" s="1042"/>
      <c r="G57" s="1042"/>
      <c r="H57" s="1042"/>
      <c r="I57" s="1042"/>
      <c r="J57" s="1042"/>
    </row>
    <row r="58" spans="1:10" s="1048" customFormat="1" ht="30.75" thickBot="1">
      <c r="A58" s="1527" t="s">
        <v>998</v>
      </c>
      <c r="B58" s="1528" t="s">
        <v>1361</v>
      </c>
      <c r="C58" s="1529" t="s">
        <v>1239</v>
      </c>
      <c r="D58" s="1529" t="s">
        <v>990</v>
      </c>
      <c r="E58" s="1530" t="s">
        <v>1038</v>
      </c>
      <c r="F58" s="1047" t="s">
        <v>1039</v>
      </c>
      <c r="G58" s="1047" t="s">
        <v>1040</v>
      </c>
      <c r="H58" s="1047" t="s">
        <v>1041</v>
      </c>
      <c r="I58" s="1047" t="s">
        <v>1042</v>
      </c>
      <c r="J58" s="1047" t="s">
        <v>154</v>
      </c>
    </row>
    <row r="59" spans="1:10" ht="15">
      <c r="A59" s="1055" t="s">
        <v>984</v>
      </c>
      <c r="B59" s="1056" t="s">
        <v>1257</v>
      </c>
      <c r="C59" s="1057">
        <v>83997173</v>
      </c>
      <c r="D59" s="1057">
        <v>83997173</v>
      </c>
      <c r="E59" s="1058">
        <f t="shared" si="0"/>
        <v>100</v>
      </c>
      <c r="F59" s="1038">
        <v>57339086</v>
      </c>
      <c r="G59" s="1038">
        <v>154134</v>
      </c>
      <c r="H59" s="1038">
        <v>3666860</v>
      </c>
      <c r="I59" s="1038">
        <v>416177</v>
      </c>
      <c r="J59" s="1038">
        <f>SUM(F59:I59)</f>
        <v>61576257</v>
      </c>
    </row>
    <row r="60" spans="1:10" ht="15">
      <c r="A60" s="1063" t="s">
        <v>985</v>
      </c>
      <c r="B60" s="1073" t="s">
        <v>1258</v>
      </c>
      <c r="C60" s="1065"/>
      <c r="D60" s="1065">
        <v>4675722</v>
      </c>
      <c r="E60" s="1066">
        <f t="shared" si="0"/>
        <v>0</v>
      </c>
      <c r="F60" s="1038">
        <v>8216345</v>
      </c>
      <c r="G60" s="1038">
        <v>-114394</v>
      </c>
      <c r="H60" s="1038">
        <v>-488525</v>
      </c>
      <c r="I60" s="1038">
        <v>-75240</v>
      </c>
      <c r="J60" s="1038">
        <f>SUM(F60:I60)</f>
        <v>7538186</v>
      </c>
    </row>
    <row r="61" spans="1:10" ht="15">
      <c r="A61" s="1055" t="s">
        <v>1050</v>
      </c>
      <c r="B61" s="1073" t="s">
        <v>1259</v>
      </c>
      <c r="C61" s="1065">
        <v>988187</v>
      </c>
      <c r="D61" s="1065">
        <v>988187</v>
      </c>
      <c r="E61" s="1066">
        <f t="shared" si="0"/>
        <v>99.99999999999999</v>
      </c>
      <c r="H61" s="1038">
        <v>0</v>
      </c>
      <c r="J61" s="1038">
        <f>SUM(F61:I61)</f>
        <v>0</v>
      </c>
    </row>
    <row r="62" spans="1:5" ht="15">
      <c r="A62" s="1063" t="s">
        <v>1051</v>
      </c>
      <c r="B62" s="1073" t="s">
        <v>1260</v>
      </c>
      <c r="C62" s="1065">
        <v>-15225220</v>
      </c>
      <c r="D62" s="1065">
        <v>-15225220</v>
      </c>
      <c r="E62" s="1066">
        <f t="shared" si="0"/>
        <v>99.99999999999999</v>
      </c>
    </row>
    <row r="63" spans="1:5" ht="15">
      <c r="A63" s="1055" t="s">
        <v>1052</v>
      </c>
      <c r="B63" s="1073" t="s">
        <v>1261</v>
      </c>
      <c r="C63" s="1065"/>
      <c r="D63" s="1065"/>
      <c r="E63" s="1066">
        <f t="shared" si="0"/>
        <v>0</v>
      </c>
    </row>
    <row r="64" spans="1:5" ht="15.75" thickBot="1">
      <c r="A64" s="1089" t="s">
        <v>1053</v>
      </c>
      <c r="B64" s="1090" t="s">
        <v>1262</v>
      </c>
      <c r="C64" s="1091"/>
      <c r="D64" s="1091">
        <v>8064281</v>
      </c>
      <c r="E64" s="1092">
        <f t="shared" si="0"/>
        <v>0</v>
      </c>
    </row>
    <row r="65" spans="1:10" s="1041" customFormat="1" ht="30" customHeight="1" thickBot="1">
      <c r="A65" s="1093" t="s">
        <v>1054</v>
      </c>
      <c r="B65" s="1086" t="s">
        <v>1362</v>
      </c>
      <c r="C65" s="1087">
        <f>SUM(C59:C64)</f>
        <v>69760140</v>
      </c>
      <c r="D65" s="1087">
        <f>SUM(D59:D64)</f>
        <v>82500143</v>
      </c>
      <c r="E65" s="1088">
        <f t="shared" si="0"/>
        <v>118.26258232853317</v>
      </c>
      <c r="F65" s="1042">
        <f>SUM(F59:F61)</f>
        <v>65555431</v>
      </c>
      <c r="G65" s="1042">
        <f>SUM(G59:G61)</f>
        <v>39740</v>
      </c>
      <c r="H65" s="1042">
        <f>SUM(H59:H61)</f>
        <v>3178335</v>
      </c>
      <c r="I65" s="1042">
        <f>SUM(I59:I61)</f>
        <v>340937</v>
      </c>
      <c r="J65" s="1042">
        <f>SUM(J59:J61)</f>
        <v>69114443</v>
      </c>
    </row>
    <row r="66" spans="1:10" s="1540" customFormat="1" ht="15">
      <c r="A66" s="1535" t="s">
        <v>1055</v>
      </c>
      <c r="B66" s="1536" t="s">
        <v>1363</v>
      </c>
      <c r="C66" s="1537">
        <v>2690566</v>
      </c>
      <c r="D66" s="1537">
        <v>711489</v>
      </c>
      <c r="E66" s="1538">
        <f t="shared" si="0"/>
        <v>26.443841184345597</v>
      </c>
      <c r="F66" s="1539" t="e">
        <f>SUM(#REF!)</f>
        <v>#REF!</v>
      </c>
      <c r="G66" s="1539" t="e">
        <f>SUM(#REF!)</f>
        <v>#REF!</v>
      </c>
      <c r="H66" s="1539" t="e">
        <f>SUM(#REF!)</f>
        <v>#REF!</v>
      </c>
      <c r="I66" s="1539" t="e">
        <f>SUM(#REF!)</f>
        <v>#REF!</v>
      </c>
      <c r="J66" s="1539" t="e">
        <f>SUM(#REF!)</f>
        <v>#REF!</v>
      </c>
    </row>
    <row r="67" spans="1:10" ht="15">
      <c r="A67" s="1541" t="s">
        <v>1056</v>
      </c>
      <c r="B67" s="1094" t="s">
        <v>1364</v>
      </c>
      <c r="C67" s="1057">
        <v>46032</v>
      </c>
      <c r="D67" s="1057">
        <v>537505</v>
      </c>
      <c r="E67" s="1058">
        <f t="shared" si="0"/>
        <v>1167.6768335071256</v>
      </c>
      <c r="F67" s="1038" t="e">
        <f>SUM(#REF!)</f>
        <v>#REF!</v>
      </c>
      <c r="G67" s="1038" t="e">
        <f>SUM(#REF!)</f>
        <v>#REF!</v>
      </c>
      <c r="H67" s="1038" t="e">
        <f>SUM(#REF!)</f>
        <v>#REF!</v>
      </c>
      <c r="I67" s="1038" t="e">
        <f>SUM(#REF!)</f>
        <v>#REF!</v>
      </c>
      <c r="J67" s="1038" t="e">
        <f>SUM(#REF!)</f>
        <v>#REF!</v>
      </c>
    </row>
    <row r="68" spans="1:10" ht="15">
      <c r="A68" s="1063" t="s">
        <v>1057</v>
      </c>
      <c r="B68" s="1542" t="s">
        <v>1263</v>
      </c>
      <c r="C68" s="1065">
        <v>235651</v>
      </c>
      <c r="D68" s="1065">
        <v>242566</v>
      </c>
      <c r="E68" s="1066">
        <f t="shared" si="0"/>
        <v>102.93442421207632</v>
      </c>
      <c r="F68" s="1038">
        <v>15489</v>
      </c>
      <c r="G68" s="1038">
        <v>5</v>
      </c>
      <c r="H68" s="1038">
        <v>373</v>
      </c>
      <c r="I68" s="1038">
        <v>130</v>
      </c>
      <c r="J68" s="1038">
        <f>SUM(F68:I68)</f>
        <v>15997</v>
      </c>
    </row>
    <row r="69" spans="1:10" s="1041" customFormat="1" ht="30" customHeight="1">
      <c r="A69" s="1074" t="s">
        <v>1058</v>
      </c>
      <c r="B69" s="1095" t="s">
        <v>1365</v>
      </c>
      <c r="C69" s="1076">
        <f>SUM(C66,C67,C68)</f>
        <v>2972249</v>
      </c>
      <c r="D69" s="1076">
        <f>SUM(D66,D67,D68)</f>
        <v>1491560</v>
      </c>
      <c r="E69" s="1077">
        <f t="shared" si="0"/>
        <v>50.18287498793001</v>
      </c>
      <c r="F69" s="1042" t="e">
        <f>SUM(F66,F67,F68)</f>
        <v>#REF!</v>
      </c>
      <c r="G69" s="1042" t="e">
        <f>SUM(G66,G67,G68)</f>
        <v>#REF!</v>
      </c>
      <c r="H69" s="1042" t="e">
        <f>SUM(H66,H67,H68)</f>
        <v>#REF!</v>
      </c>
      <c r="I69" s="1042" t="e">
        <f>SUM(I66,I67,I68)</f>
        <v>#REF!</v>
      </c>
      <c r="J69" s="1042" t="e">
        <f>SUM(J66,J67,J68)</f>
        <v>#REF!</v>
      </c>
    </row>
    <row r="70" spans="1:10" s="1041" customFormat="1" ht="30" customHeight="1">
      <c r="A70" s="1074" t="s">
        <v>1059</v>
      </c>
      <c r="B70" s="1095" t="s">
        <v>1264</v>
      </c>
      <c r="C70" s="1076">
        <v>5648</v>
      </c>
      <c r="D70" s="1076">
        <v>10576</v>
      </c>
      <c r="E70" s="1077">
        <f t="shared" si="0"/>
        <v>187.25212464589237</v>
      </c>
      <c r="F70" s="1042"/>
      <c r="G70" s="1042"/>
      <c r="H70" s="1042"/>
      <c r="I70" s="1042"/>
      <c r="J70" s="1042"/>
    </row>
    <row r="71" spans="1:10" s="1041" customFormat="1" ht="30" customHeight="1">
      <c r="A71" s="1074" t="s">
        <v>1060</v>
      </c>
      <c r="B71" s="1095" t="s">
        <v>1265</v>
      </c>
      <c r="C71" s="1076"/>
      <c r="D71" s="1076"/>
      <c r="E71" s="1077">
        <f t="shared" si="0"/>
        <v>0</v>
      </c>
      <c r="F71" s="1042"/>
      <c r="G71" s="1042"/>
      <c r="H71" s="1042"/>
      <c r="I71" s="1042"/>
      <c r="J71" s="1042"/>
    </row>
    <row r="72" spans="1:10" s="1041" customFormat="1" ht="30" customHeight="1" thickBot="1">
      <c r="A72" s="1081" t="s">
        <v>1061</v>
      </c>
      <c r="B72" s="1096" t="s">
        <v>1266</v>
      </c>
      <c r="C72" s="1097"/>
      <c r="D72" s="1097">
        <v>618135</v>
      </c>
      <c r="E72" s="1084">
        <f t="shared" si="0"/>
        <v>0</v>
      </c>
      <c r="F72" s="1042"/>
      <c r="G72" s="1042"/>
      <c r="H72" s="1042"/>
      <c r="I72" s="1042"/>
      <c r="J72" s="1042"/>
    </row>
    <row r="73" spans="1:10" s="1053" customFormat="1" ht="30" customHeight="1" thickBot="1">
      <c r="A73" s="1543" t="s">
        <v>1062</v>
      </c>
      <c r="B73" s="1544" t="s">
        <v>1366</v>
      </c>
      <c r="C73" s="1533">
        <f>SUM(C65,C69:C72)</f>
        <v>72738037</v>
      </c>
      <c r="D73" s="1533">
        <f>SUM(D65,D69:D72)</f>
        <v>84620414</v>
      </c>
      <c r="E73" s="1545">
        <f t="shared" si="0"/>
        <v>116.33585052618344</v>
      </c>
      <c r="F73" s="1042" t="e">
        <f>SUM(F65,#REF!,F69)</f>
        <v>#REF!</v>
      </c>
      <c r="G73" s="1042" t="e">
        <f>SUM(G65,#REF!,G69)</f>
        <v>#REF!</v>
      </c>
      <c r="H73" s="1042" t="e">
        <f>SUM(H65,#REF!,H69)</f>
        <v>#REF!</v>
      </c>
      <c r="I73" s="1042" t="e">
        <f>SUM(I65,#REF!,I69)</f>
        <v>#REF!</v>
      </c>
      <c r="J73" s="1042" t="e">
        <f>SUM(J65,#REF!,J69)</f>
        <v>#REF!</v>
      </c>
    </row>
    <row r="74" spans="3:10" ht="15">
      <c r="C74" s="1038">
        <f>+C56-C73</f>
        <v>0</v>
      </c>
      <c r="D74" s="1038">
        <f>+D56-D73</f>
        <v>0</v>
      </c>
      <c r="E74" s="1045"/>
      <c r="F74" s="1038" t="e">
        <f>+F56-F73</f>
        <v>#REF!</v>
      </c>
      <c r="G74" s="1038" t="e">
        <f>+G56-G73</f>
        <v>#REF!</v>
      </c>
      <c r="H74" s="1038" t="e">
        <f>+H56-H73</f>
        <v>#REF!</v>
      </c>
      <c r="I74" s="1038" t="e">
        <f>+I56-I73</f>
        <v>#REF!</v>
      </c>
      <c r="J74" s="1038" t="e">
        <f>+J56-J73</f>
        <v>#REF!</v>
      </c>
    </row>
  </sheetData>
  <sheetProtection/>
  <mergeCells count="5">
    <mergeCell ref="A1:B1"/>
    <mergeCell ref="A2:E2"/>
    <mergeCell ref="A3:E3"/>
    <mergeCell ref="A4:E4"/>
    <mergeCell ref="A5:E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98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.75"/>
  <cols>
    <col min="1" max="1" width="88.875" style="965" customWidth="1"/>
    <col min="2" max="2" width="8.75390625" style="965" customWidth="1"/>
    <col min="3" max="3" width="15.00390625" style="964" customWidth="1"/>
    <col min="4" max="4" width="14.75390625" style="964" customWidth="1"/>
    <col min="5" max="9" width="14.75390625" style="964" hidden="1" customWidth="1"/>
    <col min="10" max="12" width="0" style="965" hidden="1" customWidth="1"/>
    <col min="13" max="16384" width="10.25390625" style="965" customWidth="1"/>
  </cols>
  <sheetData>
    <row r="1" spans="1:2" ht="15">
      <c r="A1" s="1035" t="s">
        <v>1520</v>
      </c>
      <c r="B1" s="1035"/>
    </row>
    <row r="2" spans="1:5" ht="19.5" customHeight="1">
      <c r="A2" s="1837" t="s">
        <v>1035</v>
      </c>
      <c r="B2" s="1837"/>
      <c r="C2" s="1837"/>
      <c r="D2" s="1837"/>
      <c r="E2" s="959"/>
    </row>
    <row r="3" spans="1:5" ht="19.5" customHeight="1">
      <c r="A3" s="1837" t="s">
        <v>1036</v>
      </c>
      <c r="B3" s="1837"/>
      <c r="C3" s="1837"/>
      <c r="D3" s="1837"/>
      <c r="E3" s="959"/>
    </row>
    <row r="4" spans="1:5" ht="19.5" customHeight="1">
      <c r="A4" s="1837" t="s">
        <v>928</v>
      </c>
      <c r="B4" s="1837"/>
      <c r="C4" s="1837"/>
      <c r="D4" s="1837"/>
      <c r="E4" s="959"/>
    </row>
    <row r="5" spans="1:5" ht="15">
      <c r="A5" s="1824" t="s">
        <v>1037</v>
      </c>
      <c r="B5" s="1824"/>
      <c r="C5" s="1824"/>
      <c r="D5" s="1824"/>
      <c r="E5" s="966"/>
    </row>
    <row r="6" spans="2:9" s="956" customFormat="1" ht="15">
      <c r="B6" s="958"/>
      <c r="C6" s="959"/>
      <c r="D6" s="955" t="s">
        <v>155</v>
      </c>
      <c r="E6" s="967"/>
      <c r="F6" s="968"/>
      <c r="G6" s="967"/>
      <c r="H6" s="969"/>
      <c r="I6" s="969"/>
    </row>
    <row r="7" spans="1:9" s="957" customFormat="1" ht="15.75" thickBot="1">
      <c r="A7" s="957" t="s">
        <v>164</v>
      </c>
      <c r="B7" s="960" t="s">
        <v>165</v>
      </c>
      <c r="C7" s="961" t="s">
        <v>166</v>
      </c>
      <c r="D7" s="961" t="s">
        <v>167</v>
      </c>
      <c r="E7" s="962"/>
      <c r="F7" s="970"/>
      <c r="G7" s="962"/>
      <c r="H7" s="970"/>
      <c r="I7" s="970"/>
    </row>
    <row r="8" spans="1:9" ht="30" customHeight="1">
      <c r="A8" s="1835" t="s">
        <v>989</v>
      </c>
      <c r="B8" s="1830" t="s">
        <v>1063</v>
      </c>
      <c r="C8" s="1838" t="s">
        <v>1064</v>
      </c>
      <c r="D8" s="1833" t="s">
        <v>1065</v>
      </c>
      <c r="E8" s="963" t="s">
        <v>1039</v>
      </c>
      <c r="F8" s="963" t="s">
        <v>1040</v>
      </c>
      <c r="G8" s="963" t="s">
        <v>1041</v>
      </c>
      <c r="H8" s="963" t="s">
        <v>1042</v>
      </c>
      <c r="I8" s="963" t="s">
        <v>154</v>
      </c>
    </row>
    <row r="9" spans="1:4" ht="17.25" customHeight="1" thickBot="1">
      <c r="A9" s="1836"/>
      <c r="B9" s="1829"/>
      <c r="C9" s="1832"/>
      <c r="D9" s="1839"/>
    </row>
    <row r="10" spans="1:4" ht="24.75" customHeight="1" thickBot="1">
      <c r="A10" s="1825" t="s">
        <v>1081</v>
      </c>
      <c r="B10" s="1826"/>
      <c r="C10" s="1826"/>
      <c r="D10" s="1827"/>
    </row>
    <row r="11" spans="1:9" ht="15.75" thickBot="1">
      <c r="A11" s="971" t="s">
        <v>1267</v>
      </c>
      <c r="B11" s="972">
        <v>1</v>
      </c>
      <c r="C11" s="973">
        <f aca="true" t="shared" si="0" ref="C11:H11">C12+C13</f>
        <v>584051</v>
      </c>
      <c r="D11" s="974">
        <f t="shared" si="0"/>
        <v>0</v>
      </c>
      <c r="E11" s="974">
        <f t="shared" si="0"/>
        <v>157989</v>
      </c>
      <c r="F11" s="974">
        <f t="shared" si="0"/>
        <v>404514</v>
      </c>
      <c r="G11" s="974">
        <f t="shared" si="0"/>
        <v>20639</v>
      </c>
      <c r="H11" s="974">
        <f t="shared" si="0"/>
        <v>-1434</v>
      </c>
      <c r="I11" s="974">
        <f>SUM(E11:H11)</f>
        <v>581708</v>
      </c>
    </row>
    <row r="12" spans="1:9" ht="15">
      <c r="A12" s="975" t="s">
        <v>1066</v>
      </c>
      <c r="B12" s="976">
        <v>2</v>
      </c>
      <c r="C12" s="977">
        <v>584051</v>
      </c>
      <c r="D12" s="978"/>
      <c r="E12" s="964">
        <v>157989</v>
      </c>
      <c r="F12" s="964">
        <v>404514</v>
      </c>
      <c r="G12" s="964">
        <v>20639</v>
      </c>
      <c r="H12" s="964">
        <v>-1434</v>
      </c>
      <c r="I12" s="964">
        <f>SUM(E12:H12)</f>
        <v>581708</v>
      </c>
    </row>
    <row r="13" spans="1:9" ht="15.75" thickBot="1">
      <c r="A13" s="979" t="s">
        <v>1067</v>
      </c>
      <c r="B13" s="980">
        <v>3</v>
      </c>
      <c r="C13" s="981"/>
      <c r="D13" s="982"/>
      <c r="I13" s="964">
        <f>SUM(E13:H13)</f>
        <v>0</v>
      </c>
    </row>
    <row r="14" spans="1:9" ht="15.75" thickBot="1">
      <c r="A14" s="971" t="s">
        <v>1268</v>
      </c>
      <c r="B14" s="972">
        <v>4</v>
      </c>
      <c r="C14" s="973">
        <f>C15+C18+C21</f>
        <v>1361114</v>
      </c>
      <c r="D14" s="974">
        <f>D15+D18+D21</f>
        <v>0</v>
      </c>
      <c r="E14" s="974" t="e">
        <f>E15+E18+#REF!+E21</f>
        <v>#REF!</v>
      </c>
      <c r="F14" s="974" t="e">
        <f>F15+F18+#REF!+F21</f>
        <v>#REF!</v>
      </c>
      <c r="G14" s="974" t="e">
        <f>G15+G18+#REF!+G21</f>
        <v>#REF!</v>
      </c>
      <c r="H14" s="974" t="e">
        <f>H15+H18+#REF!+H21</f>
        <v>#REF!</v>
      </c>
      <c r="I14" s="974" t="e">
        <f>SUM(E14:H14)</f>
        <v>#REF!</v>
      </c>
    </row>
    <row r="15" spans="1:9" ht="15">
      <c r="A15" s="983" t="s">
        <v>1068</v>
      </c>
      <c r="B15" s="984">
        <v>5</v>
      </c>
      <c r="C15" s="985">
        <f aca="true" t="shared" si="1" ref="C15:I15">+C16+C17</f>
        <v>20235</v>
      </c>
      <c r="D15" s="986">
        <f t="shared" si="1"/>
        <v>0</v>
      </c>
      <c r="E15" s="964">
        <f t="shared" si="1"/>
        <v>5990</v>
      </c>
      <c r="F15" s="964">
        <f t="shared" si="1"/>
        <v>0</v>
      </c>
      <c r="G15" s="964">
        <f t="shared" si="1"/>
        <v>1039</v>
      </c>
      <c r="H15" s="964">
        <f t="shared" si="1"/>
        <v>0</v>
      </c>
      <c r="I15" s="964">
        <f t="shared" si="1"/>
        <v>7029</v>
      </c>
    </row>
    <row r="16" spans="1:9" ht="15">
      <c r="A16" s="975" t="s">
        <v>1066</v>
      </c>
      <c r="B16" s="976">
        <v>6</v>
      </c>
      <c r="C16" s="987">
        <v>20235</v>
      </c>
      <c r="D16" s="978"/>
      <c r="E16" s="964">
        <v>5990</v>
      </c>
      <c r="G16" s="964">
        <v>1039</v>
      </c>
      <c r="I16" s="964">
        <f>SUM(E16:H16)</f>
        <v>7029</v>
      </c>
    </row>
    <row r="17" spans="1:9" ht="15">
      <c r="A17" s="988" t="s">
        <v>1067</v>
      </c>
      <c r="B17" s="989">
        <v>7</v>
      </c>
      <c r="C17" s="990"/>
      <c r="D17" s="991"/>
      <c r="I17" s="964">
        <f>SUM(E17:H17)</f>
        <v>0</v>
      </c>
    </row>
    <row r="18" spans="1:9" ht="15">
      <c r="A18" s="988" t="s">
        <v>1269</v>
      </c>
      <c r="B18" s="989">
        <v>8</v>
      </c>
      <c r="C18" s="990">
        <f aca="true" t="shared" si="2" ref="C18:I18">+C19+C20</f>
        <v>1340879</v>
      </c>
      <c r="D18" s="992">
        <f t="shared" si="2"/>
        <v>0</v>
      </c>
      <c r="E18" s="964">
        <f t="shared" si="2"/>
        <v>348616</v>
      </c>
      <c r="F18" s="964">
        <f t="shared" si="2"/>
        <v>19011</v>
      </c>
      <c r="G18" s="964">
        <f t="shared" si="2"/>
        <v>486559</v>
      </c>
      <c r="H18" s="964">
        <f t="shared" si="2"/>
        <v>134873</v>
      </c>
      <c r="I18" s="964">
        <f t="shared" si="2"/>
        <v>989059</v>
      </c>
    </row>
    <row r="19" spans="1:9" ht="15">
      <c r="A19" s="988" t="s">
        <v>1066</v>
      </c>
      <c r="B19" s="989">
        <v>9</v>
      </c>
      <c r="C19" s="993">
        <v>1340879</v>
      </c>
      <c r="D19" s="991"/>
      <c r="E19" s="964">
        <v>348616</v>
      </c>
      <c r="F19" s="964">
        <v>19011</v>
      </c>
      <c r="G19" s="964">
        <v>486559</v>
      </c>
      <c r="H19" s="964">
        <v>134873</v>
      </c>
      <c r="I19" s="964">
        <f>SUM(E19:H19)</f>
        <v>989059</v>
      </c>
    </row>
    <row r="20" spans="1:9" ht="15">
      <c r="A20" s="988" t="s">
        <v>1067</v>
      </c>
      <c r="B20" s="989">
        <v>10</v>
      </c>
      <c r="C20" s="990"/>
      <c r="D20" s="991"/>
      <c r="I20" s="964">
        <f>SUM(E20:H20)</f>
        <v>0</v>
      </c>
    </row>
    <row r="21" spans="1:9" ht="15">
      <c r="A21" s="988" t="s">
        <v>1270</v>
      </c>
      <c r="B21" s="989">
        <v>11</v>
      </c>
      <c r="C21" s="990">
        <f aca="true" t="shared" si="3" ref="C21:I21">+C22+C23</f>
        <v>0</v>
      </c>
      <c r="D21" s="991">
        <f t="shared" si="3"/>
        <v>0</v>
      </c>
      <c r="E21" s="964">
        <f t="shared" si="3"/>
        <v>0</v>
      </c>
      <c r="F21" s="964">
        <f t="shared" si="3"/>
        <v>0</v>
      </c>
      <c r="G21" s="964">
        <f t="shared" si="3"/>
        <v>0</v>
      </c>
      <c r="H21" s="964">
        <f t="shared" si="3"/>
        <v>0</v>
      </c>
      <c r="I21" s="964">
        <f t="shared" si="3"/>
        <v>0</v>
      </c>
    </row>
    <row r="22" spans="1:9" ht="15">
      <c r="A22" s="988" t="s">
        <v>1066</v>
      </c>
      <c r="B22" s="989">
        <v>12</v>
      </c>
      <c r="C22" s="990"/>
      <c r="D22" s="991"/>
      <c r="I22" s="964">
        <f aca="true" t="shared" si="4" ref="I22:I27">SUM(E22:H22)</f>
        <v>0</v>
      </c>
    </row>
    <row r="23" spans="1:9" ht="15.75" thickBot="1">
      <c r="A23" s="979" t="s">
        <v>1067</v>
      </c>
      <c r="B23" s="980">
        <v>13</v>
      </c>
      <c r="C23" s="981"/>
      <c r="D23" s="982"/>
      <c r="I23" s="964">
        <f t="shared" si="4"/>
        <v>0</v>
      </c>
    </row>
    <row r="24" spans="1:9" ht="15.75" thickBot="1">
      <c r="A24" s="994" t="s">
        <v>1271</v>
      </c>
      <c r="B24" s="972">
        <v>14</v>
      </c>
      <c r="C24" s="973">
        <f aca="true" t="shared" si="5" ref="C24:H24">C25+C26</f>
        <v>59531</v>
      </c>
      <c r="D24" s="974">
        <f t="shared" si="5"/>
        <v>0</v>
      </c>
      <c r="E24" s="974">
        <f t="shared" si="5"/>
        <v>6602961</v>
      </c>
      <c r="F24" s="974">
        <f t="shared" si="5"/>
        <v>23220</v>
      </c>
      <c r="G24" s="974">
        <f t="shared" si="5"/>
        <v>8615</v>
      </c>
      <c r="H24" s="974">
        <f t="shared" si="5"/>
        <v>0</v>
      </c>
      <c r="I24" s="974">
        <f t="shared" si="4"/>
        <v>6634796</v>
      </c>
    </row>
    <row r="25" spans="1:9" ht="15">
      <c r="A25" s="975" t="s">
        <v>1066</v>
      </c>
      <c r="B25" s="976">
        <v>15</v>
      </c>
      <c r="C25" s="987">
        <v>59531</v>
      </c>
      <c r="D25" s="978"/>
      <c r="E25" s="964">
        <v>6602961</v>
      </c>
      <c r="F25" s="964">
        <v>23220</v>
      </c>
      <c r="G25" s="964">
        <v>8615</v>
      </c>
      <c r="I25" s="964">
        <f t="shared" si="4"/>
        <v>6634796</v>
      </c>
    </row>
    <row r="26" spans="1:9" ht="15.75" thickBot="1">
      <c r="A26" s="995" t="s">
        <v>1067</v>
      </c>
      <c r="B26" s="996">
        <v>16</v>
      </c>
      <c r="C26" s="997"/>
      <c r="D26" s="998"/>
      <c r="I26" s="964">
        <f t="shared" si="4"/>
        <v>0</v>
      </c>
    </row>
    <row r="27" spans="1:9" ht="30" customHeight="1" thickBot="1">
      <c r="A27" s="999" t="s">
        <v>1272</v>
      </c>
      <c r="B27" s="1000">
        <v>17</v>
      </c>
      <c r="C27" s="1001">
        <f aca="true" t="shared" si="6" ref="C27:H27">C11+C14+C24</f>
        <v>2004696</v>
      </c>
      <c r="D27" s="1002">
        <f t="shared" si="6"/>
        <v>0</v>
      </c>
      <c r="E27" s="1002" t="e">
        <f t="shared" si="6"/>
        <v>#REF!</v>
      </c>
      <c r="F27" s="1002" t="e">
        <f t="shared" si="6"/>
        <v>#REF!</v>
      </c>
      <c r="G27" s="1002" t="e">
        <f t="shared" si="6"/>
        <v>#REF!</v>
      </c>
      <c r="H27" s="1002" t="e">
        <f t="shared" si="6"/>
        <v>#REF!</v>
      </c>
      <c r="I27" s="1002" t="e">
        <f t="shared" si="4"/>
        <v>#REF!</v>
      </c>
    </row>
    <row r="28" ht="15">
      <c r="B28" s="1003"/>
    </row>
    <row r="29" ht="15">
      <c r="B29" s="1003"/>
    </row>
    <row r="30" spans="2:9" s="956" customFormat="1" ht="15">
      <c r="B30" s="958"/>
      <c r="C30" s="959"/>
      <c r="D30" s="955" t="s">
        <v>155</v>
      </c>
      <c r="E30" s="967"/>
      <c r="F30" s="968"/>
      <c r="G30" s="967"/>
      <c r="H30" s="969"/>
      <c r="I30" s="969"/>
    </row>
    <row r="31" spans="1:9" s="957" customFormat="1" ht="15.75" thickBot="1">
      <c r="A31" s="957" t="s">
        <v>164</v>
      </c>
      <c r="B31" s="960" t="s">
        <v>165</v>
      </c>
      <c r="C31" s="961" t="s">
        <v>166</v>
      </c>
      <c r="D31" s="961" t="s">
        <v>167</v>
      </c>
      <c r="E31" s="962"/>
      <c r="F31" s="970"/>
      <c r="G31" s="962"/>
      <c r="H31" s="970"/>
      <c r="I31" s="970"/>
    </row>
    <row r="32" spans="1:9" ht="30" customHeight="1">
      <c r="A32" s="1835" t="s">
        <v>989</v>
      </c>
      <c r="B32" s="1830" t="s">
        <v>1063</v>
      </c>
      <c r="C32" s="1831" t="s">
        <v>1069</v>
      </c>
      <c r="D32" s="1833" t="s">
        <v>1070</v>
      </c>
      <c r="E32" s="963" t="s">
        <v>1039</v>
      </c>
      <c r="F32" s="963" t="s">
        <v>1040</v>
      </c>
      <c r="G32" s="963" t="s">
        <v>1041</v>
      </c>
      <c r="H32" s="963" t="s">
        <v>1042</v>
      </c>
      <c r="I32" s="963" t="s">
        <v>154</v>
      </c>
    </row>
    <row r="33" spans="1:4" ht="17.25" customHeight="1" thickBot="1">
      <c r="A33" s="1836"/>
      <c r="B33" s="1829"/>
      <c r="C33" s="1832"/>
      <c r="D33" s="1834"/>
    </row>
    <row r="34" spans="1:4" ht="24.75" customHeight="1" thickBot="1">
      <c r="A34" s="1825" t="s">
        <v>1273</v>
      </c>
      <c r="B34" s="1826"/>
      <c r="C34" s="1826"/>
      <c r="D34" s="1827"/>
    </row>
    <row r="35" spans="1:9" ht="15.75" thickBot="1">
      <c r="A35" s="971" t="s">
        <v>1274</v>
      </c>
      <c r="B35" s="972">
        <v>1</v>
      </c>
      <c r="C35" s="973"/>
      <c r="D35" s="974">
        <v>3661</v>
      </c>
      <c r="E35" s="974" t="e">
        <f>#REF!+#REF!</f>
        <v>#REF!</v>
      </c>
      <c r="F35" s="974" t="e">
        <f>#REF!+#REF!</f>
        <v>#REF!</v>
      </c>
      <c r="G35" s="974" t="e">
        <f>#REF!+#REF!</f>
        <v>#REF!</v>
      </c>
      <c r="H35" s="974" t="e">
        <f>#REF!+#REF!</f>
        <v>#REF!</v>
      </c>
      <c r="I35" s="974" t="e">
        <f>SUM(E35:H35)</f>
        <v>#REF!</v>
      </c>
    </row>
    <row r="36" spans="1:9" ht="15.75" thickBot="1">
      <c r="A36" s="971" t="s">
        <v>1275</v>
      </c>
      <c r="B36" s="972">
        <v>2</v>
      </c>
      <c r="C36" s="973">
        <f>SUM(C37:C39)</f>
        <v>0</v>
      </c>
      <c r="D36" s="974">
        <f>SUM(D37:D39)</f>
        <v>91496</v>
      </c>
      <c r="E36" s="974" t="e">
        <f>E37+E38+#REF!+E39</f>
        <v>#REF!</v>
      </c>
      <c r="F36" s="974" t="e">
        <f>F37+F38+#REF!+F39</f>
        <v>#REF!</v>
      </c>
      <c r="G36" s="974" t="e">
        <f>G37+G38+#REF!+G39</f>
        <v>#REF!</v>
      </c>
      <c r="H36" s="974" t="e">
        <f>H37+H38+#REF!+H39</f>
        <v>#REF!</v>
      </c>
      <c r="I36" s="974" t="e">
        <f>SUM(E36:H36)</f>
        <v>#REF!</v>
      </c>
    </row>
    <row r="37" spans="1:9" ht="15">
      <c r="A37" s="983" t="s">
        <v>1276</v>
      </c>
      <c r="B37" s="984">
        <v>3</v>
      </c>
      <c r="C37" s="985"/>
      <c r="D37" s="986">
        <v>0</v>
      </c>
      <c r="E37" s="964" t="e">
        <f>+#REF!+#REF!</f>
        <v>#REF!</v>
      </c>
      <c r="F37" s="964" t="e">
        <f>+#REF!+#REF!</f>
        <v>#REF!</v>
      </c>
      <c r="G37" s="964" t="e">
        <f>+#REF!+#REF!</f>
        <v>#REF!</v>
      </c>
      <c r="H37" s="964" t="e">
        <f>+#REF!+#REF!</f>
        <v>#REF!</v>
      </c>
      <c r="I37" s="964" t="e">
        <f>+#REF!+#REF!</f>
        <v>#REF!</v>
      </c>
    </row>
    <row r="38" spans="1:9" ht="15">
      <c r="A38" s="988" t="s">
        <v>1277</v>
      </c>
      <c r="B38" s="989">
        <v>4</v>
      </c>
      <c r="C38" s="990"/>
      <c r="D38" s="992">
        <v>91496</v>
      </c>
      <c r="E38" s="964" t="e">
        <f>+#REF!+#REF!</f>
        <v>#REF!</v>
      </c>
      <c r="F38" s="964" t="e">
        <f>+#REF!+#REF!</f>
        <v>#REF!</v>
      </c>
      <c r="G38" s="964" t="e">
        <f>+#REF!+#REF!</f>
        <v>#REF!</v>
      </c>
      <c r="H38" s="964" t="e">
        <f>+#REF!+#REF!</f>
        <v>#REF!</v>
      </c>
      <c r="I38" s="964" t="e">
        <f>+#REF!+#REF!</f>
        <v>#REF!</v>
      </c>
    </row>
    <row r="39" spans="1:9" ht="15.75" thickBot="1">
      <c r="A39" s="988" t="s">
        <v>1046</v>
      </c>
      <c r="B39" s="989">
        <v>5</v>
      </c>
      <c r="C39" s="990"/>
      <c r="D39" s="991">
        <v>0</v>
      </c>
      <c r="E39" s="964" t="e">
        <f>+#REF!+#REF!</f>
        <v>#REF!</v>
      </c>
      <c r="F39" s="964" t="e">
        <f>+#REF!+#REF!</f>
        <v>#REF!</v>
      </c>
      <c r="G39" s="964" t="e">
        <f>+#REF!+#REF!</f>
        <v>#REF!</v>
      </c>
      <c r="H39" s="964" t="e">
        <f>+#REF!+#REF!</f>
        <v>#REF!</v>
      </c>
      <c r="I39" s="964" t="e">
        <f>+#REF!+#REF!</f>
        <v>#REF!</v>
      </c>
    </row>
    <row r="40" spans="1:9" ht="15.75" thickBot="1">
      <c r="A40" s="994" t="s">
        <v>1278</v>
      </c>
      <c r="B40" s="972">
        <v>6</v>
      </c>
      <c r="C40" s="973">
        <f>SUM(C41:C45)</f>
        <v>0</v>
      </c>
      <c r="D40" s="974">
        <f>SUM(D41:D45)</f>
        <v>94778</v>
      </c>
      <c r="E40" s="974">
        <f>E41+E45</f>
        <v>6602961</v>
      </c>
      <c r="F40" s="974">
        <f>F41+F45</f>
        <v>23220</v>
      </c>
      <c r="G40" s="974">
        <f>G41+G45</f>
        <v>8615</v>
      </c>
      <c r="H40" s="974">
        <f>H41+H45</f>
        <v>0</v>
      </c>
      <c r="I40" s="974">
        <f aca="true" t="shared" si="7" ref="I40:I46">SUM(E40:H40)</f>
        <v>6634796</v>
      </c>
    </row>
    <row r="41" spans="1:9" ht="15">
      <c r="A41" s="983" t="s">
        <v>1279</v>
      </c>
      <c r="B41" s="984">
        <v>7</v>
      </c>
      <c r="C41" s="985"/>
      <c r="D41" s="1004">
        <v>48631</v>
      </c>
      <c r="E41" s="964">
        <v>6602961</v>
      </c>
      <c r="F41" s="964">
        <v>23220</v>
      </c>
      <c r="G41" s="964">
        <v>8615</v>
      </c>
      <c r="I41" s="964">
        <f t="shared" si="7"/>
        <v>6634796</v>
      </c>
    </row>
    <row r="42" spans="1:4" ht="15">
      <c r="A42" s="988" t="s">
        <v>1280</v>
      </c>
      <c r="B42" s="989">
        <v>8</v>
      </c>
      <c r="C42" s="990"/>
      <c r="D42" s="991"/>
    </row>
    <row r="43" spans="1:4" ht="15">
      <c r="A43" s="988" t="s">
        <v>1281</v>
      </c>
      <c r="B43" s="989">
        <v>9</v>
      </c>
      <c r="C43" s="990"/>
      <c r="D43" s="991"/>
    </row>
    <row r="44" spans="1:4" ht="15">
      <c r="A44" s="988" t="s">
        <v>1282</v>
      </c>
      <c r="B44" s="989">
        <v>10</v>
      </c>
      <c r="C44" s="990"/>
      <c r="D44" s="1005">
        <v>46147</v>
      </c>
    </row>
    <row r="45" spans="1:9" ht="15.75" thickBot="1">
      <c r="A45" s="995" t="s">
        <v>1283</v>
      </c>
      <c r="B45" s="996">
        <v>11</v>
      </c>
      <c r="C45" s="997"/>
      <c r="D45" s="998"/>
      <c r="I45" s="964">
        <f t="shared" si="7"/>
        <v>0</v>
      </c>
    </row>
    <row r="46" spans="1:9" s="1008" customFormat="1" ht="30" customHeight="1" thickBot="1">
      <c r="A46" s="999" t="s">
        <v>1284</v>
      </c>
      <c r="B46" s="1000">
        <v>12</v>
      </c>
      <c r="C46" s="1006">
        <f>SUM(C35:C36,C40)</f>
        <v>0</v>
      </c>
      <c r="D46" s="1007">
        <f>SUM(D35:D36,D40)</f>
        <v>189935</v>
      </c>
      <c r="E46" s="1007" t="e">
        <f>E35+E36+E40</f>
        <v>#REF!</v>
      </c>
      <c r="F46" s="1007" t="e">
        <f>F35+F36+F40</f>
        <v>#REF!</v>
      </c>
      <c r="G46" s="1007" t="e">
        <f>G35+G36+G40</f>
        <v>#REF!</v>
      </c>
      <c r="H46" s="1007" t="e">
        <f>H35+H36+H40</f>
        <v>#REF!</v>
      </c>
      <c r="I46" s="1007" t="e">
        <f t="shared" si="7"/>
        <v>#REF!</v>
      </c>
    </row>
    <row r="47" ht="15">
      <c r="B47" s="1003"/>
    </row>
    <row r="48" ht="15">
      <c r="B48" s="1003"/>
    </row>
    <row r="49" spans="2:9" s="956" customFormat="1" ht="15">
      <c r="B49" s="958"/>
      <c r="C49" s="959"/>
      <c r="D49" s="955" t="s">
        <v>155</v>
      </c>
      <c r="E49" s="967"/>
      <c r="F49" s="968"/>
      <c r="G49" s="967"/>
      <c r="H49" s="969"/>
      <c r="I49" s="969"/>
    </row>
    <row r="50" spans="1:9" s="957" customFormat="1" ht="15.75" thickBot="1">
      <c r="A50" s="957" t="s">
        <v>164</v>
      </c>
      <c r="B50" s="960" t="s">
        <v>165</v>
      </c>
      <c r="C50" s="961" t="s">
        <v>166</v>
      </c>
      <c r="D50" s="961" t="s">
        <v>167</v>
      </c>
      <c r="E50" s="962"/>
      <c r="F50" s="970"/>
      <c r="G50" s="962"/>
      <c r="H50" s="970"/>
      <c r="I50" s="970"/>
    </row>
    <row r="51" spans="1:9" ht="30" customHeight="1">
      <c r="A51" s="1835" t="s">
        <v>989</v>
      </c>
      <c r="B51" s="1830" t="s">
        <v>1063</v>
      </c>
      <c r="C51" s="1831" t="s">
        <v>1069</v>
      </c>
      <c r="D51" s="1833" t="s">
        <v>1070</v>
      </c>
      <c r="E51" s="963" t="s">
        <v>1039</v>
      </c>
      <c r="F51" s="963" t="s">
        <v>1040</v>
      </c>
      <c r="G51" s="963" t="s">
        <v>1041</v>
      </c>
      <c r="H51" s="963" t="s">
        <v>1042</v>
      </c>
      <c r="I51" s="963" t="s">
        <v>154</v>
      </c>
    </row>
    <row r="52" spans="1:4" ht="17.25" customHeight="1" thickBot="1">
      <c r="A52" s="1836"/>
      <c r="B52" s="1829"/>
      <c r="C52" s="1832"/>
      <c r="D52" s="1834"/>
    </row>
    <row r="53" spans="1:4" ht="24.75" customHeight="1" thickBot="1">
      <c r="A53" s="1825" t="s">
        <v>1285</v>
      </c>
      <c r="B53" s="1826"/>
      <c r="C53" s="1826"/>
      <c r="D53" s="1827"/>
    </row>
    <row r="54" spans="1:9" ht="15.75" thickBot="1">
      <c r="A54" s="971" t="s">
        <v>1286</v>
      </c>
      <c r="B54" s="972">
        <v>1</v>
      </c>
      <c r="C54" s="973">
        <f>SUM(C55:C58)</f>
        <v>0</v>
      </c>
      <c r="D54" s="974">
        <f>SUM(D55:D58)</f>
        <v>672132</v>
      </c>
      <c r="E54" s="974" t="e">
        <f>E55+#REF!+#REF!+#REF!</f>
        <v>#REF!</v>
      </c>
      <c r="F54" s="974" t="e">
        <f>F55+#REF!+#REF!+#REF!</f>
        <v>#REF!</v>
      </c>
      <c r="G54" s="974" t="e">
        <f>G55+#REF!+#REF!+#REF!</f>
        <v>#REF!</v>
      </c>
      <c r="H54" s="974" t="e">
        <f>H55+#REF!+#REF!+#REF!</f>
        <v>#REF!</v>
      </c>
      <c r="I54" s="974" t="e">
        <f>SUM(E54:H54)</f>
        <v>#REF!</v>
      </c>
    </row>
    <row r="55" spans="1:9" ht="15">
      <c r="A55" s="983" t="s">
        <v>1287</v>
      </c>
      <c r="B55" s="984">
        <v>2</v>
      </c>
      <c r="C55" s="985"/>
      <c r="D55" s="986">
        <v>672132</v>
      </c>
      <c r="E55" s="964" t="e">
        <f>+#REF!+#REF!</f>
        <v>#REF!</v>
      </c>
      <c r="F55" s="964" t="e">
        <f>+#REF!+#REF!</f>
        <v>#REF!</v>
      </c>
      <c r="G55" s="964" t="e">
        <f>+#REF!+#REF!</f>
        <v>#REF!</v>
      </c>
      <c r="H55" s="964" t="e">
        <f>+#REF!+#REF!</f>
        <v>#REF!</v>
      </c>
      <c r="I55" s="964" t="e">
        <f>+#REF!+#REF!</f>
        <v>#REF!</v>
      </c>
    </row>
    <row r="56" spans="1:4" ht="15">
      <c r="A56" s="975" t="s">
        <v>1288</v>
      </c>
      <c r="B56" s="976">
        <v>3</v>
      </c>
      <c r="C56" s="987"/>
      <c r="D56" s="1009"/>
    </row>
    <row r="57" spans="1:4" ht="15">
      <c r="A57" s="975" t="s">
        <v>1289</v>
      </c>
      <c r="B57" s="976">
        <v>4</v>
      </c>
      <c r="C57" s="987"/>
      <c r="D57" s="1009"/>
    </row>
    <row r="58" spans="1:4" ht="15.75" thickBot="1">
      <c r="A58" s="975" t="s">
        <v>1290</v>
      </c>
      <c r="B58" s="976">
        <v>5</v>
      </c>
      <c r="C58" s="987"/>
      <c r="D58" s="1009"/>
    </row>
    <row r="59" spans="1:9" ht="15.75" thickBot="1">
      <c r="A59" s="994" t="s">
        <v>1291</v>
      </c>
      <c r="B59" s="972">
        <v>6</v>
      </c>
      <c r="C59" s="973">
        <f>SUM(C60:C62)</f>
        <v>0</v>
      </c>
      <c r="D59" s="974">
        <f>SUM(D60:D62)</f>
        <v>0</v>
      </c>
      <c r="E59" s="974" t="e">
        <f>E60+#REF!</f>
        <v>#REF!</v>
      </c>
      <c r="F59" s="974" t="e">
        <f>F60+#REF!</f>
        <v>#REF!</v>
      </c>
      <c r="G59" s="974" t="e">
        <f>G60+#REF!</f>
        <v>#REF!</v>
      </c>
      <c r="H59" s="974" t="e">
        <f>H60+#REF!</f>
        <v>#REF!</v>
      </c>
      <c r="I59" s="974" t="e">
        <f>SUM(E59:H59)</f>
        <v>#REF!</v>
      </c>
    </row>
    <row r="60" spans="1:9" ht="15">
      <c r="A60" s="983" t="s">
        <v>1292</v>
      </c>
      <c r="B60" s="984">
        <v>7</v>
      </c>
      <c r="C60" s="985"/>
      <c r="D60" s="1010"/>
      <c r="E60" s="964">
        <v>6602961</v>
      </c>
      <c r="F60" s="964">
        <v>23220</v>
      </c>
      <c r="G60" s="964">
        <v>8615</v>
      </c>
      <c r="I60" s="964">
        <f>SUM(E60:H60)</f>
        <v>6634796</v>
      </c>
    </row>
    <row r="61" spans="1:4" ht="15">
      <c r="A61" s="988" t="s">
        <v>1293</v>
      </c>
      <c r="B61" s="989">
        <v>8</v>
      </c>
      <c r="C61" s="990"/>
      <c r="D61" s="991"/>
    </row>
    <row r="62" spans="1:4" ht="15.75" thickBot="1">
      <c r="A62" s="988" t="s">
        <v>1294</v>
      </c>
      <c r="B62" s="989">
        <v>9</v>
      </c>
      <c r="C62" s="990"/>
      <c r="D62" s="991"/>
    </row>
    <row r="63" spans="1:9" s="1008" customFormat="1" ht="30" customHeight="1" thickBot="1">
      <c r="A63" s="999" t="s">
        <v>1295</v>
      </c>
      <c r="B63" s="1000">
        <v>10</v>
      </c>
      <c r="C63" s="1006">
        <f>SUM(C54:C54,C59)</f>
        <v>0</v>
      </c>
      <c r="D63" s="1007">
        <f>SUM(D54:D54,D59)</f>
        <v>672132</v>
      </c>
      <c r="E63" s="1007" t="e">
        <f>#REF!+E54+E59</f>
        <v>#REF!</v>
      </c>
      <c r="F63" s="1007" t="e">
        <f>#REF!+F54+F59</f>
        <v>#REF!</v>
      </c>
      <c r="G63" s="1007" t="e">
        <f>#REF!+G54+G59</f>
        <v>#REF!</v>
      </c>
      <c r="H63" s="1007" t="e">
        <f>#REF!+H54+H59</f>
        <v>#REF!</v>
      </c>
      <c r="I63" s="1007" t="e">
        <f>SUM(E63:H63)</f>
        <v>#REF!</v>
      </c>
    </row>
    <row r="64" ht="30" customHeight="1">
      <c r="B64" s="1003"/>
    </row>
    <row r="65" ht="30" customHeight="1">
      <c r="B65" s="1003"/>
    </row>
    <row r="66" spans="1:4" ht="15">
      <c r="A66" s="956"/>
      <c r="B66" s="958"/>
      <c r="C66" s="959"/>
      <c r="D66" s="955" t="s">
        <v>155</v>
      </c>
    </row>
    <row r="67" spans="1:4" ht="15.75" thickBot="1">
      <c r="A67" s="957" t="s">
        <v>164</v>
      </c>
      <c r="B67" s="960" t="s">
        <v>165</v>
      </c>
      <c r="C67" s="961" t="s">
        <v>166</v>
      </c>
      <c r="D67" s="961" t="s">
        <v>167</v>
      </c>
    </row>
    <row r="68" spans="1:4" ht="15.75" customHeight="1">
      <c r="A68" s="1828" t="s">
        <v>156</v>
      </c>
      <c r="B68" s="1830" t="s">
        <v>1063</v>
      </c>
      <c r="C68" s="1831" t="s">
        <v>1069</v>
      </c>
      <c r="D68" s="1833" t="s">
        <v>1070</v>
      </c>
    </row>
    <row r="69" spans="1:4" ht="24.75" customHeight="1" thickBot="1">
      <c r="A69" s="1829" t="s">
        <v>1071</v>
      </c>
      <c r="B69" s="1829"/>
      <c r="C69" s="1832"/>
      <c r="D69" s="1834"/>
    </row>
    <row r="70" spans="1:4" ht="24.75" customHeight="1" thickBot="1">
      <c r="A70" s="1825" t="s">
        <v>1296</v>
      </c>
      <c r="B70" s="1826"/>
      <c r="C70" s="1826"/>
      <c r="D70" s="1827"/>
    </row>
    <row r="71" spans="1:4" ht="15">
      <c r="A71" s="1011" t="s">
        <v>1072</v>
      </c>
      <c r="B71" s="1012">
        <v>1</v>
      </c>
      <c r="C71" s="987"/>
      <c r="D71" s="1013">
        <v>85098</v>
      </c>
    </row>
    <row r="72" spans="1:4" ht="15">
      <c r="A72" s="1014" t="s">
        <v>1074</v>
      </c>
      <c r="B72" s="1015">
        <v>2</v>
      </c>
      <c r="C72" s="990"/>
      <c r="D72" s="1005"/>
    </row>
    <row r="73" spans="1:4" ht="15">
      <c r="A73" s="1016" t="s">
        <v>1075</v>
      </c>
      <c r="B73" s="1015">
        <v>3</v>
      </c>
      <c r="C73" s="990"/>
      <c r="D73" s="1005"/>
    </row>
    <row r="74" spans="1:4" ht="15">
      <c r="A74" s="1014" t="s">
        <v>1076</v>
      </c>
      <c r="B74" s="1015">
        <v>4</v>
      </c>
      <c r="C74" s="990"/>
      <c r="D74" s="1005">
        <v>300</v>
      </c>
    </row>
    <row r="75" spans="1:4" ht="15.75" thickBot="1">
      <c r="A75" s="1014" t="s">
        <v>1073</v>
      </c>
      <c r="B75" s="1015">
        <v>5</v>
      </c>
      <c r="C75" s="990"/>
      <c r="D75" s="1005"/>
    </row>
    <row r="76" spans="1:10" ht="31.5" customHeight="1" thickBot="1">
      <c r="A76" s="999" t="s">
        <v>1077</v>
      </c>
      <c r="B76" s="1000">
        <v>6</v>
      </c>
      <c r="C76" s="1001">
        <f>SUM(C71:C75)</f>
        <v>0</v>
      </c>
      <c r="D76" s="1002">
        <f aca="true" t="shared" si="8" ref="D76:J76">SUM(D71:D74)</f>
        <v>85398</v>
      </c>
      <c r="E76" s="1002">
        <f t="shared" si="8"/>
        <v>0</v>
      </c>
      <c r="F76" s="1002">
        <f t="shared" si="8"/>
        <v>0</v>
      </c>
      <c r="G76" s="1002">
        <f t="shared" si="8"/>
        <v>0</v>
      </c>
      <c r="H76" s="1002">
        <f t="shared" si="8"/>
        <v>0</v>
      </c>
      <c r="I76" s="1002">
        <f t="shared" si="8"/>
        <v>0</v>
      </c>
      <c r="J76" s="1002">
        <f t="shared" si="8"/>
        <v>0</v>
      </c>
    </row>
    <row r="77" spans="5:9" s="1017" customFormat="1" ht="15">
      <c r="E77" s="1018"/>
      <c r="F77" s="1018"/>
      <c r="G77" s="1018"/>
      <c r="H77" s="1018"/>
      <c r="I77" s="1018"/>
    </row>
    <row r="78" spans="5:9" s="1017" customFormat="1" ht="15">
      <c r="E78" s="1018"/>
      <c r="F78" s="1018"/>
      <c r="G78" s="1018"/>
      <c r="H78" s="1018"/>
      <c r="I78" s="1018"/>
    </row>
    <row r="79" spans="5:9" s="1017" customFormat="1" ht="15">
      <c r="E79" s="1018"/>
      <c r="F79" s="1018"/>
      <c r="G79" s="1018"/>
      <c r="H79" s="1018"/>
      <c r="I79" s="1018"/>
    </row>
    <row r="80" spans="1:4" ht="15">
      <c r="A80" s="956"/>
      <c r="B80" s="958"/>
      <c r="C80" s="959"/>
      <c r="D80" s="955" t="s">
        <v>155</v>
      </c>
    </row>
    <row r="81" spans="1:4" ht="15.75" thickBot="1">
      <c r="A81" s="957" t="s">
        <v>164</v>
      </c>
      <c r="B81" s="960" t="s">
        <v>165</v>
      </c>
      <c r="C81" s="961" t="s">
        <v>166</v>
      </c>
      <c r="D81" s="961" t="s">
        <v>167</v>
      </c>
    </row>
    <row r="82" spans="1:4" ht="15.75" customHeight="1">
      <c r="A82" s="1828" t="s">
        <v>156</v>
      </c>
      <c r="B82" s="1830" t="s">
        <v>1063</v>
      </c>
      <c r="C82" s="1831" t="s">
        <v>1069</v>
      </c>
      <c r="D82" s="1833" t="s">
        <v>1070</v>
      </c>
    </row>
    <row r="83" spans="1:4" ht="33.75" customHeight="1" thickBot="1">
      <c r="A83" s="1829" t="s">
        <v>1071</v>
      </c>
      <c r="B83" s="1829"/>
      <c r="C83" s="1832"/>
      <c r="D83" s="1834"/>
    </row>
    <row r="84" spans="1:4" ht="24.75" customHeight="1" thickBot="1">
      <c r="A84" s="1825" t="s">
        <v>1297</v>
      </c>
      <c r="B84" s="1826"/>
      <c r="C84" s="1826"/>
      <c r="D84" s="1827"/>
    </row>
    <row r="85" spans="1:9" s="1008" customFormat="1" ht="15.75" thickBot="1">
      <c r="A85" s="971" t="s">
        <v>1298</v>
      </c>
      <c r="B85" s="1019">
        <v>1</v>
      </c>
      <c r="C85" s="973">
        <f>SUM(C86:C87)</f>
        <v>0</v>
      </c>
      <c r="D85" s="1020">
        <f>SUM(D86:D87)</f>
        <v>0</v>
      </c>
      <c r="E85" s="1021"/>
      <c r="F85" s="1021" t="s">
        <v>405</v>
      </c>
      <c r="G85" s="1021"/>
      <c r="H85" s="1021"/>
      <c r="I85" s="1021"/>
    </row>
    <row r="86" spans="1:4" ht="15">
      <c r="A86" s="975" t="s">
        <v>1299</v>
      </c>
      <c r="B86" s="1022">
        <v>2</v>
      </c>
      <c r="C86" s="987"/>
      <c r="D86" s="977"/>
    </row>
    <row r="87" spans="1:4" ht="15.75" thickBot="1">
      <c r="A87" s="1023" t="s">
        <v>1300</v>
      </c>
      <c r="B87" s="1024">
        <v>3</v>
      </c>
      <c r="C87" s="1025"/>
      <c r="D87" s="1026"/>
    </row>
    <row r="88" spans="1:9" s="1008" customFormat="1" ht="15.75" thickBot="1">
      <c r="A88" s="1027" t="s">
        <v>1301</v>
      </c>
      <c r="B88" s="1028">
        <v>4</v>
      </c>
      <c r="C88" s="1029"/>
      <c r="D88" s="1030"/>
      <c r="E88" s="1021"/>
      <c r="F88" s="1021"/>
      <c r="G88" s="1021"/>
      <c r="H88" s="1021"/>
      <c r="I88" s="1021"/>
    </row>
    <row r="89" spans="1:9" s="1032" customFormat="1" ht="15.75" thickBot="1">
      <c r="A89" s="971" t="s">
        <v>1302</v>
      </c>
      <c r="B89" s="1019">
        <v>5</v>
      </c>
      <c r="C89" s="973">
        <f>SUM(C90:C94)</f>
        <v>0</v>
      </c>
      <c r="D89" s="1020">
        <f>SUM(D90:D94)</f>
        <v>0</v>
      </c>
      <c r="E89" s="1031"/>
      <c r="F89" s="1031"/>
      <c r="G89" s="1031"/>
      <c r="H89" s="1031"/>
      <c r="I89" s="1031"/>
    </row>
    <row r="90" spans="1:4" ht="15">
      <c r="A90" s="975" t="s">
        <v>1303</v>
      </c>
      <c r="B90" s="1022">
        <v>6</v>
      </c>
      <c r="C90" s="987"/>
      <c r="D90" s="977"/>
    </row>
    <row r="91" spans="1:4" ht="15">
      <c r="A91" s="975" t="s">
        <v>1304</v>
      </c>
      <c r="B91" s="1022">
        <v>7</v>
      </c>
      <c r="C91" s="987"/>
      <c r="D91" s="977"/>
    </row>
    <row r="92" spans="1:4" ht="15">
      <c r="A92" s="975" t="s">
        <v>1305</v>
      </c>
      <c r="B92" s="1022">
        <v>8</v>
      </c>
      <c r="C92" s="987"/>
      <c r="D92" s="977"/>
    </row>
    <row r="93" spans="1:4" ht="15">
      <c r="A93" s="975" t="s">
        <v>1306</v>
      </c>
      <c r="B93" s="1022">
        <v>9</v>
      </c>
      <c r="C93" s="987"/>
      <c r="D93" s="977"/>
    </row>
    <row r="94" spans="1:4" ht="15.75" thickBot="1">
      <c r="A94" s="975" t="s">
        <v>1307</v>
      </c>
      <c r="B94" s="1022">
        <v>10</v>
      </c>
      <c r="C94" s="987"/>
      <c r="D94" s="977"/>
    </row>
    <row r="95" spans="1:11" s="1008" customFormat="1" ht="31.5" customHeight="1" thickBot="1">
      <c r="A95" s="1033" t="s">
        <v>1308</v>
      </c>
      <c r="B95" s="1000">
        <v>11</v>
      </c>
      <c r="C95" s="1006">
        <f>SUM(C85,C88:C89)</f>
        <v>0</v>
      </c>
      <c r="D95" s="1006">
        <f>SUM(D85,D88:D89)</f>
        <v>0</v>
      </c>
      <c r="E95" s="1007">
        <f aca="true" t="shared" si="9" ref="E95:K95">SUM(E85:E94)</f>
        <v>0</v>
      </c>
      <c r="F95" s="1007">
        <f t="shared" si="9"/>
        <v>0</v>
      </c>
      <c r="G95" s="1007">
        <f t="shared" si="9"/>
        <v>0</v>
      </c>
      <c r="H95" s="1007">
        <f t="shared" si="9"/>
        <v>0</v>
      </c>
      <c r="I95" s="1007">
        <f t="shared" si="9"/>
        <v>0</v>
      </c>
      <c r="J95" s="1007">
        <f t="shared" si="9"/>
        <v>0</v>
      </c>
      <c r="K95" s="1007">
        <f t="shared" si="9"/>
        <v>0</v>
      </c>
    </row>
    <row r="97" ht="15">
      <c r="A97" s="1034"/>
    </row>
    <row r="98" ht="15">
      <c r="A98" s="965" t="s">
        <v>405</v>
      </c>
    </row>
  </sheetData>
  <sheetProtection/>
  <mergeCells count="29">
    <mergeCell ref="A2:D2"/>
    <mergeCell ref="A3:D3"/>
    <mergeCell ref="A4:D4"/>
    <mergeCell ref="A5:D5"/>
    <mergeCell ref="A8:A9"/>
    <mergeCell ref="B8:B9"/>
    <mergeCell ref="C8:C9"/>
    <mergeCell ref="D8:D9"/>
    <mergeCell ref="A10:D10"/>
    <mergeCell ref="A32:A33"/>
    <mergeCell ref="B32:B33"/>
    <mergeCell ref="C32:C33"/>
    <mergeCell ref="D32:D33"/>
    <mergeCell ref="A34:D34"/>
    <mergeCell ref="A51:A52"/>
    <mergeCell ref="B51:B52"/>
    <mergeCell ref="C51:C52"/>
    <mergeCell ref="D51:D52"/>
    <mergeCell ref="A53:D53"/>
    <mergeCell ref="A68:A69"/>
    <mergeCell ref="B68:B69"/>
    <mergeCell ref="C68:C69"/>
    <mergeCell ref="D68:D69"/>
    <mergeCell ref="A70:D70"/>
    <mergeCell ref="A82:A83"/>
    <mergeCell ref="B82:B83"/>
    <mergeCell ref="C82:C83"/>
    <mergeCell ref="D82:D83"/>
    <mergeCell ref="A84:D8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261"/>
  <sheetViews>
    <sheetView showZeros="0" view="pageBreakPreview" zoomScaleSheetLayoutView="100" zoomScalePageLayoutView="0" workbookViewId="0" topLeftCell="B1">
      <selection activeCell="B1" sqref="B1:C1"/>
    </sheetView>
  </sheetViews>
  <sheetFormatPr defaultColWidth="9.00390625" defaultRowHeight="12.75"/>
  <cols>
    <col min="1" max="1" width="3.125" style="909" bestFit="1" customWidth="1"/>
    <col min="2" max="2" width="36.75390625" style="891" customWidth="1"/>
    <col min="3" max="9" width="16.75390625" style="809" customWidth="1"/>
    <col min="10" max="16384" width="9.125" style="809" customWidth="1"/>
  </cols>
  <sheetData>
    <row r="1" spans="2:9" ht="14.25">
      <c r="B1" s="1640" t="s">
        <v>1503</v>
      </c>
      <c r="C1" s="1640"/>
      <c r="D1" s="892"/>
      <c r="E1" s="892"/>
      <c r="F1" s="892"/>
      <c r="G1" s="892"/>
      <c r="H1" s="892"/>
      <c r="I1" s="892"/>
    </row>
    <row r="2" spans="1:9" s="812" customFormat="1" ht="25.5" customHeight="1">
      <c r="A2" s="909"/>
      <c r="B2" s="1641" t="s">
        <v>1237</v>
      </c>
      <c r="C2" s="1641"/>
      <c r="D2" s="1641"/>
      <c r="E2" s="1641"/>
      <c r="F2" s="1641"/>
      <c r="G2" s="1641"/>
      <c r="H2" s="1641"/>
      <c r="I2" s="1641"/>
    </row>
    <row r="3" spans="1:9" s="812" customFormat="1" ht="25.5" customHeight="1">
      <c r="A3" s="909"/>
      <c r="B3" s="1642" t="s">
        <v>928</v>
      </c>
      <c r="C3" s="1642"/>
      <c r="D3" s="1642"/>
      <c r="E3" s="1642"/>
      <c r="F3" s="1642"/>
      <c r="G3" s="1642"/>
      <c r="H3" s="1642"/>
      <c r="I3" s="1642"/>
    </row>
    <row r="4" spans="2:9" ht="14.25">
      <c r="B4" s="888"/>
      <c r="C4" s="810"/>
      <c r="D4" s="810"/>
      <c r="E4" s="810"/>
      <c r="F4" s="810"/>
      <c r="G4" s="810"/>
      <c r="H4" s="810"/>
      <c r="I4" s="875" t="s">
        <v>1227</v>
      </c>
    </row>
    <row r="5" spans="1:9" s="811" customFormat="1" ht="15" thickBot="1">
      <c r="A5" s="909"/>
      <c r="B5" s="889" t="s">
        <v>164</v>
      </c>
      <c r="C5" s="811" t="s">
        <v>165</v>
      </c>
      <c r="D5" s="811" t="s">
        <v>166</v>
      </c>
      <c r="E5" s="811" t="s">
        <v>167</v>
      </c>
      <c r="F5" s="811" t="s">
        <v>168</v>
      </c>
      <c r="G5" s="811" t="s">
        <v>169</v>
      </c>
      <c r="H5" s="811" t="s">
        <v>170</v>
      </c>
      <c r="I5" s="811" t="s">
        <v>35</v>
      </c>
    </row>
    <row r="6" spans="1:9" s="893" customFormat="1" ht="79.5" customHeight="1">
      <c r="A6" s="912"/>
      <c r="B6" s="910" t="s">
        <v>156</v>
      </c>
      <c r="C6" s="896" t="s">
        <v>1213</v>
      </c>
      <c r="D6" s="896" t="s">
        <v>1214</v>
      </c>
      <c r="E6" s="896" t="s">
        <v>1215</v>
      </c>
      <c r="F6" s="896" t="s">
        <v>1216</v>
      </c>
      <c r="G6" s="896" t="s">
        <v>1217</v>
      </c>
      <c r="H6" s="896" t="s">
        <v>1218</v>
      </c>
      <c r="I6" s="897" t="s">
        <v>1219</v>
      </c>
    </row>
    <row r="7" spans="1:9" s="906" customFormat="1" ht="19.5" customHeight="1">
      <c r="A7" s="916" t="s">
        <v>1236</v>
      </c>
      <c r="B7" s="917">
        <v>2</v>
      </c>
      <c r="C7" s="907">
        <v>3</v>
      </c>
      <c r="D7" s="907">
        <v>4</v>
      </c>
      <c r="E7" s="907">
        <v>5</v>
      </c>
      <c r="F7" s="907">
        <v>6</v>
      </c>
      <c r="G7" s="907">
        <v>7</v>
      </c>
      <c r="H7" s="907">
        <v>8</v>
      </c>
      <c r="I7" s="908">
        <v>9</v>
      </c>
    </row>
    <row r="8" spans="1:9" s="906" customFormat="1" ht="54.75" customHeight="1">
      <c r="A8" s="914" t="s">
        <v>1228</v>
      </c>
      <c r="B8" s="915" t="s">
        <v>1220</v>
      </c>
      <c r="C8" s="899">
        <v>417529877</v>
      </c>
      <c r="D8" s="899">
        <v>0</v>
      </c>
      <c r="E8" s="899">
        <v>0</v>
      </c>
      <c r="F8" s="899">
        <v>417529877</v>
      </c>
      <c r="G8" s="899">
        <f>SUM(F8-(C8+D8+E8))</f>
        <v>0</v>
      </c>
      <c r="H8" s="899">
        <v>417529877</v>
      </c>
      <c r="I8" s="900">
        <f>SUM(G8-(F8-H8))</f>
        <v>0</v>
      </c>
    </row>
    <row r="9" spans="1:9" s="906" customFormat="1" ht="33" customHeight="1">
      <c r="A9" s="913" t="s">
        <v>1229</v>
      </c>
      <c r="B9" s="911" t="s">
        <v>1221</v>
      </c>
      <c r="C9" s="901">
        <v>0</v>
      </c>
      <c r="D9" s="901"/>
      <c r="E9" s="901"/>
      <c r="F9" s="901">
        <v>0</v>
      </c>
      <c r="G9" s="901">
        <f aca="true" t="shared" si="0" ref="G9:G14">SUM(F9-(C9+D9+E9))</f>
        <v>0</v>
      </c>
      <c r="H9" s="901">
        <v>0</v>
      </c>
      <c r="I9" s="902">
        <f aca="true" t="shared" si="1" ref="I9:I14">SUM(G9-(F9-H9))</f>
        <v>0</v>
      </c>
    </row>
    <row r="10" spans="1:9" s="906" customFormat="1" ht="33" customHeight="1">
      <c r="A10" s="913" t="s">
        <v>1230</v>
      </c>
      <c r="B10" s="911" t="s">
        <v>1222</v>
      </c>
      <c r="C10" s="901">
        <v>0</v>
      </c>
      <c r="D10" s="901"/>
      <c r="E10" s="901"/>
      <c r="F10" s="901">
        <v>0</v>
      </c>
      <c r="G10" s="901">
        <f t="shared" si="0"/>
        <v>0</v>
      </c>
      <c r="H10" s="901">
        <v>0</v>
      </c>
      <c r="I10" s="902">
        <f t="shared" si="1"/>
        <v>0</v>
      </c>
    </row>
    <row r="11" spans="1:9" s="906" customFormat="1" ht="21.75" customHeight="1">
      <c r="A11" s="913" t="s">
        <v>1231</v>
      </c>
      <c r="B11" s="911" t="s">
        <v>1223</v>
      </c>
      <c r="C11" s="901">
        <v>998023733</v>
      </c>
      <c r="D11" s="901"/>
      <c r="E11" s="901"/>
      <c r="F11" s="901">
        <v>995826400</v>
      </c>
      <c r="G11" s="901">
        <f t="shared" si="0"/>
        <v>-2197333</v>
      </c>
      <c r="H11" s="901">
        <v>995826400</v>
      </c>
      <c r="I11" s="902">
        <f t="shared" si="1"/>
        <v>-2197333</v>
      </c>
    </row>
    <row r="12" spans="1:9" s="906" customFormat="1" ht="33" customHeight="1">
      <c r="A12" s="913" t="s">
        <v>1232</v>
      </c>
      <c r="B12" s="911" t="s">
        <v>1224</v>
      </c>
      <c r="C12" s="901">
        <v>403052860</v>
      </c>
      <c r="D12" s="901">
        <v>243584</v>
      </c>
      <c r="E12" s="901"/>
      <c r="F12" s="901">
        <v>410880575</v>
      </c>
      <c r="G12" s="901">
        <f t="shared" si="0"/>
        <v>7584131</v>
      </c>
      <c r="H12" s="901">
        <v>410880575</v>
      </c>
      <c r="I12" s="902">
        <f t="shared" si="1"/>
        <v>7584131</v>
      </c>
    </row>
    <row r="13" spans="1:9" s="906" customFormat="1" ht="66" customHeight="1">
      <c r="A13" s="913" t="s">
        <v>1233</v>
      </c>
      <c r="B13" s="911" t="s">
        <v>1225</v>
      </c>
      <c r="C13" s="901">
        <v>91211400</v>
      </c>
      <c r="D13" s="901">
        <v>0</v>
      </c>
      <c r="E13" s="901"/>
      <c r="F13" s="901">
        <v>91211400</v>
      </c>
      <c r="G13" s="901">
        <f t="shared" si="0"/>
        <v>0</v>
      </c>
      <c r="H13" s="901">
        <v>91211400</v>
      </c>
      <c r="I13" s="902">
        <f t="shared" si="1"/>
        <v>0</v>
      </c>
    </row>
    <row r="14" spans="1:9" s="906" customFormat="1" ht="21.75" customHeight="1">
      <c r="A14" s="916" t="s">
        <v>1234</v>
      </c>
      <c r="B14" s="920" t="s">
        <v>1226</v>
      </c>
      <c r="C14" s="903">
        <v>331036404</v>
      </c>
      <c r="D14" s="903">
        <v>738073</v>
      </c>
      <c r="E14" s="903"/>
      <c r="F14" s="903">
        <v>322798477</v>
      </c>
      <c r="G14" s="903">
        <f t="shared" si="0"/>
        <v>-8976000</v>
      </c>
      <c r="H14" s="903">
        <v>322798477</v>
      </c>
      <c r="I14" s="904">
        <f t="shared" si="1"/>
        <v>-8976000</v>
      </c>
    </row>
    <row r="15" spans="1:15" s="895" customFormat="1" ht="39.75" customHeight="1" thickBot="1">
      <c r="A15" s="918" t="s">
        <v>1235</v>
      </c>
      <c r="B15" s="919" t="s">
        <v>154</v>
      </c>
      <c r="C15" s="898">
        <f>SUM(C8:C14)</f>
        <v>2240854274</v>
      </c>
      <c r="D15" s="898">
        <f aca="true" t="shared" si="2" ref="D15:I15">SUM(D8:D14)</f>
        <v>981657</v>
      </c>
      <c r="E15" s="898">
        <f t="shared" si="2"/>
        <v>0</v>
      </c>
      <c r="F15" s="898">
        <f t="shared" si="2"/>
        <v>2238246729</v>
      </c>
      <c r="G15" s="898">
        <f t="shared" si="2"/>
        <v>-3589202</v>
      </c>
      <c r="H15" s="898">
        <f t="shared" si="2"/>
        <v>2238246729</v>
      </c>
      <c r="I15" s="905">
        <f t="shared" si="2"/>
        <v>-3589202</v>
      </c>
      <c r="J15" s="894"/>
      <c r="K15" s="894"/>
      <c r="L15" s="894"/>
      <c r="M15" s="894"/>
      <c r="N15" s="894"/>
      <c r="O15" s="894"/>
    </row>
    <row r="16" spans="2:15" ht="14.25">
      <c r="B16" s="890"/>
      <c r="C16" s="813"/>
      <c r="D16" s="813"/>
      <c r="E16" s="813"/>
      <c r="F16" s="813"/>
      <c r="G16" s="813"/>
      <c r="H16" s="813"/>
      <c r="I16" s="813"/>
      <c r="J16" s="813"/>
      <c r="K16" s="813"/>
      <c r="L16" s="813"/>
      <c r="M16" s="813"/>
      <c r="N16" s="813"/>
      <c r="O16" s="813"/>
    </row>
    <row r="17" spans="2:15" ht="14.25">
      <c r="B17" s="890"/>
      <c r="C17" s="813"/>
      <c r="D17" s="813"/>
      <c r="E17" s="813"/>
      <c r="F17" s="813"/>
      <c r="G17" s="813"/>
      <c r="H17" s="813"/>
      <c r="I17" s="813"/>
      <c r="J17" s="813"/>
      <c r="K17" s="813"/>
      <c r="L17" s="813"/>
      <c r="M17" s="813"/>
      <c r="N17" s="813"/>
      <c r="O17" s="813"/>
    </row>
    <row r="18" spans="2:15" ht="14.25">
      <c r="B18" s="890"/>
      <c r="C18" s="813"/>
      <c r="D18" s="813"/>
      <c r="E18" s="813"/>
      <c r="F18" s="813"/>
      <c r="G18" s="813"/>
      <c r="H18" s="813"/>
      <c r="I18" s="813"/>
      <c r="J18" s="813"/>
      <c r="K18" s="813"/>
      <c r="L18" s="813"/>
      <c r="M18" s="813"/>
      <c r="N18" s="813"/>
      <c r="O18" s="813"/>
    </row>
    <row r="19" spans="2:15" ht="14.25">
      <c r="B19" s="890"/>
      <c r="C19" s="813"/>
      <c r="D19" s="813"/>
      <c r="E19" s="813"/>
      <c r="F19" s="813"/>
      <c r="G19" s="813"/>
      <c r="H19" s="813"/>
      <c r="I19" s="813"/>
      <c r="J19" s="813"/>
      <c r="K19" s="813"/>
      <c r="L19" s="813"/>
      <c r="M19" s="813"/>
      <c r="N19" s="813"/>
      <c r="O19" s="813"/>
    </row>
    <row r="20" spans="2:15" ht="14.25">
      <c r="B20" s="890"/>
      <c r="C20" s="813"/>
      <c r="D20" s="813"/>
      <c r="E20" s="813"/>
      <c r="F20" s="813"/>
      <c r="G20" s="813"/>
      <c r="H20" s="813"/>
      <c r="I20" s="813"/>
      <c r="J20" s="813"/>
      <c r="K20" s="813"/>
      <c r="L20" s="813"/>
      <c r="M20" s="813"/>
      <c r="N20" s="813"/>
      <c r="O20" s="813"/>
    </row>
    <row r="21" spans="3:15" ht="14.25">
      <c r="C21" s="813"/>
      <c r="D21" s="813"/>
      <c r="E21" s="813"/>
      <c r="F21" s="813"/>
      <c r="G21" s="813"/>
      <c r="H21" s="813"/>
      <c r="I21" s="813"/>
      <c r="J21" s="813"/>
      <c r="K21" s="813"/>
      <c r="L21" s="813"/>
      <c r="M21" s="813"/>
      <c r="N21" s="813"/>
      <c r="O21" s="813"/>
    </row>
    <row r="22" spans="3:15" ht="14.25">
      <c r="C22" s="813"/>
      <c r="D22" s="813"/>
      <c r="E22" s="813"/>
      <c r="F22" s="813"/>
      <c r="G22" s="813"/>
      <c r="H22" s="813"/>
      <c r="I22" s="813"/>
      <c r="J22" s="813"/>
      <c r="K22" s="813"/>
      <c r="L22" s="813"/>
      <c r="M22" s="813"/>
      <c r="N22" s="813"/>
      <c r="O22" s="813"/>
    </row>
    <row r="23" spans="3:15" ht="14.25">
      <c r="C23" s="813"/>
      <c r="D23" s="813"/>
      <c r="E23" s="813"/>
      <c r="F23" s="813"/>
      <c r="G23" s="813"/>
      <c r="H23" s="813"/>
      <c r="I23" s="813"/>
      <c r="J23" s="813"/>
      <c r="K23" s="813"/>
      <c r="L23" s="813"/>
      <c r="M23" s="813"/>
      <c r="N23" s="813"/>
      <c r="O23" s="813"/>
    </row>
    <row r="24" spans="3:15" ht="14.25">
      <c r="C24" s="813"/>
      <c r="D24" s="813"/>
      <c r="E24" s="813"/>
      <c r="F24" s="813"/>
      <c r="G24" s="813"/>
      <c r="H24" s="813"/>
      <c r="I24" s="813"/>
      <c r="J24" s="813"/>
      <c r="K24" s="813"/>
      <c r="L24" s="813"/>
      <c r="M24" s="813"/>
      <c r="N24" s="813"/>
      <c r="O24" s="813"/>
    </row>
    <row r="25" spans="3:15" ht="14.25">
      <c r="C25" s="813"/>
      <c r="D25" s="813"/>
      <c r="E25" s="813"/>
      <c r="F25" s="813"/>
      <c r="G25" s="813"/>
      <c r="H25" s="813"/>
      <c r="I25" s="813"/>
      <c r="J25" s="813"/>
      <c r="K25" s="813"/>
      <c r="L25" s="813"/>
      <c r="M25" s="813"/>
      <c r="N25" s="813"/>
      <c r="O25" s="813"/>
    </row>
    <row r="26" spans="3:15" ht="14.25">
      <c r="C26" s="813"/>
      <c r="D26" s="813"/>
      <c r="E26" s="813"/>
      <c r="F26" s="813"/>
      <c r="G26" s="813"/>
      <c r="H26" s="813"/>
      <c r="I26" s="813"/>
      <c r="J26" s="813"/>
      <c r="K26" s="813"/>
      <c r="L26" s="813"/>
      <c r="M26" s="813"/>
      <c r="N26" s="813"/>
      <c r="O26" s="813"/>
    </row>
    <row r="27" spans="3:15" ht="14.25">
      <c r="C27" s="813"/>
      <c r="D27" s="813"/>
      <c r="E27" s="813"/>
      <c r="F27" s="813"/>
      <c r="G27" s="813"/>
      <c r="H27" s="813"/>
      <c r="I27" s="813"/>
      <c r="J27" s="813"/>
      <c r="K27" s="813"/>
      <c r="L27" s="813"/>
      <c r="M27" s="813"/>
      <c r="N27" s="813"/>
      <c r="O27" s="813"/>
    </row>
    <row r="28" spans="3:15" ht="14.25">
      <c r="C28" s="813"/>
      <c r="D28" s="813"/>
      <c r="E28" s="813"/>
      <c r="F28" s="813"/>
      <c r="G28" s="813"/>
      <c r="H28" s="813"/>
      <c r="I28" s="813"/>
      <c r="J28" s="813"/>
      <c r="K28" s="813"/>
      <c r="L28" s="813"/>
      <c r="M28" s="813"/>
      <c r="N28" s="813"/>
      <c r="O28" s="813"/>
    </row>
    <row r="29" spans="3:15" ht="14.25">
      <c r="C29" s="813"/>
      <c r="D29" s="813"/>
      <c r="E29" s="813"/>
      <c r="F29" s="813"/>
      <c r="G29" s="813"/>
      <c r="H29" s="813"/>
      <c r="I29" s="813"/>
      <c r="J29" s="813"/>
      <c r="K29" s="813"/>
      <c r="L29" s="813"/>
      <c r="M29" s="813"/>
      <c r="N29" s="813"/>
      <c r="O29" s="813"/>
    </row>
    <row r="30" spans="3:15" ht="14.25">
      <c r="C30" s="813"/>
      <c r="D30" s="813"/>
      <c r="E30" s="813"/>
      <c r="F30" s="813"/>
      <c r="G30" s="813"/>
      <c r="H30" s="813"/>
      <c r="I30" s="813"/>
      <c r="J30" s="813"/>
      <c r="K30" s="813"/>
      <c r="L30" s="813"/>
      <c r="M30" s="813"/>
      <c r="N30" s="813"/>
      <c r="O30" s="813"/>
    </row>
    <row r="31" spans="3:15" ht="14.25">
      <c r="C31" s="813"/>
      <c r="D31" s="813"/>
      <c r="E31" s="813"/>
      <c r="F31" s="813"/>
      <c r="G31" s="813"/>
      <c r="H31" s="813"/>
      <c r="I31" s="813"/>
      <c r="J31" s="813"/>
      <c r="K31" s="813"/>
      <c r="L31" s="813"/>
      <c r="M31" s="813"/>
      <c r="N31" s="813"/>
      <c r="O31" s="813"/>
    </row>
    <row r="32" spans="3:15" ht="14.25">
      <c r="C32" s="813"/>
      <c r="D32" s="813"/>
      <c r="E32" s="813"/>
      <c r="F32" s="813"/>
      <c r="G32" s="813"/>
      <c r="H32" s="813"/>
      <c r="I32" s="813"/>
      <c r="J32" s="813"/>
      <c r="K32" s="813"/>
      <c r="L32" s="813"/>
      <c r="M32" s="813"/>
      <c r="N32" s="813"/>
      <c r="O32" s="813"/>
    </row>
    <row r="33" spans="3:15" ht="14.25">
      <c r="C33" s="813"/>
      <c r="D33" s="813"/>
      <c r="E33" s="813"/>
      <c r="F33" s="813"/>
      <c r="G33" s="813"/>
      <c r="H33" s="813"/>
      <c r="I33" s="813"/>
      <c r="J33" s="813"/>
      <c r="K33" s="813"/>
      <c r="L33" s="813"/>
      <c r="M33" s="813"/>
      <c r="N33" s="813"/>
      <c r="O33" s="813"/>
    </row>
    <row r="34" spans="3:15" ht="14.25">
      <c r="C34" s="813"/>
      <c r="D34" s="813"/>
      <c r="E34" s="813"/>
      <c r="F34" s="813"/>
      <c r="G34" s="813"/>
      <c r="H34" s="813"/>
      <c r="I34" s="813"/>
      <c r="J34" s="813"/>
      <c r="K34" s="813"/>
      <c r="L34" s="813"/>
      <c r="M34" s="813"/>
      <c r="N34" s="813"/>
      <c r="O34" s="813"/>
    </row>
    <row r="35" spans="3:15" ht="14.25">
      <c r="C35" s="813"/>
      <c r="D35" s="813"/>
      <c r="E35" s="813"/>
      <c r="F35" s="813"/>
      <c r="G35" s="813"/>
      <c r="H35" s="813"/>
      <c r="I35" s="813"/>
      <c r="J35" s="813"/>
      <c r="K35" s="813"/>
      <c r="L35" s="813"/>
      <c r="M35" s="813"/>
      <c r="N35" s="813"/>
      <c r="O35" s="813"/>
    </row>
    <row r="36" spans="3:15" ht="14.25">
      <c r="C36" s="813"/>
      <c r="D36" s="813"/>
      <c r="E36" s="813"/>
      <c r="F36" s="813"/>
      <c r="G36" s="813"/>
      <c r="H36" s="813"/>
      <c r="I36" s="813"/>
      <c r="J36" s="813"/>
      <c r="K36" s="813"/>
      <c r="L36" s="813"/>
      <c r="M36" s="813"/>
      <c r="N36" s="813"/>
      <c r="O36" s="813"/>
    </row>
    <row r="37" spans="3:15" ht="14.25">
      <c r="C37" s="813"/>
      <c r="D37" s="813"/>
      <c r="E37" s="813"/>
      <c r="F37" s="813"/>
      <c r="G37" s="813"/>
      <c r="H37" s="813"/>
      <c r="I37" s="813"/>
      <c r="J37" s="813"/>
      <c r="K37" s="813"/>
      <c r="L37" s="813"/>
      <c r="M37" s="813"/>
      <c r="N37" s="813"/>
      <c r="O37" s="813"/>
    </row>
    <row r="38" spans="3:15" ht="14.25">
      <c r="C38" s="813"/>
      <c r="D38" s="813"/>
      <c r="E38" s="813"/>
      <c r="F38" s="813"/>
      <c r="G38" s="813"/>
      <c r="H38" s="813"/>
      <c r="I38" s="813"/>
      <c r="J38" s="813"/>
      <c r="K38" s="813"/>
      <c r="L38" s="813"/>
      <c r="M38" s="813"/>
      <c r="N38" s="813"/>
      <c r="O38" s="813"/>
    </row>
    <row r="39" spans="3:15" ht="14.25">
      <c r="C39" s="813"/>
      <c r="D39" s="813"/>
      <c r="E39" s="813"/>
      <c r="F39" s="813"/>
      <c r="G39" s="813"/>
      <c r="H39" s="813"/>
      <c r="I39" s="813"/>
      <c r="J39" s="813"/>
      <c r="K39" s="813"/>
      <c r="L39" s="813"/>
      <c r="M39" s="813"/>
      <c r="N39" s="813"/>
      <c r="O39" s="813"/>
    </row>
    <row r="40" spans="3:15" ht="14.25">
      <c r="C40" s="813"/>
      <c r="D40" s="813"/>
      <c r="E40" s="813"/>
      <c r="F40" s="813"/>
      <c r="G40" s="813"/>
      <c r="H40" s="813"/>
      <c r="I40" s="813"/>
      <c r="J40" s="813"/>
      <c r="K40" s="813"/>
      <c r="L40" s="813"/>
      <c r="M40" s="813"/>
      <c r="N40" s="813"/>
      <c r="O40" s="813"/>
    </row>
    <row r="41" spans="3:15" ht="14.25">
      <c r="C41" s="813"/>
      <c r="D41" s="813"/>
      <c r="E41" s="813"/>
      <c r="F41" s="813"/>
      <c r="G41" s="813"/>
      <c r="H41" s="813"/>
      <c r="I41" s="813"/>
      <c r="J41" s="813"/>
      <c r="K41" s="813"/>
      <c r="L41" s="813"/>
      <c r="M41" s="813"/>
      <c r="N41" s="813"/>
      <c r="O41" s="813"/>
    </row>
    <row r="42" spans="3:15" ht="14.25">
      <c r="C42" s="813"/>
      <c r="D42" s="813"/>
      <c r="E42" s="813"/>
      <c r="F42" s="813"/>
      <c r="G42" s="813"/>
      <c r="H42" s="813"/>
      <c r="I42" s="813"/>
      <c r="J42" s="813"/>
      <c r="K42" s="813"/>
      <c r="L42" s="813"/>
      <c r="M42" s="813"/>
      <c r="N42" s="813"/>
      <c r="O42" s="813"/>
    </row>
    <row r="43" spans="3:15" ht="14.25">
      <c r="C43" s="813"/>
      <c r="D43" s="813"/>
      <c r="E43" s="813"/>
      <c r="F43" s="813"/>
      <c r="G43" s="813"/>
      <c r="H43" s="813"/>
      <c r="I43" s="813"/>
      <c r="J43" s="813"/>
      <c r="K43" s="813"/>
      <c r="L43" s="813"/>
      <c r="M43" s="813"/>
      <c r="N43" s="813"/>
      <c r="O43" s="813"/>
    </row>
    <row r="44" spans="3:15" ht="14.25">
      <c r="C44" s="813"/>
      <c r="D44" s="813"/>
      <c r="E44" s="813"/>
      <c r="F44" s="813"/>
      <c r="G44" s="813"/>
      <c r="H44" s="813"/>
      <c r="I44" s="813"/>
      <c r="J44" s="813"/>
      <c r="K44" s="813"/>
      <c r="L44" s="813"/>
      <c r="M44" s="813"/>
      <c r="N44" s="813"/>
      <c r="O44" s="813"/>
    </row>
    <row r="45" spans="3:15" ht="14.25">
      <c r="C45" s="813"/>
      <c r="D45" s="813"/>
      <c r="E45" s="813"/>
      <c r="F45" s="813"/>
      <c r="G45" s="813"/>
      <c r="H45" s="813"/>
      <c r="I45" s="813"/>
      <c r="J45" s="813"/>
      <c r="K45" s="813"/>
      <c r="L45" s="813"/>
      <c r="M45" s="813"/>
      <c r="N45" s="813"/>
      <c r="O45" s="813"/>
    </row>
    <row r="46" spans="3:15" ht="14.25">
      <c r="C46" s="813"/>
      <c r="D46" s="813"/>
      <c r="E46" s="813"/>
      <c r="F46" s="813"/>
      <c r="G46" s="813"/>
      <c r="H46" s="813"/>
      <c r="I46" s="813"/>
      <c r="J46" s="813"/>
      <c r="K46" s="813"/>
      <c r="L46" s="813"/>
      <c r="M46" s="813"/>
      <c r="N46" s="813"/>
      <c r="O46" s="813"/>
    </row>
    <row r="47" spans="3:15" ht="14.25">
      <c r="C47" s="813"/>
      <c r="D47" s="813"/>
      <c r="E47" s="813"/>
      <c r="F47" s="813"/>
      <c r="G47" s="813"/>
      <c r="H47" s="813"/>
      <c r="I47" s="813"/>
      <c r="J47" s="813"/>
      <c r="K47" s="813"/>
      <c r="L47" s="813"/>
      <c r="M47" s="813"/>
      <c r="N47" s="813"/>
      <c r="O47" s="813"/>
    </row>
    <row r="48" spans="3:15" ht="14.25">
      <c r="C48" s="813"/>
      <c r="D48" s="813"/>
      <c r="E48" s="813"/>
      <c r="F48" s="813"/>
      <c r="G48" s="813"/>
      <c r="H48" s="813"/>
      <c r="I48" s="813"/>
      <c r="J48" s="813"/>
      <c r="K48" s="813"/>
      <c r="L48" s="813"/>
      <c r="M48" s="813"/>
      <c r="N48" s="813"/>
      <c r="O48" s="813"/>
    </row>
    <row r="49" spans="3:15" ht="14.25">
      <c r="C49" s="813"/>
      <c r="D49" s="813"/>
      <c r="E49" s="813"/>
      <c r="F49" s="813"/>
      <c r="G49" s="813"/>
      <c r="H49" s="813"/>
      <c r="I49" s="813"/>
      <c r="J49" s="813"/>
      <c r="K49" s="813"/>
      <c r="L49" s="813"/>
      <c r="M49" s="813"/>
      <c r="N49" s="813"/>
      <c r="O49" s="813"/>
    </row>
    <row r="50" spans="3:15" ht="14.25">
      <c r="C50" s="813"/>
      <c r="D50" s="813"/>
      <c r="E50" s="813"/>
      <c r="F50" s="813"/>
      <c r="G50" s="813"/>
      <c r="H50" s="813"/>
      <c r="I50" s="813"/>
      <c r="J50" s="813"/>
      <c r="K50" s="813"/>
      <c r="L50" s="813"/>
      <c r="M50" s="813"/>
      <c r="N50" s="813"/>
      <c r="O50" s="813"/>
    </row>
    <row r="51" spans="3:15" ht="14.25">
      <c r="C51" s="813"/>
      <c r="D51" s="813"/>
      <c r="E51" s="813"/>
      <c r="F51" s="813"/>
      <c r="G51" s="813"/>
      <c r="H51" s="813"/>
      <c r="I51" s="813"/>
      <c r="J51" s="813"/>
      <c r="K51" s="813"/>
      <c r="L51" s="813"/>
      <c r="M51" s="813"/>
      <c r="N51" s="813"/>
      <c r="O51" s="813"/>
    </row>
    <row r="52" spans="3:15" ht="14.25">
      <c r="C52" s="813"/>
      <c r="D52" s="813"/>
      <c r="E52" s="813"/>
      <c r="F52" s="813"/>
      <c r="G52" s="813"/>
      <c r="H52" s="813"/>
      <c r="I52" s="813"/>
      <c r="J52" s="813"/>
      <c r="K52" s="813"/>
      <c r="L52" s="813"/>
      <c r="M52" s="813"/>
      <c r="N52" s="813"/>
      <c r="O52" s="813"/>
    </row>
    <row r="53" spans="3:15" ht="14.25">
      <c r="C53" s="813"/>
      <c r="D53" s="813"/>
      <c r="E53" s="813"/>
      <c r="F53" s="813"/>
      <c r="G53" s="813"/>
      <c r="H53" s="813"/>
      <c r="I53" s="813"/>
      <c r="J53" s="813"/>
      <c r="K53" s="813"/>
      <c r="L53" s="813"/>
      <c r="M53" s="813"/>
      <c r="N53" s="813"/>
      <c r="O53" s="813"/>
    </row>
    <row r="54" spans="3:15" ht="14.25">
      <c r="C54" s="813"/>
      <c r="D54" s="813"/>
      <c r="E54" s="813"/>
      <c r="F54" s="813"/>
      <c r="G54" s="813"/>
      <c r="H54" s="813"/>
      <c r="I54" s="813"/>
      <c r="J54" s="813"/>
      <c r="K54" s="813"/>
      <c r="L54" s="813"/>
      <c r="M54" s="813"/>
      <c r="N54" s="813"/>
      <c r="O54" s="813"/>
    </row>
    <row r="55" spans="3:15" ht="14.25">
      <c r="C55" s="813"/>
      <c r="D55" s="813"/>
      <c r="E55" s="813"/>
      <c r="F55" s="813"/>
      <c r="G55" s="813"/>
      <c r="H55" s="813"/>
      <c r="I55" s="813"/>
      <c r="J55" s="813"/>
      <c r="K55" s="813"/>
      <c r="L55" s="813"/>
      <c r="M55" s="813"/>
      <c r="N55" s="813"/>
      <c r="O55" s="813"/>
    </row>
    <row r="56" spans="3:15" ht="14.25">
      <c r="C56" s="813"/>
      <c r="D56" s="813"/>
      <c r="E56" s="813"/>
      <c r="F56" s="813"/>
      <c r="G56" s="813"/>
      <c r="H56" s="813"/>
      <c r="I56" s="813"/>
      <c r="J56" s="813"/>
      <c r="K56" s="813"/>
      <c r="L56" s="813"/>
      <c r="M56" s="813"/>
      <c r="N56" s="813"/>
      <c r="O56" s="813"/>
    </row>
    <row r="57" spans="3:15" ht="14.25">
      <c r="C57" s="813"/>
      <c r="D57" s="813"/>
      <c r="E57" s="813"/>
      <c r="F57" s="813"/>
      <c r="G57" s="813"/>
      <c r="H57" s="813"/>
      <c r="I57" s="813"/>
      <c r="J57" s="813"/>
      <c r="K57" s="813"/>
      <c r="L57" s="813"/>
      <c r="M57" s="813"/>
      <c r="N57" s="813"/>
      <c r="O57" s="813"/>
    </row>
    <row r="58" spans="3:15" ht="14.25">
      <c r="C58" s="813"/>
      <c r="D58" s="813"/>
      <c r="E58" s="813"/>
      <c r="F58" s="813"/>
      <c r="G58" s="813"/>
      <c r="H58" s="813"/>
      <c r="I58" s="813"/>
      <c r="J58" s="813"/>
      <c r="K58" s="813"/>
      <c r="L58" s="813"/>
      <c r="M58" s="813"/>
      <c r="N58" s="813"/>
      <c r="O58" s="813"/>
    </row>
    <row r="59" spans="3:15" ht="14.25">
      <c r="C59" s="813"/>
      <c r="D59" s="813"/>
      <c r="E59" s="813"/>
      <c r="F59" s="813"/>
      <c r="G59" s="813"/>
      <c r="H59" s="813"/>
      <c r="I59" s="813"/>
      <c r="J59" s="813"/>
      <c r="K59" s="813"/>
      <c r="L59" s="813"/>
      <c r="M59" s="813"/>
      <c r="N59" s="813"/>
      <c r="O59" s="813"/>
    </row>
    <row r="60" spans="3:15" ht="14.25">
      <c r="C60" s="813"/>
      <c r="D60" s="813"/>
      <c r="E60" s="813"/>
      <c r="F60" s="813"/>
      <c r="G60" s="813"/>
      <c r="H60" s="813"/>
      <c r="I60" s="813"/>
      <c r="J60" s="813"/>
      <c r="K60" s="813"/>
      <c r="L60" s="813"/>
      <c r="M60" s="813"/>
      <c r="N60" s="813"/>
      <c r="O60" s="813"/>
    </row>
    <row r="61" spans="3:15" ht="14.25">
      <c r="C61" s="813"/>
      <c r="D61" s="813"/>
      <c r="E61" s="813"/>
      <c r="F61" s="813"/>
      <c r="G61" s="813"/>
      <c r="H61" s="813"/>
      <c r="I61" s="813"/>
      <c r="J61" s="813"/>
      <c r="K61" s="813"/>
      <c r="L61" s="813"/>
      <c r="M61" s="813"/>
      <c r="N61" s="813"/>
      <c r="O61" s="813"/>
    </row>
    <row r="62" spans="3:15" ht="14.25">
      <c r="C62" s="813"/>
      <c r="D62" s="813"/>
      <c r="E62" s="813"/>
      <c r="F62" s="813"/>
      <c r="G62" s="813"/>
      <c r="H62" s="813"/>
      <c r="I62" s="813"/>
      <c r="J62" s="813"/>
      <c r="K62" s="813"/>
      <c r="L62" s="813"/>
      <c r="M62" s="813"/>
      <c r="N62" s="813"/>
      <c r="O62" s="813"/>
    </row>
    <row r="63" spans="3:15" ht="14.25">
      <c r="C63" s="813"/>
      <c r="D63" s="813"/>
      <c r="E63" s="813"/>
      <c r="F63" s="813"/>
      <c r="G63" s="813"/>
      <c r="H63" s="813"/>
      <c r="I63" s="813"/>
      <c r="J63" s="813"/>
      <c r="K63" s="813"/>
      <c r="L63" s="813"/>
      <c r="M63" s="813"/>
      <c r="N63" s="813"/>
      <c r="O63" s="813"/>
    </row>
    <row r="64" spans="3:15" ht="14.25">
      <c r="C64" s="813"/>
      <c r="D64" s="813"/>
      <c r="E64" s="813"/>
      <c r="F64" s="813"/>
      <c r="G64" s="813"/>
      <c r="H64" s="813"/>
      <c r="I64" s="813"/>
      <c r="J64" s="813"/>
      <c r="K64" s="813"/>
      <c r="L64" s="813"/>
      <c r="M64" s="813"/>
      <c r="N64" s="813"/>
      <c r="O64" s="813"/>
    </row>
    <row r="65" spans="3:15" ht="14.25">
      <c r="C65" s="813"/>
      <c r="D65" s="813"/>
      <c r="E65" s="813"/>
      <c r="F65" s="813"/>
      <c r="G65" s="813"/>
      <c r="H65" s="813"/>
      <c r="I65" s="813"/>
      <c r="J65" s="813"/>
      <c r="K65" s="813"/>
      <c r="L65" s="813"/>
      <c r="M65" s="813"/>
      <c r="N65" s="813"/>
      <c r="O65" s="813"/>
    </row>
    <row r="66" spans="3:15" ht="14.25">
      <c r="C66" s="813"/>
      <c r="D66" s="813"/>
      <c r="E66" s="813"/>
      <c r="F66" s="813"/>
      <c r="G66" s="813"/>
      <c r="H66" s="813"/>
      <c r="I66" s="813"/>
      <c r="J66" s="813"/>
      <c r="K66" s="813"/>
      <c r="L66" s="813"/>
      <c r="M66" s="813"/>
      <c r="N66" s="813"/>
      <c r="O66" s="813"/>
    </row>
    <row r="67" spans="3:15" ht="14.25">
      <c r="C67" s="813"/>
      <c r="D67" s="813"/>
      <c r="E67" s="813"/>
      <c r="F67" s="813"/>
      <c r="G67" s="813"/>
      <c r="H67" s="813"/>
      <c r="I67" s="813"/>
      <c r="J67" s="813"/>
      <c r="K67" s="813"/>
      <c r="L67" s="813"/>
      <c r="M67" s="813"/>
      <c r="N67" s="813"/>
      <c r="O67" s="813"/>
    </row>
    <row r="68" spans="3:15" ht="14.25">
      <c r="C68" s="813"/>
      <c r="D68" s="813"/>
      <c r="E68" s="813"/>
      <c r="F68" s="813"/>
      <c r="G68" s="813"/>
      <c r="H68" s="813"/>
      <c r="I68" s="813"/>
      <c r="J68" s="813"/>
      <c r="K68" s="813"/>
      <c r="L68" s="813"/>
      <c r="M68" s="813"/>
      <c r="N68" s="813"/>
      <c r="O68" s="813"/>
    </row>
    <row r="69" spans="3:15" ht="14.25">
      <c r="C69" s="813"/>
      <c r="D69" s="813"/>
      <c r="E69" s="813"/>
      <c r="F69" s="813"/>
      <c r="G69" s="813"/>
      <c r="H69" s="813"/>
      <c r="I69" s="813"/>
      <c r="J69" s="813"/>
      <c r="K69" s="813"/>
      <c r="L69" s="813"/>
      <c r="M69" s="813"/>
      <c r="N69" s="813"/>
      <c r="O69" s="813"/>
    </row>
    <row r="70" spans="3:15" ht="14.25">
      <c r="C70" s="813"/>
      <c r="D70" s="813"/>
      <c r="E70" s="813"/>
      <c r="F70" s="813"/>
      <c r="G70" s="813"/>
      <c r="H70" s="813"/>
      <c r="I70" s="813"/>
      <c r="J70" s="813"/>
      <c r="K70" s="813"/>
      <c r="L70" s="813"/>
      <c r="M70" s="813"/>
      <c r="N70" s="813"/>
      <c r="O70" s="813"/>
    </row>
    <row r="71" spans="3:15" ht="14.25">
      <c r="C71" s="813"/>
      <c r="D71" s="813"/>
      <c r="E71" s="813"/>
      <c r="F71" s="813"/>
      <c r="G71" s="813"/>
      <c r="H71" s="813"/>
      <c r="I71" s="813"/>
      <c r="J71" s="813"/>
      <c r="K71" s="813"/>
      <c r="L71" s="813"/>
      <c r="M71" s="813"/>
      <c r="N71" s="813"/>
      <c r="O71" s="813"/>
    </row>
    <row r="72" spans="3:15" ht="14.25">
      <c r="C72" s="813"/>
      <c r="D72" s="813"/>
      <c r="E72" s="813"/>
      <c r="F72" s="813"/>
      <c r="G72" s="813"/>
      <c r="H72" s="813"/>
      <c r="I72" s="813"/>
      <c r="J72" s="813"/>
      <c r="K72" s="813"/>
      <c r="L72" s="813"/>
      <c r="M72" s="813"/>
      <c r="N72" s="813"/>
      <c r="O72" s="813"/>
    </row>
    <row r="73" spans="3:15" ht="14.25">
      <c r="C73" s="813"/>
      <c r="D73" s="813"/>
      <c r="E73" s="813"/>
      <c r="F73" s="813"/>
      <c r="G73" s="813"/>
      <c r="H73" s="813"/>
      <c r="I73" s="813"/>
      <c r="J73" s="813"/>
      <c r="K73" s="813"/>
      <c r="L73" s="813"/>
      <c r="M73" s="813"/>
      <c r="N73" s="813"/>
      <c r="O73" s="813"/>
    </row>
    <row r="74" spans="3:15" ht="14.25">
      <c r="C74" s="813"/>
      <c r="D74" s="813"/>
      <c r="E74" s="813"/>
      <c r="F74" s="813"/>
      <c r="G74" s="813"/>
      <c r="H74" s="813"/>
      <c r="I74" s="813"/>
      <c r="J74" s="813"/>
      <c r="K74" s="813"/>
      <c r="L74" s="813"/>
      <c r="M74" s="813"/>
      <c r="N74" s="813"/>
      <c r="O74" s="813"/>
    </row>
    <row r="75" spans="3:15" ht="14.25">
      <c r="C75" s="813"/>
      <c r="D75" s="813"/>
      <c r="E75" s="813"/>
      <c r="F75" s="813"/>
      <c r="G75" s="813"/>
      <c r="H75" s="813"/>
      <c r="I75" s="813"/>
      <c r="J75" s="813"/>
      <c r="K75" s="813"/>
      <c r="L75" s="813"/>
      <c r="M75" s="813"/>
      <c r="N75" s="813"/>
      <c r="O75" s="813"/>
    </row>
    <row r="76" spans="3:15" ht="14.25">
      <c r="C76" s="813"/>
      <c r="D76" s="813"/>
      <c r="E76" s="813"/>
      <c r="F76" s="813"/>
      <c r="G76" s="813"/>
      <c r="H76" s="813"/>
      <c r="I76" s="813"/>
      <c r="J76" s="813"/>
      <c r="K76" s="813"/>
      <c r="L76" s="813"/>
      <c r="M76" s="813"/>
      <c r="N76" s="813"/>
      <c r="O76" s="813"/>
    </row>
    <row r="77" spans="3:15" ht="14.25">
      <c r="C77" s="813"/>
      <c r="D77" s="813"/>
      <c r="E77" s="813"/>
      <c r="F77" s="813"/>
      <c r="G77" s="813"/>
      <c r="H77" s="813"/>
      <c r="I77" s="813"/>
      <c r="J77" s="813"/>
      <c r="K77" s="813"/>
      <c r="L77" s="813"/>
      <c r="M77" s="813"/>
      <c r="N77" s="813"/>
      <c r="O77" s="813"/>
    </row>
    <row r="78" spans="3:15" ht="14.25">
      <c r="C78" s="813"/>
      <c r="D78" s="813"/>
      <c r="E78" s="813"/>
      <c r="F78" s="813"/>
      <c r="G78" s="813"/>
      <c r="H78" s="813"/>
      <c r="I78" s="813"/>
      <c r="J78" s="813"/>
      <c r="K78" s="813"/>
      <c r="L78" s="813"/>
      <c r="M78" s="813"/>
      <c r="N78" s="813"/>
      <c r="O78" s="813"/>
    </row>
    <row r="79" spans="3:15" ht="14.25">
      <c r="C79" s="813"/>
      <c r="D79" s="813"/>
      <c r="E79" s="813"/>
      <c r="F79" s="813"/>
      <c r="G79" s="813"/>
      <c r="H79" s="813"/>
      <c r="I79" s="813"/>
      <c r="J79" s="813"/>
      <c r="K79" s="813"/>
      <c r="L79" s="813"/>
      <c r="M79" s="813"/>
      <c r="N79" s="813"/>
      <c r="O79" s="813"/>
    </row>
    <row r="80" spans="3:15" ht="14.25">
      <c r="C80" s="813"/>
      <c r="D80" s="813"/>
      <c r="E80" s="813"/>
      <c r="F80" s="813"/>
      <c r="G80" s="813"/>
      <c r="H80" s="813"/>
      <c r="I80" s="813"/>
      <c r="J80" s="813"/>
      <c r="K80" s="813"/>
      <c r="L80" s="813"/>
      <c r="M80" s="813"/>
      <c r="N80" s="813"/>
      <c r="O80" s="813"/>
    </row>
    <row r="81" spans="3:15" ht="14.25">
      <c r="C81" s="813"/>
      <c r="D81" s="813"/>
      <c r="E81" s="813"/>
      <c r="F81" s="813"/>
      <c r="G81" s="813"/>
      <c r="H81" s="813"/>
      <c r="I81" s="813"/>
      <c r="J81" s="813"/>
      <c r="K81" s="813"/>
      <c r="L81" s="813"/>
      <c r="M81" s="813"/>
      <c r="N81" s="813"/>
      <c r="O81" s="813"/>
    </row>
    <row r="82" spans="3:15" ht="14.25">
      <c r="C82" s="813"/>
      <c r="D82" s="813"/>
      <c r="E82" s="813"/>
      <c r="F82" s="813"/>
      <c r="G82" s="813"/>
      <c r="H82" s="813"/>
      <c r="I82" s="813"/>
      <c r="J82" s="813"/>
      <c r="K82" s="813"/>
      <c r="L82" s="813"/>
      <c r="M82" s="813"/>
      <c r="N82" s="813"/>
      <c r="O82" s="813"/>
    </row>
    <row r="83" spans="3:15" ht="14.25">
      <c r="C83" s="813"/>
      <c r="D83" s="813"/>
      <c r="E83" s="813"/>
      <c r="F83" s="813"/>
      <c r="G83" s="813"/>
      <c r="H83" s="813"/>
      <c r="I83" s="813"/>
      <c r="J83" s="813"/>
      <c r="K83" s="813"/>
      <c r="L83" s="813"/>
      <c r="M83" s="813"/>
      <c r="N83" s="813"/>
      <c r="O83" s="813"/>
    </row>
    <row r="84" spans="3:15" ht="14.25">
      <c r="C84" s="813"/>
      <c r="D84" s="813"/>
      <c r="E84" s="813"/>
      <c r="F84" s="813"/>
      <c r="G84" s="813"/>
      <c r="H84" s="813"/>
      <c r="I84" s="813"/>
      <c r="J84" s="813"/>
      <c r="K84" s="813"/>
      <c r="L84" s="813"/>
      <c r="M84" s="813"/>
      <c r="N84" s="813"/>
      <c r="O84" s="813"/>
    </row>
    <row r="85" spans="3:15" ht="14.25">
      <c r="C85" s="813"/>
      <c r="D85" s="813"/>
      <c r="E85" s="813"/>
      <c r="F85" s="813"/>
      <c r="G85" s="813"/>
      <c r="H85" s="813"/>
      <c r="I85" s="813"/>
      <c r="J85" s="813"/>
      <c r="K85" s="813"/>
      <c r="L85" s="813"/>
      <c r="M85" s="813"/>
      <c r="N85" s="813"/>
      <c r="O85" s="813"/>
    </row>
    <row r="86" spans="3:15" ht="14.25">
      <c r="C86" s="813"/>
      <c r="D86" s="813"/>
      <c r="E86" s="813"/>
      <c r="F86" s="813"/>
      <c r="G86" s="813"/>
      <c r="H86" s="813"/>
      <c r="I86" s="813"/>
      <c r="J86" s="813"/>
      <c r="K86" s="813"/>
      <c r="L86" s="813"/>
      <c r="M86" s="813"/>
      <c r="N86" s="813"/>
      <c r="O86" s="813"/>
    </row>
    <row r="87" spans="3:15" ht="14.25">
      <c r="C87" s="813"/>
      <c r="D87" s="813"/>
      <c r="E87" s="813"/>
      <c r="F87" s="813"/>
      <c r="G87" s="813"/>
      <c r="H87" s="813"/>
      <c r="I87" s="813"/>
      <c r="J87" s="813"/>
      <c r="K87" s="813"/>
      <c r="L87" s="813"/>
      <c r="M87" s="813"/>
      <c r="N87" s="813"/>
      <c r="O87" s="813"/>
    </row>
    <row r="88" spans="3:15" ht="14.25">
      <c r="C88" s="813"/>
      <c r="D88" s="813"/>
      <c r="E88" s="813"/>
      <c r="F88" s="813"/>
      <c r="G88" s="813"/>
      <c r="H88" s="813"/>
      <c r="I88" s="813"/>
      <c r="J88" s="813"/>
      <c r="K88" s="813"/>
      <c r="L88" s="813"/>
      <c r="M88" s="813"/>
      <c r="N88" s="813"/>
      <c r="O88" s="813"/>
    </row>
    <row r="89" spans="3:15" ht="14.25">
      <c r="C89" s="813"/>
      <c r="D89" s="813"/>
      <c r="E89" s="813"/>
      <c r="F89" s="813"/>
      <c r="G89" s="813"/>
      <c r="H89" s="813"/>
      <c r="I89" s="813"/>
      <c r="J89" s="813"/>
      <c r="K89" s="813"/>
      <c r="L89" s="813"/>
      <c r="M89" s="813"/>
      <c r="N89" s="813"/>
      <c r="O89" s="813"/>
    </row>
    <row r="90" spans="3:15" ht="14.25">
      <c r="C90" s="813"/>
      <c r="D90" s="813"/>
      <c r="E90" s="813"/>
      <c r="F90" s="813"/>
      <c r="G90" s="813"/>
      <c r="H90" s="813"/>
      <c r="I90" s="813"/>
      <c r="J90" s="813"/>
      <c r="K90" s="813"/>
      <c r="L90" s="813"/>
      <c r="M90" s="813"/>
      <c r="N90" s="813"/>
      <c r="O90" s="813"/>
    </row>
    <row r="91" spans="3:15" ht="14.25">
      <c r="C91" s="813"/>
      <c r="D91" s="813"/>
      <c r="E91" s="813"/>
      <c r="F91" s="813"/>
      <c r="G91" s="813"/>
      <c r="H91" s="813"/>
      <c r="I91" s="813"/>
      <c r="J91" s="813"/>
      <c r="K91" s="813"/>
      <c r="L91" s="813"/>
      <c r="M91" s="813"/>
      <c r="N91" s="813"/>
      <c r="O91" s="813"/>
    </row>
    <row r="92" spans="3:15" ht="14.25">
      <c r="C92" s="813"/>
      <c r="D92" s="813"/>
      <c r="E92" s="813"/>
      <c r="F92" s="813"/>
      <c r="G92" s="813"/>
      <c r="H92" s="813"/>
      <c r="I92" s="813"/>
      <c r="J92" s="813"/>
      <c r="K92" s="813"/>
      <c r="L92" s="813"/>
      <c r="M92" s="813"/>
      <c r="N92" s="813"/>
      <c r="O92" s="813"/>
    </row>
    <row r="93" spans="3:15" ht="14.25">
      <c r="C93" s="813"/>
      <c r="D93" s="813"/>
      <c r="E93" s="813"/>
      <c r="F93" s="813"/>
      <c r="G93" s="813"/>
      <c r="H93" s="813"/>
      <c r="I93" s="813"/>
      <c r="J93" s="813"/>
      <c r="K93" s="813"/>
      <c r="L93" s="813"/>
      <c r="M93" s="813"/>
      <c r="N93" s="813"/>
      <c r="O93" s="813"/>
    </row>
    <row r="94" spans="3:15" ht="14.25">
      <c r="C94" s="813"/>
      <c r="D94" s="813"/>
      <c r="E94" s="813"/>
      <c r="F94" s="813"/>
      <c r="G94" s="813"/>
      <c r="H94" s="813"/>
      <c r="I94" s="813"/>
      <c r="J94" s="813"/>
      <c r="K94" s="813"/>
      <c r="L94" s="813"/>
      <c r="M94" s="813"/>
      <c r="N94" s="813"/>
      <c r="O94" s="813"/>
    </row>
    <row r="95" spans="3:15" ht="14.25">
      <c r="C95" s="813"/>
      <c r="D95" s="813"/>
      <c r="E95" s="813"/>
      <c r="F95" s="813"/>
      <c r="G95" s="813"/>
      <c r="H95" s="813"/>
      <c r="I95" s="813"/>
      <c r="J95" s="813"/>
      <c r="K95" s="813"/>
      <c r="L95" s="813"/>
      <c r="M95" s="813"/>
      <c r="N95" s="813"/>
      <c r="O95" s="813"/>
    </row>
    <row r="96" spans="3:15" ht="14.25">
      <c r="C96" s="813"/>
      <c r="D96" s="813"/>
      <c r="E96" s="813"/>
      <c r="F96" s="813"/>
      <c r="G96" s="813"/>
      <c r="H96" s="813"/>
      <c r="I96" s="813"/>
      <c r="J96" s="813"/>
      <c r="K96" s="813"/>
      <c r="L96" s="813"/>
      <c r="M96" s="813"/>
      <c r="N96" s="813"/>
      <c r="O96" s="813"/>
    </row>
    <row r="97" spans="3:15" ht="14.25">
      <c r="C97" s="813"/>
      <c r="D97" s="813"/>
      <c r="E97" s="813"/>
      <c r="F97" s="813"/>
      <c r="G97" s="813"/>
      <c r="H97" s="813"/>
      <c r="I97" s="813"/>
      <c r="J97" s="813"/>
      <c r="K97" s="813"/>
      <c r="L97" s="813"/>
      <c r="M97" s="813"/>
      <c r="N97" s="813"/>
      <c r="O97" s="813"/>
    </row>
    <row r="98" spans="3:15" ht="14.25">
      <c r="C98" s="813"/>
      <c r="D98" s="813"/>
      <c r="E98" s="813"/>
      <c r="F98" s="813"/>
      <c r="G98" s="813"/>
      <c r="H98" s="813"/>
      <c r="I98" s="813"/>
      <c r="J98" s="813"/>
      <c r="K98" s="813"/>
      <c r="L98" s="813"/>
      <c r="M98" s="813"/>
      <c r="N98" s="813"/>
      <c r="O98" s="813"/>
    </row>
    <row r="99" spans="3:15" ht="14.25">
      <c r="C99" s="813"/>
      <c r="D99" s="813"/>
      <c r="E99" s="813"/>
      <c r="F99" s="813"/>
      <c r="G99" s="813"/>
      <c r="H99" s="813"/>
      <c r="I99" s="813"/>
      <c r="J99" s="813"/>
      <c r="K99" s="813"/>
      <c r="L99" s="813"/>
      <c r="M99" s="813"/>
      <c r="N99" s="813"/>
      <c r="O99" s="813"/>
    </row>
    <row r="100" spans="3:15" ht="14.25">
      <c r="C100" s="813"/>
      <c r="D100" s="813"/>
      <c r="E100" s="813"/>
      <c r="F100" s="813"/>
      <c r="G100" s="813"/>
      <c r="H100" s="813"/>
      <c r="I100" s="813"/>
      <c r="J100" s="813"/>
      <c r="K100" s="813"/>
      <c r="L100" s="813"/>
      <c r="M100" s="813"/>
      <c r="N100" s="813"/>
      <c r="O100" s="813"/>
    </row>
    <row r="101" spans="3:15" ht="14.25">
      <c r="C101" s="813"/>
      <c r="D101" s="813"/>
      <c r="E101" s="813"/>
      <c r="F101" s="813"/>
      <c r="G101" s="813"/>
      <c r="H101" s="813"/>
      <c r="I101" s="813"/>
      <c r="J101" s="813"/>
      <c r="K101" s="813"/>
      <c r="L101" s="813"/>
      <c r="M101" s="813"/>
      <c r="N101" s="813"/>
      <c r="O101" s="813"/>
    </row>
    <row r="102" spans="3:15" ht="14.25">
      <c r="C102" s="813"/>
      <c r="D102" s="813"/>
      <c r="E102" s="813"/>
      <c r="F102" s="813"/>
      <c r="G102" s="813"/>
      <c r="H102" s="813"/>
      <c r="I102" s="813"/>
      <c r="J102" s="813"/>
      <c r="K102" s="813"/>
      <c r="L102" s="813"/>
      <c r="M102" s="813"/>
      <c r="N102" s="813"/>
      <c r="O102" s="813"/>
    </row>
    <row r="103" spans="3:15" ht="14.25">
      <c r="C103" s="813"/>
      <c r="D103" s="813"/>
      <c r="E103" s="813"/>
      <c r="F103" s="813"/>
      <c r="G103" s="813"/>
      <c r="H103" s="813"/>
      <c r="I103" s="813"/>
      <c r="J103" s="813"/>
      <c r="K103" s="813"/>
      <c r="L103" s="813"/>
      <c r="M103" s="813"/>
      <c r="N103" s="813"/>
      <c r="O103" s="813"/>
    </row>
    <row r="104" spans="3:15" ht="14.25">
      <c r="C104" s="813"/>
      <c r="D104" s="813"/>
      <c r="E104" s="813"/>
      <c r="F104" s="813"/>
      <c r="G104" s="813"/>
      <c r="H104" s="813"/>
      <c r="I104" s="813"/>
      <c r="J104" s="813"/>
      <c r="K104" s="813"/>
      <c r="L104" s="813"/>
      <c r="M104" s="813"/>
      <c r="N104" s="813"/>
      <c r="O104" s="813"/>
    </row>
    <row r="105" spans="3:15" ht="14.25">
      <c r="C105" s="813"/>
      <c r="D105" s="813"/>
      <c r="E105" s="813"/>
      <c r="F105" s="813"/>
      <c r="G105" s="813"/>
      <c r="H105" s="813"/>
      <c r="I105" s="813"/>
      <c r="J105" s="813"/>
      <c r="K105" s="813"/>
      <c r="L105" s="813"/>
      <c r="M105" s="813"/>
      <c r="N105" s="813"/>
      <c r="O105" s="813"/>
    </row>
    <row r="106" spans="3:15" ht="14.25">
      <c r="C106" s="813"/>
      <c r="D106" s="813"/>
      <c r="E106" s="813"/>
      <c r="F106" s="813"/>
      <c r="G106" s="813"/>
      <c r="H106" s="813"/>
      <c r="I106" s="813"/>
      <c r="J106" s="813"/>
      <c r="K106" s="813"/>
      <c r="L106" s="813"/>
      <c r="M106" s="813"/>
      <c r="N106" s="813"/>
      <c r="O106" s="813"/>
    </row>
    <row r="107" spans="3:15" ht="14.25">
      <c r="C107" s="813"/>
      <c r="D107" s="813"/>
      <c r="E107" s="813"/>
      <c r="F107" s="813"/>
      <c r="G107" s="813"/>
      <c r="H107" s="813"/>
      <c r="I107" s="813"/>
      <c r="J107" s="813"/>
      <c r="K107" s="813"/>
      <c r="L107" s="813"/>
      <c r="M107" s="813"/>
      <c r="N107" s="813"/>
      <c r="O107" s="813"/>
    </row>
    <row r="108" spans="3:15" ht="14.25">
      <c r="C108" s="813"/>
      <c r="D108" s="813"/>
      <c r="E108" s="813"/>
      <c r="F108" s="813"/>
      <c r="G108" s="813"/>
      <c r="H108" s="813"/>
      <c r="I108" s="813"/>
      <c r="J108" s="813"/>
      <c r="K108" s="813"/>
      <c r="L108" s="813"/>
      <c r="M108" s="813"/>
      <c r="N108" s="813"/>
      <c r="O108" s="813"/>
    </row>
    <row r="109" spans="3:15" ht="14.25">
      <c r="C109" s="813"/>
      <c r="D109" s="813"/>
      <c r="E109" s="813"/>
      <c r="F109" s="813"/>
      <c r="G109" s="813"/>
      <c r="H109" s="813"/>
      <c r="I109" s="813"/>
      <c r="J109" s="813"/>
      <c r="K109" s="813"/>
      <c r="L109" s="813"/>
      <c r="M109" s="813"/>
      <c r="N109" s="813"/>
      <c r="O109" s="813"/>
    </row>
    <row r="110" spans="3:15" ht="14.25">
      <c r="C110" s="813"/>
      <c r="D110" s="813"/>
      <c r="E110" s="813"/>
      <c r="F110" s="813"/>
      <c r="G110" s="813"/>
      <c r="H110" s="813"/>
      <c r="I110" s="813"/>
      <c r="J110" s="813"/>
      <c r="K110" s="813"/>
      <c r="L110" s="813"/>
      <c r="M110" s="813"/>
      <c r="N110" s="813"/>
      <c r="O110" s="813"/>
    </row>
    <row r="111" spans="3:15" ht="14.25">
      <c r="C111" s="813"/>
      <c r="D111" s="813"/>
      <c r="E111" s="813"/>
      <c r="F111" s="813"/>
      <c r="G111" s="813"/>
      <c r="H111" s="813"/>
      <c r="I111" s="813"/>
      <c r="J111" s="813"/>
      <c r="K111" s="813"/>
      <c r="L111" s="813"/>
      <c r="M111" s="813"/>
      <c r="N111" s="813"/>
      <c r="O111" s="813"/>
    </row>
    <row r="112" spans="3:15" ht="14.25">
      <c r="C112" s="813"/>
      <c r="D112" s="813"/>
      <c r="E112" s="813"/>
      <c r="F112" s="813"/>
      <c r="G112" s="813"/>
      <c r="H112" s="813"/>
      <c r="I112" s="813"/>
      <c r="J112" s="813"/>
      <c r="K112" s="813"/>
      <c r="L112" s="813"/>
      <c r="M112" s="813"/>
      <c r="N112" s="813"/>
      <c r="O112" s="813"/>
    </row>
    <row r="113" spans="3:15" ht="14.25">
      <c r="C113" s="813"/>
      <c r="D113" s="813"/>
      <c r="E113" s="813"/>
      <c r="F113" s="813"/>
      <c r="G113" s="813"/>
      <c r="H113" s="813"/>
      <c r="I113" s="813"/>
      <c r="J113" s="813"/>
      <c r="K113" s="813"/>
      <c r="L113" s="813"/>
      <c r="M113" s="813"/>
      <c r="N113" s="813"/>
      <c r="O113" s="813"/>
    </row>
    <row r="114" spans="3:15" ht="14.25">
      <c r="C114" s="813"/>
      <c r="D114" s="813"/>
      <c r="E114" s="813"/>
      <c r="F114" s="813"/>
      <c r="G114" s="813"/>
      <c r="H114" s="813"/>
      <c r="I114" s="813"/>
      <c r="J114" s="813"/>
      <c r="K114" s="813"/>
      <c r="L114" s="813"/>
      <c r="M114" s="813"/>
      <c r="N114" s="813"/>
      <c r="O114" s="813"/>
    </row>
    <row r="115" spans="3:15" ht="14.25">
      <c r="C115" s="813"/>
      <c r="D115" s="813"/>
      <c r="E115" s="813"/>
      <c r="F115" s="813"/>
      <c r="G115" s="813"/>
      <c r="H115" s="813"/>
      <c r="I115" s="813"/>
      <c r="J115" s="813"/>
      <c r="K115" s="813"/>
      <c r="L115" s="813"/>
      <c r="M115" s="813"/>
      <c r="N115" s="813"/>
      <c r="O115" s="813"/>
    </row>
    <row r="116" spans="3:15" ht="14.25">
      <c r="C116" s="813"/>
      <c r="D116" s="813"/>
      <c r="E116" s="813"/>
      <c r="F116" s="813"/>
      <c r="G116" s="813"/>
      <c r="H116" s="813"/>
      <c r="I116" s="813"/>
      <c r="J116" s="813"/>
      <c r="K116" s="813"/>
      <c r="L116" s="813"/>
      <c r="M116" s="813"/>
      <c r="N116" s="813"/>
      <c r="O116" s="813"/>
    </row>
    <row r="117" spans="3:15" ht="14.25">
      <c r="C117" s="813"/>
      <c r="D117" s="813"/>
      <c r="E117" s="813"/>
      <c r="F117" s="813"/>
      <c r="G117" s="813"/>
      <c r="H117" s="813"/>
      <c r="I117" s="813"/>
      <c r="J117" s="813"/>
      <c r="K117" s="813"/>
      <c r="L117" s="813"/>
      <c r="M117" s="813"/>
      <c r="N117" s="813"/>
      <c r="O117" s="813"/>
    </row>
    <row r="118" spans="3:15" ht="14.25">
      <c r="C118" s="813"/>
      <c r="D118" s="813"/>
      <c r="E118" s="813"/>
      <c r="F118" s="813"/>
      <c r="G118" s="813"/>
      <c r="H118" s="813"/>
      <c r="I118" s="813"/>
      <c r="J118" s="813"/>
      <c r="K118" s="813"/>
      <c r="L118" s="813"/>
      <c r="M118" s="813"/>
      <c r="N118" s="813"/>
      <c r="O118" s="813"/>
    </row>
    <row r="119" spans="3:15" ht="14.25">
      <c r="C119" s="813"/>
      <c r="D119" s="813"/>
      <c r="E119" s="813"/>
      <c r="F119" s="813"/>
      <c r="G119" s="813"/>
      <c r="H119" s="813"/>
      <c r="I119" s="813"/>
      <c r="J119" s="813"/>
      <c r="K119" s="813"/>
      <c r="L119" s="813"/>
      <c r="M119" s="813"/>
      <c r="N119" s="813"/>
      <c r="O119" s="813"/>
    </row>
    <row r="120" spans="3:15" ht="14.25">
      <c r="C120" s="813"/>
      <c r="D120" s="813"/>
      <c r="E120" s="813"/>
      <c r="F120" s="813"/>
      <c r="G120" s="813"/>
      <c r="H120" s="813"/>
      <c r="I120" s="813"/>
      <c r="J120" s="813"/>
      <c r="K120" s="813"/>
      <c r="L120" s="813"/>
      <c r="M120" s="813"/>
      <c r="N120" s="813"/>
      <c r="O120" s="813"/>
    </row>
    <row r="121" spans="3:15" ht="14.25">
      <c r="C121" s="813"/>
      <c r="D121" s="813"/>
      <c r="E121" s="813"/>
      <c r="F121" s="813"/>
      <c r="G121" s="813"/>
      <c r="H121" s="813"/>
      <c r="I121" s="813"/>
      <c r="J121" s="813"/>
      <c r="K121" s="813"/>
      <c r="L121" s="813"/>
      <c r="M121" s="813"/>
      <c r="N121" s="813"/>
      <c r="O121" s="813"/>
    </row>
    <row r="122" spans="3:15" ht="14.25">
      <c r="C122" s="813"/>
      <c r="D122" s="813"/>
      <c r="E122" s="813"/>
      <c r="F122" s="813"/>
      <c r="G122" s="813"/>
      <c r="H122" s="813"/>
      <c r="I122" s="813"/>
      <c r="J122" s="813"/>
      <c r="K122" s="813"/>
      <c r="L122" s="813"/>
      <c r="M122" s="813"/>
      <c r="N122" s="813"/>
      <c r="O122" s="813"/>
    </row>
    <row r="123" spans="3:15" ht="14.25">
      <c r="C123" s="813"/>
      <c r="D123" s="813"/>
      <c r="E123" s="813"/>
      <c r="F123" s="813"/>
      <c r="G123" s="813"/>
      <c r="H123" s="813"/>
      <c r="I123" s="813"/>
      <c r="J123" s="813"/>
      <c r="K123" s="813"/>
      <c r="L123" s="813"/>
      <c r="M123" s="813"/>
      <c r="N123" s="813"/>
      <c r="O123" s="813"/>
    </row>
    <row r="124" spans="3:15" ht="14.25">
      <c r="C124" s="813"/>
      <c r="D124" s="813"/>
      <c r="E124" s="813"/>
      <c r="F124" s="813"/>
      <c r="G124" s="813"/>
      <c r="H124" s="813"/>
      <c r="I124" s="813"/>
      <c r="J124" s="813"/>
      <c r="K124" s="813"/>
      <c r="L124" s="813"/>
      <c r="M124" s="813"/>
      <c r="N124" s="813"/>
      <c r="O124" s="813"/>
    </row>
    <row r="125" spans="3:15" ht="14.25">
      <c r="C125" s="813"/>
      <c r="D125" s="813"/>
      <c r="E125" s="813"/>
      <c r="F125" s="813"/>
      <c r="G125" s="813"/>
      <c r="H125" s="813"/>
      <c r="I125" s="813"/>
      <c r="J125" s="813"/>
      <c r="K125" s="813"/>
      <c r="L125" s="813"/>
      <c r="M125" s="813"/>
      <c r="N125" s="813"/>
      <c r="O125" s="813"/>
    </row>
    <row r="126" spans="3:15" ht="14.25">
      <c r="C126" s="813"/>
      <c r="D126" s="813"/>
      <c r="E126" s="813"/>
      <c r="F126" s="813"/>
      <c r="G126" s="813"/>
      <c r="H126" s="813"/>
      <c r="I126" s="813"/>
      <c r="J126" s="813"/>
      <c r="K126" s="813"/>
      <c r="L126" s="813"/>
      <c r="M126" s="813"/>
      <c r="N126" s="813"/>
      <c r="O126" s="813"/>
    </row>
    <row r="127" spans="3:15" ht="14.25">
      <c r="C127" s="813"/>
      <c r="D127" s="813"/>
      <c r="E127" s="813"/>
      <c r="F127" s="813"/>
      <c r="G127" s="813"/>
      <c r="H127" s="813"/>
      <c r="I127" s="813"/>
      <c r="J127" s="813"/>
      <c r="K127" s="813"/>
      <c r="L127" s="813"/>
      <c r="M127" s="813"/>
      <c r="N127" s="813"/>
      <c r="O127" s="813"/>
    </row>
    <row r="128" spans="3:15" ht="14.25">
      <c r="C128" s="813"/>
      <c r="D128" s="813"/>
      <c r="E128" s="813"/>
      <c r="F128" s="813"/>
      <c r="G128" s="813"/>
      <c r="H128" s="813"/>
      <c r="I128" s="813"/>
      <c r="J128" s="813"/>
      <c r="K128" s="813"/>
      <c r="L128" s="813"/>
      <c r="M128" s="813"/>
      <c r="N128" s="813"/>
      <c r="O128" s="813"/>
    </row>
    <row r="129" spans="3:15" ht="14.25">
      <c r="C129" s="813"/>
      <c r="D129" s="813"/>
      <c r="E129" s="813"/>
      <c r="F129" s="813"/>
      <c r="G129" s="813"/>
      <c r="H129" s="813"/>
      <c r="I129" s="813"/>
      <c r="J129" s="813"/>
      <c r="K129" s="813"/>
      <c r="L129" s="813"/>
      <c r="M129" s="813"/>
      <c r="N129" s="813"/>
      <c r="O129" s="813"/>
    </row>
    <row r="130" spans="3:15" ht="14.25">
      <c r="C130" s="813"/>
      <c r="D130" s="813"/>
      <c r="E130" s="813"/>
      <c r="F130" s="813"/>
      <c r="G130" s="813"/>
      <c r="H130" s="813"/>
      <c r="I130" s="813"/>
      <c r="J130" s="813"/>
      <c r="K130" s="813"/>
      <c r="L130" s="813"/>
      <c r="M130" s="813"/>
      <c r="N130" s="813"/>
      <c r="O130" s="813"/>
    </row>
    <row r="131" spans="3:15" ht="14.25">
      <c r="C131" s="813"/>
      <c r="D131" s="813"/>
      <c r="E131" s="813"/>
      <c r="F131" s="813"/>
      <c r="G131" s="813"/>
      <c r="H131" s="813"/>
      <c r="I131" s="813"/>
      <c r="J131" s="813"/>
      <c r="K131" s="813"/>
      <c r="L131" s="813"/>
      <c r="M131" s="813"/>
      <c r="N131" s="813"/>
      <c r="O131" s="813"/>
    </row>
    <row r="132" spans="3:15" ht="14.25">
      <c r="C132" s="813"/>
      <c r="D132" s="813"/>
      <c r="E132" s="813"/>
      <c r="F132" s="813"/>
      <c r="G132" s="813"/>
      <c r="H132" s="813"/>
      <c r="I132" s="813"/>
      <c r="J132" s="813"/>
      <c r="K132" s="813"/>
      <c r="L132" s="813"/>
      <c r="M132" s="813"/>
      <c r="N132" s="813"/>
      <c r="O132" s="813"/>
    </row>
    <row r="133" spans="3:15" ht="14.25">
      <c r="C133" s="813"/>
      <c r="D133" s="813"/>
      <c r="E133" s="813"/>
      <c r="F133" s="813"/>
      <c r="G133" s="813"/>
      <c r="H133" s="813"/>
      <c r="I133" s="813"/>
      <c r="J133" s="813"/>
      <c r="K133" s="813"/>
      <c r="L133" s="813"/>
      <c r="M133" s="813"/>
      <c r="N133" s="813"/>
      <c r="O133" s="813"/>
    </row>
    <row r="134" spans="3:15" ht="14.25">
      <c r="C134" s="813"/>
      <c r="D134" s="813"/>
      <c r="E134" s="813"/>
      <c r="F134" s="813"/>
      <c r="G134" s="813"/>
      <c r="H134" s="813"/>
      <c r="I134" s="813"/>
      <c r="J134" s="813"/>
      <c r="K134" s="813"/>
      <c r="L134" s="813"/>
      <c r="M134" s="813"/>
      <c r="N134" s="813"/>
      <c r="O134" s="813"/>
    </row>
    <row r="135" spans="3:15" ht="14.25">
      <c r="C135" s="813"/>
      <c r="D135" s="813"/>
      <c r="E135" s="813"/>
      <c r="F135" s="813"/>
      <c r="G135" s="813"/>
      <c r="H135" s="813"/>
      <c r="I135" s="813"/>
      <c r="J135" s="813"/>
      <c r="K135" s="813"/>
      <c r="L135" s="813"/>
      <c r="M135" s="813"/>
      <c r="N135" s="813"/>
      <c r="O135" s="813"/>
    </row>
    <row r="136" spans="3:15" ht="14.25">
      <c r="C136" s="813"/>
      <c r="D136" s="813"/>
      <c r="E136" s="813"/>
      <c r="F136" s="813"/>
      <c r="G136" s="813"/>
      <c r="H136" s="813"/>
      <c r="I136" s="813"/>
      <c r="J136" s="813"/>
      <c r="K136" s="813"/>
      <c r="L136" s="813"/>
      <c r="M136" s="813"/>
      <c r="N136" s="813"/>
      <c r="O136" s="813"/>
    </row>
    <row r="137" spans="3:15" ht="14.25">
      <c r="C137" s="813"/>
      <c r="D137" s="813"/>
      <c r="E137" s="813"/>
      <c r="F137" s="813"/>
      <c r="G137" s="813"/>
      <c r="H137" s="813"/>
      <c r="I137" s="813"/>
      <c r="J137" s="813"/>
      <c r="K137" s="813"/>
      <c r="L137" s="813"/>
      <c r="M137" s="813"/>
      <c r="N137" s="813"/>
      <c r="O137" s="813"/>
    </row>
    <row r="138" spans="3:15" ht="14.25">
      <c r="C138" s="813"/>
      <c r="D138" s="813"/>
      <c r="E138" s="813"/>
      <c r="F138" s="813"/>
      <c r="G138" s="813"/>
      <c r="H138" s="813"/>
      <c r="I138" s="813"/>
      <c r="J138" s="813"/>
      <c r="K138" s="813"/>
      <c r="L138" s="813"/>
      <c r="M138" s="813"/>
      <c r="N138" s="813"/>
      <c r="O138" s="813"/>
    </row>
    <row r="139" spans="3:15" ht="14.25">
      <c r="C139" s="813"/>
      <c r="D139" s="813"/>
      <c r="E139" s="813"/>
      <c r="F139" s="813"/>
      <c r="G139" s="813"/>
      <c r="H139" s="813"/>
      <c r="I139" s="813"/>
      <c r="J139" s="813"/>
      <c r="K139" s="813"/>
      <c r="L139" s="813"/>
      <c r="M139" s="813"/>
      <c r="N139" s="813"/>
      <c r="O139" s="813"/>
    </row>
    <row r="140" spans="3:15" ht="14.25">
      <c r="C140" s="813"/>
      <c r="D140" s="813"/>
      <c r="E140" s="813"/>
      <c r="F140" s="813"/>
      <c r="G140" s="813"/>
      <c r="H140" s="813"/>
      <c r="I140" s="813"/>
      <c r="J140" s="813"/>
      <c r="K140" s="813"/>
      <c r="L140" s="813"/>
      <c r="M140" s="813"/>
      <c r="N140" s="813"/>
      <c r="O140" s="813"/>
    </row>
    <row r="141" spans="3:15" ht="14.25">
      <c r="C141" s="813"/>
      <c r="D141" s="813"/>
      <c r="E141" s="813"/>
      <c r="F141" s="813"/>
      <c r="G141" s="813"/>
      <c r="H141" s="813"/>
      <c r="I141" s="813"/>
      <c r="J141" s="813"/>
      <c r="K141" s="813"/>
      <c r="L141" s="813"/>
      <c r="M141" s="813"/>
      <c r="N141" s="813"/>
      <c r="O141" s="813"/>
    </row>
    <row r="142" spans="3:15" ht="14.25">
      <c r="C142" s="813"/>
      <c r="D142" s="813"/>
      <c r="E142" s="813"/>
      <c r="F142" s="813"/>
      <c r="G142" s="813"/>
      <c r="H142" s="813"/>
      <c r="I142" s="813"/>
      <c r="J142" s="813"/>
      <c r="K142" s="813"/>
      <c r="L142" s="813"/>
      <c r="M142" s="813"/>
      <c r="N142" s="813"/>
      <c r="O142" s="813"/>
    </row>
    <row r="143" spans="3:15" ht="14.25">
      <c r="C143" s="813"/>
      <c r="D143" s="813"/>
      <c r="E143" s="813"/>
      <c r="F143" s="813"/>
      <c r="G143" s="813"/>
      <c r="H143" s="813"/>
      <c r="I143" s="813"/>
      <c r="J143" s="813"/>
      <c r="K143" s="813"/>
      <c r="L143" s="813"/>
      <c r="M143" s="813"/>
      <c r="N143" s="813"/>
      <c r="O143" s="813"/>
    </row>
    <row r="144" spans="3:15" ht="14.25">
      <c r="C144" s="813"/>
      <c r="D144" s="813"/>
      <c r="E144" s="813"/>
      <c r="F144" s="813"/>
      <c r="G144" s="813"/>
      <c r="H144" s="813"/>
      <c r="I144" s="813"/>
      <c r="J144" s="813"/>
      <c r="K144" s="813"/>
      <c r="L144" s="813"/>
      <c r="M144" s="813"/>
      <c r="N144" s="813"/>
      <c r="O144" s="813"/>
    </row>
    <row r="145" spans="3:15" ht="14.25">
      <c r="C145" s="813"/>
      <c r="D145" s="813"/>
      <c r="E145" s="813"/>
      <c r="F145" s="813"/>
      <c r="G145" s="813"/>
      <c r="H145" s="813"/>
      <c r="I145" s="813"/>
      <c r="J145" s="813"/>
      <c r="K145" s="813"/>
      <c r="L145" s="813"/>
      <c r="M145" s="813"/>
      <c r="N145" s="813"/>
      <c r="O145" s="813"/>
    </row>
    <row r="146" spans="3:15" ht="14.25">
      <c r="C146" s="813"/>
      <c r="D146" s="813"/>
      <c r="E146" s="813"/>
      <c r="F146" s="813"/>
      <c r="G146" s="813"/>
      <c r="H146" s="813"/>
      <c r="I146" s="813"/>
      <c r="J146" s="813"/>
      <c r="K146" s="813"/>
      <c r="L146" s="813"/>
      <c r="M146" s="813"/>
      <c r="N146" s="813"/>
      <c r="O146" s="813"/>
    </row>
    <row r="147" spans="3:15" ht="14.25">
      <c r="C147" s="813"/>
      <c r="D147" s="813"/>
      <c r="E147" s="813"/>
      <c r="F147" s="813"/>
      <c r="G147" s="813"/>
      <c r="H147" s="813"/>
      <c r="I147" s="813"/>
      <c r="J147" s="813"/>
      <c r="K147" s="813"/>
      <c r="L147" s="813"/>
      <c r="M147" s="813"/>
      <c r="N147" s="813"/>
      <c r="O147" s="813"/>
    </row>
    <row r="148" spans="3:15" ht="14.25">
      <c r="C148" s="813"/>
      <c r="D148" s="813"/>
      <c r="E148" s="813"/>
      <c r="F148" s="813"/>
      <c r="G148" s="813"/>
      <c r="H148" s="813"/>
      <c r="I148" s="813"/>
      <c r="J148" s="813"/>
      <c r="K148" s="813"/>
      <c r="L148" s="813"/>
      <c r="M148" s="813"/>
      <c r="N148" s="813"/>
      <c r="O148" s="813"/>
    </row>
    <row r="149" spans="3:15" ht="14.25">
      <c r="C149" s="813"/>
      <c r="D149" s="813"/>
      <c r="E149" s="813"/>
      <c r="F149" s="813"/>
      <c r="G149" s="813"/>
      <c r="H149" s="813"/>
      <c r="I149" s="813"/>
      <c r="J149" s="813"/>
      <c r="K149" s="813"/>
      <c r="L149" s="813"/>
      <c r="M149" s="813"/>
      <c r="N149" s="813"/>
      <c r="O149" s="813"/>
    </row>
    <row r="150" spans="3:15" ht="14.25">
      <c r="C150" s="813"/>
      <c r="D150" s="813"/>
      <c r="E150" s="813"/>
      <c r="F150" s="813"/>
      <c r="G150" s="813"/>
      <c r="H150" s="813"/>
      <c r="I150" s="813"/>
      <c r="J150" s="813"/>
      <c r="K150" s="813"/>
      <c r="L150" s="813"/>
      <c r="M150" s="813"/>
      <c r="N150" s="813"/>
      <c r="O150" s="813"/>
    </row>
    <row r="151" spans="3:15" ht="14.25">
      <c r="C151" s="813"/>
      <c r="D151" s="813"/>
      <c r="E151" s="813"/>
      <c r="F151" s="813"/>
      <c r="G151" s="813"/>
      <c r="H151" s="813"/>
      <c r="I151" s="813"/>
      <c r="J151" s="813"/>
      <c r="K151" s="813"/>
      <c r="L151" s="813"/>
      <c r="M151" s="813"/>
      <c r="N151" s="813"/>
      <c r="O151" s="813"/>
    </row>
    <row r="152" spans="3:15" ht="14.25">
      <c r="C152" s="813"/>
      <c r="D152" s="813"/>
      <c r="E152" s="813"/>
      <c r="F152" s="813"/>
      <c r="G152" s="813"/>
      <c r="H152" s="813"/>
      <c r="I152" s="813"/>
      <c r="J152" s="813"/>
      <c r="K152" s="813"/>
      <c r="L152" s="813"/>
      <c r="M152" s="813"/>
      <c r="N152" s="813"/>
      <c r="O152" s="813"/>
    </row>
    <row r="153" spans="3:15" ht="14.25">
      <c r="C153" s="813"/>
      <c r="D153" s="813"/>
      <c r="E153" s="813"/>
      <c r="F153" s="813"/>
      <c r="G153" s="813"/>
      <c r="H153" s="813"/>
      <c r="I153" s="813"/>
      <c r="J153" s="813"/>
      <c r="K153" s="813"/>
      <c r="L153" s="813"/>
      <c r="M153" s="813"/>
      <c r="N153" s="813"/>
      <c r="O153" s="813"/>
    </row>
    <row r="154" spans="3:15" ht="14.25">
      <c r="C154" s="813"/>
      <c r="D154" s="813"/>
      <c r="E154" s="813"/>
      <c r="F154" s="813"/>
      <c r="G154" s="813"/>
      <c r="H154" s="813"/>
      <c r="I154" s="813"/>
      <c r="J154" s="813"/>
      <c r="K154" s="813"/>
      <c r="L154" s="813"/>
      <c r="M154" s="813"/>
      <c r="N154" s="813"/>
      <c r="O154" s="813"/>
    </row>
    <row r="155" spans="3:15" ht="14.25">
      <c r="C155" s="813"/>
      <c r="D155" s="813"/>
      <c r="E155" s="813"/>
      <c r="F155" s="813"/>
      <c r="G155" s="813"/>
      <c r="H155" s="813"/>
      <c r="I155" s="813"/>
      <c r="J155" s="813"/>
      <c r="K155" s="813"/>
      <c r="L155" s="813"/>
      <c r="M155" s="813"/>
      <c r="N155" s="813"/>
      <c r="O155" s="813"/>
    </row>
    <row r="156" spans="3:15" ht="14.25">
      <c r="C156" s="813"/>
      <c r="D156" s="813"/>
      <c r="E156" s="813"/>
      <c r="F156" s="813"/>
      <c r="G156" s="813"/>
      <c r="H156" s="813"/>
      <c r="I156" s="813"/>
      <c r="J156" s="813"/>
      <c r="K156" s="813"/>
      <c r="L156" s="813"/>
      <c r="M156" s="813"/>
      <c r="N156" s="813"/>
      <c r="O156" s="813"/>
    </row>
    <row r="157" spans="3:15" ht="14.25">
      <c r="C157" s="813"/>
      <c r="D157" s="813"/>
      <c r="E157" s="813"/>
      <c r="F157" s="813"/>
      <c r="G157" s="813"/>
      <c r="H157" s="813"/>
      <c r="I157" s="813"/>
      <c r="J157" s="813"/>
      <c r="K157" s="813"/>
      <c r="L157" s="813"/>
      <c r="M157" s="813"/>
      <c r="N157" s="813"/>
      <c r="O157" s="813"/>
    </row>
    <row r="158" spans="3:15" ht="14.25">
      <c r="C158" s="813"/>
      <c r="D158" s="813"/>
      <c r="E158" s="813"/>
      <c r="F158" s="813"/>
      <c r="G158" s="813"/>
      <c r="H158" s="813"/>
      <c r="I158" s="813"/>
      <c r="J158" s="813"/>
      <c r="K158" s="813"/>
      <c r="L158" s="813"/>
      <c r="M158" s="813"/>
      <c r="N158" s="813"/>
      <c r="O158" s="813"/>
    </row>
    <row r="159" spans="3:15" ht="14.25">
      <c r="C159" s="813"/>
      <c r="D159" s="813"/>
      <c r="E159" s="813"/>
      <c r="F159" s="813"/>
      <c r="G159" s="813"/>
      <c r="H159" s="813"/>
      <c r="I159" s="813"/>
      <c r="J159" s="813"/>
      <c r="K159" s="813"/>
      <c r="L159" s="813"/>
      <c r="M159" s="813"/>
      <c r="N159" s="813"/>
      <c r="O159" s="813"/>
    </row>
    <row r="160" spans="3:15" ht="14.25">
      <c r="C160" s="813"/>
      <c r="D160" s="813"/>
      <c r="E160" s="813"/>
      <c r="F160" s="813"/>
      <c r="G160" s="813"/>
      <c r="H160" s="813"/>
      <c r="I160" s="813"/>
      <c r="J160" s="813"/>
      <c r="K160" s="813"/>
      <c r="L160" s="813"/>
      <c r="M160" s="813"/>
      <c r="N160" s="813"/>
      <c r="O160" s="813"/>
    </row>
    <row r="161" spans="3:15" ht="14.25">
      <c r="C161" s="813"/>
      <c r="D161" s="813"/>
      <c r="E161" s="813"/>
      <c r="F161" s="813"/>
      <c r="G161" s="813"/>
      <c r="H161" s="813"/>
      <c r="I161" s="813"/>
      <c r="J161" s="813"/>
      <c r="K161" s="813"/>
      <c r="L161" s="813"/>
      <c r="M161" s="813"/>
      <c r="N161" s="813"/>
      <c r="O161" s="813"/>
    </row>
    <row r="162" spans="3:15" ht="14.25">
      <c r="C162" s="813"/>
      <c r="D162" s="813"/>
      <c r="E162" s="813"/>
      <c r="F162" s="813"/>
      <c r="G162" s="813"/>
      <c r="H162" s="813"/>
      <c r="I162" s="813"/>
      <c r="J162" s="813"/>
      <c r="K162" s="813"/>
      <c r="L162" s="813"/>
      <c r="M162" s="813"/>
      <c r="N162" s="813"/>
      <c r="O162" s="813"/>
    </row>
    <row r="163" spans="3:15" ht="14.25">
      <c r="C163" s="813"/>
      <c r="D163" s="813"/>
      <c r="E163" s="813"/>
      <c r="F163" s="813"/>
      <c r="G163" s="813"/>
      <c r="H163" s="813"/>
      <c r="I163" s="813"/>
      <c r="J163" s="813"/>
      <c r="K163" s="813"/>
      <c r="L163" s="813"/>
      <c r="M163" s="813"/>
      <c r="N163" s="813"/>
      <c r="O163" s="813"/>
    </row>
    <row r="164" spans="3:15" ht="14.25">
      <c r="C164" s="813"/>
      <c r="D164" s="813"/>
      <c r="E164" s="813"/>
      <c r="F164" s="813"/>
      <c r="G164" s="813"/>
      <c r="H164" s="813"/>
      <c r="I164" s="813"/>
      <c r="J164" s="813"/>
      <c r="K164" s="813"/>
      <c r="L164" s="813"/>
      <c r="M164" s="813"/>
      <c r="N164" s="813"/>
      <c r="O164" s="813"/>
    </row>
    <row r="165" spans="3:15" ht="14.25">
      <c r="C165" s="813"/>
      <c r="D165" s="813"/>
      <c r="E165" s="813"/>
      <c r="F165" s="813"/>
      <c r="G165" s="813"/>
      <c r="H165" s="813"/>
      <c r="I165" s="813"/>
      <c r="J165" s="813"/>
      <c r="K165" s="813"/>
      <c r="L165" s="813"/>
      <c r="M165" s="813"/>
      <c r="N165" s="813"/>
      <c r="O165" s="813"/>
    </row>
    <row r="166" spans="3:15" ht="14.25">
      <c r="C166" s="813"/>
      <c r="D166" s="813"/>
      <c r="E166" s="813"/>
      <c r="F166" s="813"/>
      <c r="G166" s="813"/>
      <c r="H166" s="813"/>
      <c r="I166" s="813"/>
      <c r="J166" s="813"/>
      <c r="K166" s="813"/>
      <c r="L166" s="813"/>
      <c r="M166" s="813"/>
      <c r="N166" s="813"/>
      <c r="O166" s="813"/>
    </row>
    <row r="167" spans="3:15" ht="14.25">
      <c r="C167" s="813"/>
      <c r="D167" s="813"/>
      <c r="E167" s="813"/>
      <c r="F167" s="813"/>
      <c r="G167" s="813"/>
      <c r="H167" s="813"/>
      <c r="I167" s="813"/>
      <c r="J167" s="813"/>
      <c r="K167" s="813"/>
      <c r="L167" s="813"/>
      <c r="M167" s="813"/>
      <c r="N167" s="813"/>
      <c r="O167" s="813"/>
    </row>
    <row r="168" spans="3:15" ht="14.25">
      <c r="C168" s="813"/>
      <c r="D168" s="813"/>
      <c r="E168" s="813"/>
      <c r="F168" s="813"/>
      <c r="G168" s="813"/>
      <c r="H168" s="813"/>
      <c r="I168" s="813"/>
      <c r="J168" s="813"/>
      <c r="K168" s="813"/>
      <c r="L168" s="813"/>
      <c r="M168" s="813"/>
      <c r="N168" s="813"/>
      <c r="O168" s="813"/>
    </row>
    <row r="169" spans="3:15" ht="14.25">
      <c r="C169" s="813"/>
      <c r="D169" s="813"/>
      <c r="E169" s="813"/>
      <c r="F169" s="813"/>
      <c r="G169" s="813"/>
      <c r="H169" s="813"/>
      <c r="I169" s="813"/>
      <c r="J169" s="813"/>
      <c r="K169" s="813"/>
      <c r="L169" s="813"/>
      <c r="M169" s="813"/>
      <c r="N169" s="813"/>
      <c r="O169" s="813"/>
    </row>
    <row r="170" spans="3:15" ht="14.25">
      <c r="C170" s="813"/>
      <c r="D170" s="813"/>
      <c r="E170" s="813"/>
      <c r="F170" s="813"/>
      <c r="G170" s="813"/>
      <c r="H170" s="813"/>
      <c r="I170" s="813"/>
      <c r="J170" s="813"/>
      <c r="K170" s="813"/>
      <c r="L170" s="813"/>
      <c r="M170" s="813"/>
      <c r="N170" s="813"/>
      <c r="O170" s="813"/>
    </row>
    <row r="171" spans="3:15" ht="14.25">
      <c r="C171" s="813"/>
      <c r="D171" s="813"/>
      <c r="E171" s="813"/>
      <c r="F171" s="813"/>
      <c r="G171" s="813"/>
      <c r="H171" s="813"/>
      <c r="I171" s="813"/>
      <c r="J171" s="813"/>
      <c r="K171" s="813"/>
      <c r="L171" s="813"/>
      <c r="M171" s="813"/>
      <c r="N171" s="813"/>
      <c r="O171" s="813"/>
    </row>
    <row r="172" spans="3:15" ht="14.25">
      <c r="C172" s="813"/>
      <c r="D172" s="813"/>
      <c r="E172" s="813"/>
      <c r="F172" s="813"/>
      <c r="G172" s="813"/>
      <c r="H172" s="813"/>
      <c r="I172" s="813"/>
      <c r="J172" s="813"/>
      <c r="K172" s="813"/>
      <c r="L172" s="813"/>
      <c r="M172" s="813"/>
      <c r="N172" s="813"/>
      <c r="O172" s="813"/>
    </row>
    <row r="173" spans="3:15" ht="14.25">
      <c r="C173" s="813"/>
      <c r="D173" s="813"/>
      <c r="E173" s="813"/>
      <c r="F173" s="813"/>
      <c r="G173" s="813"/>
      <c r="H173" s="813"/>
      <c r="I173" s="813"/>
      <c r="J173" s="813"/>
      <c r="K173" s="813"/>
      <c r="L173" s="813"/>
      <c r="M173" s="813"/>
      <c r="N173" s="813"/>
      <c r="O173" s="813"/>
    </row>
    <row r="174" spans="3:15" ht="14.25">
      <c r="C174" s="813"/>
      <c r="D174" s="813"/>
      <c r="E174" s="813"/>
      <c r="F174" s="813"/>
      <c r="G174" s="813"/>
      <c r="H174" s="813"/>
      <c r="I174" s="813"/>
      <c r="J174" s="813"/>
      <c r="K174" s="813"/>
      <c r="L174" s="813"/>
      <c r="M174" s="813"/>
      <c r="N174" s="813"/>
      <c r="O174" s="813"/>
    </row>
    <row r="175" spans="3:15" ht="14.25">
      <c r="C175" s="813"/>
      <c r="D175" s="813"/>
      <c r="E175" s="813"/>
      <c r="F175" s="813"/>
      <c r="G175" s="813"/>
      <c r="H175" s="813"/>
      <c r="I175" s="813"/>
      <c r="J175" s="813"/>
      <c r="K175" s="813"/>
      <c r="L175" s="813"/>
      <c r="M175" s="813"/>
      <c r="N175" s="813"/>
      <c r="O175" s="813"/>
    </row>
    <row r="176" spans="3:15" ht="14.25">
      <c r="C176" s="813"/>
      <c r="D176" s="813"/>
      <c r="E176" s="813"/>
      <c r="F176" s="813"/>
      <c r="G176" s="813"/>
      <c r="H176" s="813"/>
      <c r="I176" s="813"/>
      <c r="J176" s="813"/>
      <c r="K176" s="813"/>
      <c r="L176" s="813"/>
      <c r="M176" s="813"/>
      <c r="N176" s="813"/>
      <c r="O176" s="813"/>
    </row>
    <row r="177" spans="3:15" ht="14.25">
      <c r="C177" s="813"/>
      <c r="D177" s="813"/>
      <c r="E177" s="813"/>
      <c r="F177" s="813"/>
      <c r="G177" s="813"/>
      <c r="H177" s="813"/>
      <c r="I177" s="813"/>
      <c r="J177" s="813"/>
      <c r="K177" s="813"/>
      <c r="L177" s="813"/>
      <c r="M177" s="813"/>
      <c r="N177" s="813"/>
      <c r="O177" s="813"/>
    </row>
    <row r="178" spans="3:15" ht="14.25">
      <c r="C178" s="813"/>
      <c r="D178" s="813"/>
      <c r="E178" s="813"/>
      <c r="F178" s="813"/>
      <c r="G178" s="813"/>
      <c r="H178" s="813"/>
      <c r="I178" s="813"/>
      <c r="J178" s="813"/>
      <c r="K178" s="813"/>
      <c r="L178" s="813"/>
      <c r="M178" s="813"/>
      <c r="N178" s="813"/>
      <c r="O178" s="813"/>
    </row>
    <row r="179" spans="3:15" ht="14.25">
      <c r="C179" s="813"/>
      <c r="D179" s="813"/>
      <c r="E179" s="813"/>
      <c r="F179" s="813"/>
      <c r="G179" s="813"/>
      <c r="H179" s="813"/>
      <c r="I179" s="813"/>
      <c r="J179" s="813"/>
      <c r="K179" s="813"/>
      <c r="L179" s="813"/>
      <c r="M179" s="813"/>
      <c r="N179" s="813"/>
      <c r="O179" s="813"/>
    </row>
    <row r="180" spans="3:15" ht="14.25">
      <c r="C180" s="813"/>
      <c r="D180" s="813"/>
      <c r="E180" s="813"/>
      <c r="F180" s="813"/>
      <c r="G180" s="813"/>
      <c r="H180" s="813"/>
      <c r="I180" s="813"/>
      <c r="J180" s="813"/>
      <c r="K180" s="813"/>
      <c r="L180" s="813"/>
      <c r="M180" s="813"/>
      <c r="N180" s="813"/>
      <c r="O180" s="813"/>
    </row>
    <row r="181" spans="3:15" ht="14.25">
      <c r="C181" s="813"/>
      <c r="D181" s="813"/>
      <c r="E181" s="813"/>
      <c r="F181" s="813"/>
      <c r="G181" s="813"/>
      <c r="H181" s="813"/>
      <c r="I181" s="813"/>
      <c r="J181" s="813"/>
      <c r="K181" s="813"/>
      <c r="L181" s="813"/>
      <c r="M181" s="813"/>
      <c r="N181" s="813"/>
      <c r="O181" s="813"/>
    </row>
    <row r="182" spans="3:15" ht="14.25">
      <c r="C182" s="813"/>
      <c r="D182" s="813"/>
      <c r="E182" s="813"/>
      <c r="F182" s="813"/>
      <c r="G182" s="813"/>
      <c r="H182" s="813"/>
      <c r="I182" s="813"/>
      <c r="J182" s="813"/>
      <c r="K182" s="813"/>
      <c r="L182" s="813"/>
      <c r="M182" s="813"/>
      <c r="N182" s="813"/>
      <c r="O182" s="813"/>
    </row>
    <row r="183" spans="3:15" ht="14.25">
      <c r="C183" s="813"/>
      <c r="D183" s="813"/>
      <c r="E183" s="813"/>
      <c r="F183" s="813"/>
      <c r="G183" s="813"/>
      <c r="H183" s="813"/>
      <c r="I183" s="813"/>
      <c r="J183" s="813"/>
      <c r="K183" s="813"/>
      <c r="L183" s="813"/>
      <c r="M183" s="813"/>
      <c r="N183" s="813"/>
      <c r="O183" s="813"/>
    </row>
    <row r="184" spans="3:15" ht="14.25">
      <c r="C184" s="813"/>
      <c r="D184" s="813"/>
      <c r="E184" s="813"/>
      <c r="F184" s="813"/>
      <c r="G184" s="813"/>
      <c r="H184" s="813"/>
      <c r="I184" s="813"/>
      <c r="J184" s="813"/>
      <c r="K184" s="813"/>
      <c r="L184" s="813"/>
      <c r="M184" s="813"/>
      <c r="N184" s="813"/>
      <c r="O184" s="813"/>
    </row>
    <row r="185" spans="3:15" ht="14.25">
      <c r="C185" s="813"/>
      <c r="D185" s="813"/>
      <c r="E185" s="813"/>
      <c r="F185" s="813"/>
      <c r="G185" s="813"/>
      <c r="H185" s="813"/>
      <c r="I185" s="813"/>
      <c r="J185" s="813"/>
      <c r="K185" s="813"/>
      <c r="L185" s="813"/>
      <c r="M185" s="813"/>
      <c r="N185" s="813"/>
      <c r="O185" s="813"/>
    </row>
    <row r="186" spans="3:15" ht="14.25">
      <c r="C186" s="813"/>
      <c r="D186" s="813"/>
      <c r="E186" s="813"/>
      <c r="F186" s="813"/>
      <c r="G186" s="813"/>
      <c r="H186" s="813"/>
      <c r="I186" s="813"/>
      <c r="J186" s="813"/>
      <c r="K186" s="813"/>
      <c r="L186" s="813"/>
      <c r="M186" s="813"/>
      <c r="N186" s="813"/>
      <c r="O186" s="813"/>
    </row>
    <row r="187" spans="3:15" ht="14.25">
      <c r="C187" s="813"/>
      <c r="D187" s="813"/>
      <c r="E187" s="813"/>
      <c r="F187" s="813"/>
      <c r="G187" s="813"/>
      <c r="H187" s="813"/>
      <c r="I187" s="813"/>
      <c r="J187" s="813"/>
      <c r="K187" s="813"/>
      <c r="L187" s="813"/>
      <c r="M187" s="813"/>
      <c r="N187" s="813"/>
      <c r="O187" s="813"/>
    </row>
    <row r="188" spans="3:15" ht="14.25">
      <c r="C188" s="813"/>
      <c r="D188" s="813"/>
      <c r="E188" s="813"/>
      <c r="F188" s="813"/>
      <c r="G188" s="813"/>
      <c r="H188" s="813"/>
      <c r="I188" s="813"/>
      <c r="J188" s="813"/>
      <c r="K188" s="813"/>
      <c r="L188" s="813"/>
      <c r="M188" s="813"/>
      <c r="N188" s="813"/>
      <c r="O188" s="813"/>
    </row>
    <row r="189" spans="3:15" ht="14.25">
      <c r="C189" s="813"/>
      <c r="D189" s="813"/>
      <c r="E189" s="813"/>
      <c r="F189" s="813"/>
      <c r="G189" s="813"/>
      <c r="H189" s="813"/>
      <c r="I189" s="813"/>
      <c r="J189" s="813"/>
      <c r="K189" s="813"/>
      <c r="L189" s="813"/>
      <c r="M189" s="813"/>
      <c r="N189" s="813"/>
      <c r="O189" s="813"/>
    </row>
    <row r="190" spans="3:15" ht="14.25">
      <c r="C190" s="813"/>
      <c r="D190" s="813"/>
      <c r="E190" s="813"/>
      <c r="F190" s="813"/>
      <c r="G190" s="813"/>
      <c r="H190" s="813"/>
      <c r="I190" s="813"/>
      <c r="J190" s="813"/>
      <c r="K190" s="813"/>
      <c r="L190" s="813"/>
      <c r="M190" s="813"/>
      <c r="N190" s="813"/>
      <c r="O190" s="813"/>
    </row>
    <row r="191" spans="3:15" ht="14.25">
      <c r="C191" s="813"/>
      <c r="D191" s="813"/>
      <c r="E191" s="813"/>
      <c r="F191" s="813"/>
      <c r="G191" s="813"/>
      <c r="H191" s="813"/>
      <c r="I191" s="813"/>
      <c r="J191" s="813"/>
      <c r="K191" s="813"/>
      <c r="L191" s="813"/>
      <c r="M191" s="813"/>
      <c r="N191" s="813"/>
      <c r="O191" s="813"/>
    </row>
    <row r="192" spans="3:15" ht="14.25">
      <c r="C192" s="813"/>
      <c r="D192" s="813"/>
      <c r="E192" s="813"/>
      <c r="F192" s="813"/>
      <c r="G192" s="813"/>
      <c r="H192" s="813"/>
      <c r="I192" s="813"/>
      <c r="J192" s="813"/>
      <c r="K192" s="813"/>
      <c r="L192" s="813"/>
      <c r="M192" s="813"/>
      <c r="N192" s="813"/>
      <c r="O192" s="813"/>
    </row>
    <row r="193" spans="3:15" ht="14.25">
      <c r="C193" s="813"/>
      <c r="D193" s="813"/>
      <c r="E193" s="813"/>
      <c r="F193" s="813"/>
      <c r="G193" s="813"/>
      <c r="H193" s="813"/>
      <c r="I193" s="813"/>
      <c r="J193" s="813"/>
      <c r="K193" s="813"/>
      <c r="L193" s="813"/>
      <c r="M193" s="813"/>
      <c r="N193" s="813"/>
      <c r="O193" s="813"/>
    </row>
    <row r="194" spans="3:15" ht="14.25">
      <c r="C194" s="813"/>
      <c r="D194" s="813"/>
      <c r="E194" s="813"/>
      <c r="F194" s="813"/>
      <c r="G194" s="813"/>
      <c r="H194" s="813"/>
      <c r="I194" s="813"/>
      <c r="J194" s="813"/>
      <c r="K194" s="813"/>
      <c r="L194" s="813"/>
      <c r="M194" s="813"/>
      <c r="N194" s="813"/>
      <c r="O194" s="813"/>
    </row>
    <row r="195" spans="3:15" ht="14.25">
      <c r="C195" s="813"/>
      <c r="D195" s="813"/>
      <c r="E195" s="813"/>
      <c r="F195" s="813"/>
      <c r="G195" s="813"/>
      <c r="H195" s="813"/>
      <c r="I195" s="813"/>
      <c r="J195" s="813"/>
      <c r="K195" s="813"/>
      <c r="L195" s="813"/>
      <c r="M195" s="813"/>
      <c r="N195" s="813"/>
      <c r="O195" s="813"/>
    </row>
    <row r="196" spans="3:15" ht="14.25">
      <c r="C196" s="813"/>
      <c r="D196" s="813"/>
      <c r="E196" s="813"/>
      <c r="F196" s="813"/>
      <c r="G196" s="813"/>
      <c r="H196" s="813"/>
      <c r="I196" s="813"/>
      <c r="J196" s="813"/>
      <c r="K196" s="813"/>
      <c r="L196" s="813"/>
      <c r="M196" s="813"/>
      <c r="N196" s="813"/>
      <c r="O196" s="813"/>
    </row>
    <row r="197" spans="3:15" ht="14.25">
      <c r="C197" s="813"/>
      <c r="D197" s="813"/>
      <c r="E197" s="813"/>
      <c r="F197" s="813"/>
      <c r="G197" s="813"/>
      <c r="H197" s="813"/>
      <c r="I197" s="813"/>
      <c r="J197" s="813"/>
      <c r="K197" s="813"/>
      <c r="L197" s="813"/>
      <c r="M197" s="813"/>
      <c r="N197" s="813"/>
      <c r="O197" s="813"/>
    </row>
    <row r="198" spans="3:15" ht="14.25">
      <c r="C198" s="813"/>
      <c r="D198" s="813"/>
      <c r="E198" s="813"/>
      <c r="F198" s="813"/>
      <c r="G198" s="813"/>
      <c r="H198" s="813"/>
      <c r="I198" s="813"/>
      <c r="J198" s="813"/>
      <c r="K198" s="813"/>
      <c r="L198" s="813"/>
      <c r="M198" s="813"/>
      <c r="N198" s="813"/>
      <c r="O198" s="813"/>
    </row>
    <row r="199" spans="3:15" ht="14.25">
      <c r="C199" s="813"/>
      <c r="D199" s="813"/>
      <c r="E199" s="813"/>
      <c r="F199" s="813"/>
      <c r="G199" s="813"/>
      <c r="H199" s="813"/>
      <c r="I199" s="813"/>
      <c r="J199" s="813"/>
      <c r="K199" s="813"/>
      <c r="L199" s="813"/>
      <c r="M199" s="813"/>
      <c r="N199" s="813"/>
      <c r="O199" s="813"/>
    </row>
    <row r="200" spans="3:15" ht="14.25">
      <c r="C200" s="813"/>
      <c r="D200" s="813"/>
      <c r="E200" s="813"/>
      <c r="F200" s="813"/>
      <c r="G200" s="813"/>
      <c r="H200" s="813"/>
      <c r="I200" s="813"/>
      <c r="J200" s="813"/>
      <c r="K200" s="813"/>
      <c r="L200" s="813"/>
      <c r="M200" s="813"/>
      <c r="N200" s="813"/>
      <c r="O200" s="813"/>
    </row>
    <row r="201" spans="3:15" ht="14.25">
      <c r="C201" s="813"/>
      <c r="D201" s="813"/>
      <c r="E201" s="813"/>
      <c r="F201" s="813"/>
      <c r="G201" s="813"/>
      <c r="H201" s="813"/>
      <c r="I201" s="813"/>
      <c r="J201" s="813"/>
      <c r="K201" s="813"/>
      <c r="L201" s="813"/>
      <c r="M201" s="813"/>
      <c r="N201" s="813"/>
      <c r="O201" s="813"/>
    </row>
    <row r="202" spans="3:15" ht="14.25">
      <c r="C202" s="813"/>
      <c r="D202" s="813"/>
      <c r="E202" s="813"/>
      <c r="F202" s="813"/>
      <c r="G202" s="813"/>
      <c r="H202" s="813"/>
      <c r="I202" s="813"/>
      <c r="J202" s="813"/>
      <c r="K202" s="813"/>
      <c r="L202" s="813"/>
      <c r="M202" s="813"/>
      <c r="N202" s="813"/>
      <c r="O202" s="813"/>
    </row>
    <row r="203" spans="3:15" ht="14.25">
      <c r="C203" s="813"/>
      <c r="D203" s="813"/>
      <c r="E203" s="813"/>
      <c r="F203" s="813"/>
      <c r="G203" s="813"/>
      <c r="H203" s="813"/>
      <c r="I203" s="813"/>
      <c r="J203" s="813"/>
      <c r="K203" s="813"/>
      <c r="L203" s="813"/>
      <c r="M203" s="813"/>
      <c r="N203" s="813"/>
      <c r="O203" s="813"/>
    </row>
    <row r="204" spans="3:15" ht="14.25">
      <c r="C204" s="813"/>
      <c r="D204" s="813"/>
      <c r="E204" s="813"/>
      <c r="F204" s="813"/>
      <c r="G204" s="813"/>
      <c r="H204" s="813"/>
      <c r="I204" s="813"/>
      <c r="J204" s="813"/>
      <c r="K204" s="813"/>
      <c r="L204" s="813"/>
      <c r="M204" s="813"/>
      <c r="N204" s="813"/>
      <c r="O204" s="813"/>
    </row>
    <row r="205" spans="3:15" ht="14.25">
      <c r="C205" s="813"/>
      <c r="D205" s="813"/>
      <c r="E205" s="813"/>
      <c r="F205" s="813"/>
      <c r="G205" s="813"/>
      <c r="H205" s="813"/>
      <c r="I205" s="813"/>
      <c r="J205" s="813"/>
      <c r="K205" s="813"/>
      <c r="L205" s="813"/>
      <c r="M205" s="813"/>
      <c r="N205" s="813"/>
      <c r="O205" s="813"/>
    </row>
    <row r="206" spans="3:15" ht="14.25">
      <c r="C206" s="813"/>
      <c r="D206" s="813"/>
      <c r="E206" s="813"/>
      <c r="F206" s="813"/>
      <c r="G206" s="813"/>
      <c r="H206" s="813"/>
      <c r="I206" s="813"/>
      <c r="J206" s="813"/>
      <c r="K206" s="813"/>
      <c r="L206" s="813"/>
      <c r="M206" s="813"/>
      <c r="N206" s="813"/>
      <c r="O206" s="813"/>
    </row>
    <row r="207" spans="3:15" ht="14.25">
      <c r="C207" s="813"/>
      <c r="D207" s="813"/>
      <c r="E207" s="813"/>
      <c r="F207" s="813"/>
      <c r="G207" s="813"/>
      <c r="H207" s="813"/>
      <c r="I207" s="813"/>
      <c r="J207" s="813"/>
      <c r="K207" s="813"/>
      <c r="L207" s="813"/>
      <c r="M207" s="813"/>
      <c r="N207" s="813"/>
      <c r="O207" s="813"/>
    </row>
    <row r="208" spans="3:15" ht="14.25">
      <c r="C208" s="813"/>
      <c r="D208" s="813"/>
      <c r="E208" s="813"/>
      <c r="F208" s="813"/>
      <c r="G208" s="813"/>
      <c r="H208" s="813"/>
      <c r="I208" s="813"/>
      <c r="J208" s="813"/>
      <c r="K208" s="813"/>
      <c r="L208" s="813"/>
      <c r="M208" s="813"/>
      <c r="N208" s="813"/>
      <c r="O208" s="813"/>
    </row>
    <row r="209" spans="3:15" ht="14.25">
      <c r="C209" s="813"/>
      <c r="D209" s="813"/>
      <c r="E209" s="813"/>
      <c r="F209" s="813"/>
      <c r="G209" s="813"/>
      <c r="H209" s="813"/>
      <c r="I209" s="813"/>
      <c r="J209" s="813"/>
      <c r="K209" s="813"/>
      <c r="L209" s="813"/>
      <c r="M209" s="813"/>
      <c r="N209" s="813"/>
      <c r="O209" s="813"/>
    </row>
    <row r="210" spans="3:15" ht="14.25">
      <c r="C210" s="813"/>
      <c r="D210" s="813"/>
      <c r="E210" s="813"/>
      <c r="F210" s="813"/>
      <c r="G210" s="813"/>
      <c r="H210" s="813"/>
      <c r="I210" s="813"/>
      <c r="J210" s="813"/>
      <c r="K210" s="813"/>
      <c r="L210" s="813"/>
      <c r="M210" s="813"/>
      <c r="N210" s="813"/>
      <c r="O210" s="813"/>
    </row>
    <row r="211" spans="3:15" ht="14.25">
      <c r="C211" s="813"/>
      <c r="D211" s="813"/>
      <c r="E211" s="813"/>
      <c r="F211" s="813"/>
      <c r="G211" s="813"/>
      <c r="H211" s="813"/>
      <c r="I211" s="813"/>
      <c r="J211" s="813"/>
      <c r="K211" s="813"/>
      <c r="L211" s="813"/>
      <c r="M211" s="813"/>
      <c r="N211" s="813"/>
      <c r="O211" s="813"/>
    </row>
    <row r="212" spans="3:15" ht="14.25">
      <c r="C212" s="813"/>
      <c r="D212" s="813"/>
      <c r="E212" s="813"/>
      <c r="F212" s="813"/>
      <c r="G212" s="813"/>
      <c r="H212" s="813"/>
      <c r="I212" s="813"/>
      <c r="J212" s="813"/>
      <c r="K212" s="813"/>
      <c r="L212" s="813"/>
      <c r="M212" s="813"/>
      <c r="N212" s="813"/>
      <c r="O212" s="813"/>
    </row>
    <row r="213" spans="3:15" ht="14.25">
      <c r="C213" s="813"/>
      <c r="D213" s="813"/>
      <c r="E213" s="813"/>
      <c r="F213" s="813"/>
      <c r="G213" s="813"/>
      <c r="H213" s="813"/>
      <c r="I213" s="813"/>
      <c r="J213" s="813"/>
      <c r="K213" s="813"/>
      <c r="L213" s="813"/>
      <c r="M213" s="813"/>
      <c r="N213" s="813"/>
      <c r="O213" s="813"/>
    </row>
    <row r="214" spans="3:15" ht="14.25">
      <c r="C214" s="813"/>
      <c r="D214" s="813"/>
      <c r="E214" s="813"/>
      <c r="F214" s="813"/>
      <c r="G214" s="813"/>
      <c r="H214" s="813"/>
      <c r="I214" s="813"/>
      <c r="J214" s="813"/>
      <c r="K214" s="813"/>
      <c r="L214" s="813"/>
      <c r="M214" s="813"/>
      <c r="N214" s="813"/>
      <c r="O214" s="813"/>
    </row>
    <row r="215" spans="3:15" ht="14.25">
      <c r="C215" s="813"/>
      <c r="D215" s="813"/>
      <c r="E215" s="813"/>
      <c r="F215" s="813"/>
      <c r="G215" s="813"/>
      <c r="H215" s="813"/>
      <c r="I215" s="813"/>
      <c r="J215" s="813"/>
      <c r="K215" s="813"/>
      <c r="L215" s="813"/>
      <c r="M215" s="813"/>
      <c r="N215" s="813"/>
      <c r="O215" s="813"/>
    </row>
    <row r="216" spans="3:15" ht="14.25">
      <c r="C216" s="813"/>
      <c r="D216" s="813"/>
      <c r="E216" s="813"/>
      <c r="F216" s="813"/>
      <c r="G216" s="813"/>
      <c r="H216" s="813"/>
      <c r="I216" s="813"/>
      <c r="J216" s="813"/>
      <c r="K216" s="813"/>
      <c r="L216" s="813"/>
      <c r="M216" s="813"/>
      <c r="N216" s="813"/>
      <c r="O216" s="813"/>
    </row>
    <row r="217" spans="3:15" ht="14.25">
      <c r="C217" s="813"/>
      <c r="D217" s="813"/>
      <c r="E217" s="813"/>
      <c r="F217" s="813"/>
      <c r="G217" s="813"/>
      <c r="H217" s="813"/>
      <c r="I217" s="813"/>
      <c r="J217" s="813"/>
      <c r="K217" s="813"/>
      <c r="L217" s="813"/>
      <c r="M217" s="813"/>
      <c r="N217" s="813"/>
      <c r="O217" s="813"/>
    </row>
    <row r="218" spans="3:15" ht="14.25">
      <c r="C218" s="813"/>
      <c r="D218" s="813"/>
      <c r="E218" s="813"/>
      <c r="F218" s="813"/>
      <c r="G218" s="813"/>
      <c r="H218" s="813"/>
      <c r="I218" s="813"/>
      <c r="J218" s="813"/>
      <c r="K218" s="813"/>
      <c r="L218" s="813"/>
      <c r="M218" s="813"/>
      <c r="N218" s="813"/>
      <c r="O218" s="813"/>
    </row>
    <row r="219" spans="3:15" ht="14.25">
      <c r="C219" s="813"/>
      <c r="D219" s="813"/>
      <c r="E219" s="813"/>
      <c r="F219" s="813"/>
      <c r="G219" s="813"/>
      <c r="H219" s="813"/>
      <c r="I219" s="813"/>
      <c r="J219" s="813"/>
      <c r="K219" s="813"/>
      <c r="L219" s="813"/>
      <c r="M219" s="813"/>
      <c r="N219" s="813"/>
      <c r="O219" s="813"/>
    </row>
    <row r="220" spans="3:15" ht="14.25">
      <c r="C220" s="813"/>
      <c r="D220" s="813"/>
      <c r="E220" s="813"/>
      <c r="F220" s="813"/>
      <c r="G220" s="813"/>
      <c r="H220" s="813"/>
      <c r="I220" s="813"/>
      <c r="J220" s="813"/>
      <c r="K220" s="813"/>
      <c r="L220" s="813"/>
      <c r="M220" s="813"/>
      <c r="N220" s="813"/>
      <c r="O220" s="813"/>
    </row>
    <row r="221" spans="3:15" ht="14.25">
      <c r="C221" s="813"/>
      <c r="D221" s="813"/>
      <c r="E221" s="813"/>
      <c r="F221" s="813"/>
      <c r="G221" s="813"/>
      <c r="H221" s="813"/>
      <c r="I221" s="813"/>
      <c r="J221" s="813"/>
      <c r="K221" s="813"/>
      <c r="L221" s="813"/>
      <c r="M221" s="813"/>
      <c r="N221" s="813"/>
      <c r="O221" s="813"/>
    </row>
    <row r="222" spans="3:15" ht="14.25">
      <c r="C222" s="813"/>
      <c r="D222" s="813"/>
      <c r="E222" s="813"/>
      <c r="F222" s="813"/>
      <c r="G222" s="813"/>
      <c r="H222" s="813"/>
      <c r="I222" s="813"/>
      <c r="J222" s="813"/>
      <c r="K222" s="813"/>
      <c r="L222" s="813"/>
      <c r="M222" s="813"/>
      <c r="N222" s="813"/>
      <c r="O222" s="813"/>
    </row>
    <row r="223" spans="3:15" ht="14.25">
      <c r="C223" s="813"/>
      <c r="D223" s="813"/>
      <c r="E223" s="813"/>
      <c r="F223" s="813"/>
      <c r="G223" s="813"/>
      <c r="H223" s="813"/>
      <c r="I223" s="813"/>
      <c r="J223" s="813"/>
      <c r="K223" s="813"/>
      <c r="L223" s="813"/>
      <c r="M223" s="813"/>
      <c r="N223" s="813"/>
      <c r="O223" s="813"/>
    </row>
    <row r="224" spans="3:15" ht="14.25">
      <c r="C224" s="813"/>
      <c r="D224" s="813"/>
      <c r="E224" s="813"/>
      <c r="F224" s="813"/>
      <c r="G224" s="813"/>
      <c r="H224" s="813"/>
      <c r="I224" s="813"/>
      <c r="J224" s="813"/>
      <c r="K224" s="813"/>
      <c r="L224" s="813"/>
      <c r="M224" s="813"/>
      <c r="N224" s="813"/>
      <c r="O224" s="813"/>
    </row>
    <row r="225" spans="3:15" ht="14.25">
      <c r="C225" s="813"/>
      <c r="D225" s="813"/>
      <c r="E225" s="813"/>
      <c r="F225" s="813"/>
      <c r="G225" s="813"/>
      <c r="H225" s="813"/>
      <c r="I225" s="813"/>
      <c r="J225" s="813"/>
      <c r="K225" s="813"/>
      <c r="L225" s="813"/>
      <c r="M225" s="813"/>
      <c r="N225" s="813"/>
      <c r="O225" s="813"/>
    </row>
    <row r="226" spans="3:15" ht="14.25">
      <c r="C226" s="813"/>
      <c r="D226" s="813"/>
      <c r="E226" s="813"/>
      <c r="F226" s="813"/>
      <c r="G226" s="813"/>
      <c r="H226" s="813"/>
      <c r="I226" s="813"/>
      <c r="J226" s="813"/>
      <c r="K226" s="813"/>
      <c r="L226" s="813"/>
      <c r="M226" s="813"/>
      <c r="N226" s="813"/>
      <c r="O226" s="813"/>
    </row>
    <row r="227" spans="3:15" ht="14.25">
      <c r="C227" s="813"/>
      <c r="D227" s="813"/>
      <c r="E227" s="813"/>
      <c r="F227" s="813"/>
      <c r="G227" s="813"/>
      <c r="H227" s="813"/>
      <c r="I227" s="813"/>
      <c r="J227" s="813"/>
      <c r="K227" s="813"/>
      <c r="L227" s="813"/>
      <c r="M227" s="813"/>
      <c r="N227" s="813"/>
      <c r="O227" s="813"/>
    </row>
    <row r="228" spans="3:15" ht="14.25">
      <c r="C228" s="813"/>
      <c r="D228" s="813"/>
      <c r="E228" s="813"/>
      <c r="F228" s="813"/>
      <c r="G228" s="813"/>
      <c r="H228" s="813"/>
      <c r="I228" s="813"/>
      <c r="J228" s="813"/>
      <c r="K228" s="813"/>
      <c r="L228" s="813"/>
      <c r="M228" s="813"/>
      <c r="N228" s="813"/>
      <c r="O228" s="813"/>
    </row>
    <row r="229" spans="3:15" ht="14.25">
      <c r="C229" s="813"/>
      <c r="D229" s="813"/>
      <c r="E229" s="813"/>
      <c r="F229" s="813"/>
      <c r="G229" s="813"/>
      <c r="H229" s="813"/>
      <c r="I229" s="813"/>
      <c r="J229" s="813"/>
      <c r="K229" s="813"/>
      <c r="L229" s="813"/>
      <c r="M229" s="813"/>
      <c r="N229" s="813"/>
      <c r="O229" s="813"/>
    </row>
    <row r="230" spans="3:15" ht="14.25">
      <c r="C230" s="813"/>
      <c r="D230" s="813"/>
      <c r="E230" s="813"/>
      <c r="F230" s="813"/>
      <c r="G230" s="813"/>
      <c r="H230" s="813"/>
      <c r="I230" s="813"/>
      <c r="J230" s="813"/>
      <c r="K230" s="813"/>
      <c r="L230" s="813"/>
      <c r="M230" s="813"/>
      <c r="N230" s="813"/>
      <c r="O230" s="813"/>
    </row>
    <row r="231" spans="3:15" ht="14.25">
      <c r="C231" s="813"/>
      <c r="D231" s="813"/>
      <c r="E231" s="813"/>
      <c r="F231" s="813"/>
      <c r="G231" s="813"/>
      <c r="H231" s="813"/>
      <c r="I231" s="813"/>
      <c r="J231" s="813"/>
      <c r="K231" s="813"/>
      <c r="L231" s="813"/>
      <c r="M231" s="813"/>
      <c r="N231" s="813"/>
      <c r="O231" s="813"/>
    </row>
    <row r="232" spans="3:15" ht="14.25">
      <c r="C232" s="813"/>
      <c r="D232" s="813"/>
      <c r="E232" s="813"/>
      <c r="F232" s="813"/>
      <c r="G232" s="813"/>
      <c r="H232" s="813"/>
      <c r="I232" s="813"/>
      <c r="J232" s="813"/>
      <c r="K232" s="813"/>
      <c r="L232" s="813"/>
      <c r="M232" s="813"/>
      <c r="N232" s="813"/>
      <c r="O232" s="813"/>
    </row>
    <row r="233" spans="3:15" ht="14.25">
      <c r="C233" s="813"/>
      <c r="D233" s="813"/>
      <c r="E233" s="813"/>
      <c r="F233" s="813"/>
      <c r="G233" s="813"/>
      <c r="H233" s="813"/>
      <c r="I233" s="813"/>
      <c r="J233" s="813"/>
      <c r="K233" s="813"/>
      <c r="L233" s="813"/>
      <c r="M233" s="813"/>
      <c r="N233" s="813"/>
      <c r="O233" s="813"/>
    </row>
    <row r="234" spans="3:15" ht="14.25">
      <c r="C234" s="813"/>
      <c r="D234" s="813"/>
      <c r="E234" s="813"/>
      <c r="F234" s="813"/>
      <c r="G234" s="813"/>
      <c r="H234" s="813"/>
      <c r="I234" s="813"/>
      <c r="J234" s="813"/>
      <c r="K234" s="813"/>
      <c r="L234" s="813"/>
      <c r="M234" s="813"/>
      <c r="N234" s="813"/>
      <c r="O234" s="813"/>
    </row>
    <row r="235" spans="3:15" ht="14.25">
      <c r="C235" s="813"/>
      <c r="D235" s="813"/>
      <c r="E235" s="813"/>
      <c r="F235" s="813"/>
      <c r="G235" s="813"/>
      <c r="H235" s="813"/>
      <c r="I235" s="813"/>
      <c r="J235" s="813"/>
      <c r="K235" s="813"/>
      <c r="L235" s="813"/>
      <c r="M235" s="813"/>
      <c r="N235" s="813"/>
      <c r="O235" s="813"/>
    </row>
    <row r="236" spans="3:15" ht="14.25">
      <c r="C236" s="813"/>
      <c r="D236" s="813"/>
      <c r="E236" s="813"/>
      <c r="F236" s="813"/>
      <c r="G236" s="813"/>
      <c r="H236" s="813"/>
      <c r="I236" s="813"/>
      <c r="J236" s="813"/>
      <c r="K236" s="813"/>
      <c r="L236" s="813"/>
      <c r="M236" s="813"/>
      <c r="N236" s="813"/>
      <c r="O236" s="813"/>
    </row>
    <row r="237" spans="3:15" ht="14.25">
      <c r="C237" s="813"/>
      <c r="D237" s="813"/>
      <c r="E237" s="813"/>
      <c r="F237" s="813"/>
      <c r="G237" s="813"/>
      <c r="H237" s="813"/>
      <c r="I237" s="813"/>
      <c r="J237" s="813"/>
      <c r="K237" s="813"/>
      <c r="L237" s="813"/>
      <c r="M237" s="813"/>
      <c r="N237" s="813"/>
      <c r="O237" s="813"/>
    </row>
    <row r="238" spans="3:15" ht="14.25">
      <c r="C238" s="813"/>
      <c r="D238" s="813"/>
      <c r="E238" s="813"/>
      <c r="F238" s="813"/>
      <c r="G238" s="813"/>
      <c r="H238" s="813"/>
      <c r="I238" s="813"/>
      <c r="J238" s="813"/>
      <c r="K238" s="813"/>
      <c r="L238" s="813"/>
      <c r="M238" s="813"/>
      <c r="N238" s="813"/>
      <c r="O238" s="813"/>
    </row>
    <row r="239" spans="3:15" ht="14.25">
      <c r="C239" s="813"/>
      <c r="D239" s="813"/>
      <c r="E239" s="813"/>
      <c r="F239" s="813"/>
      <c r="G239" s="813"/>
      <c r="H239" s="813"/>
      <c r="I239" s="813"/>
      <c r="J239" s="813"/>
      <c r="K239" s="813"/>
      <c r="L239" s="813"/>
      <c r="M239" s="813"/>
      <c r="N239" s="813"/>
      <c r="O239" s="813"/>
    </row>
    <row r="240" spans="3:15" ht="14.25">
      <c r="C240" s="813"/>
      <c r="D240" s="813"/>
      <c r="E240" s="813"/>
      <c r="F240" s="813"/>
      <c r="G240" s="813"/>
      <c r="H240" s="813"/>
      <c r="I240" s="813"/>
      <c r="J240" s="813"/>
      <c r="K240" s="813"/>
      <c r="L240" s="813"/>
      <c r="M240" s="813"/>
      <c r="N240" s="813"/>
      <c r="O240" s="813"/>
    </row>
    <row r="241" spans="3:15" ht="14.25">
      <c r="C241" s="813"/>
      <c r="D241" s="813"/>
      <c r="E241" s="813"/>
      <c r="F241" s="813"/>
      <c r="G241" s="813"/>
      <c r="H241" s="813"/>
      <c r="I241" s="813"/>
      <c r="J241" s="813"/>
      <c r="K241" s="813"/>
      <c r="L241" s="813"/>
      <c r="M241" s="813"/>
      <c r="N241" s="813"/>
      <c r="O241" s="813"/>
    </row>
    <row r="242" spans="3:15" ht="14.25">
      <c r="C242" s="813"/>
      <c r="D242" s="813"/>
      <c r="E242" s="813"/>
      <c r="F242" s="813"/>
      <c r="G242" s="813"/>
      <c r="H242" s="813"/>
      <c r="I242" s="813"/>
      <c r="J242" s="813"/>
      <c r="K242" s="813"/>
      <c r="L242" s="813"/>
      <c r="M242" s="813"/>
      <c r="N242" s="813"/>
      <c r="O242" s="813"/>
    </row>
    <row r="243" spans="3:15" ht="14.25">
      <c r="C243" s="813"/>
      <c r="D243" s="813"/>
      <c r="E243" s="813"/>
      <c r="F243" s="813"/>
      <c r="G243" s="813"/>
      <c r="H243" s="813"/>
      <c r="I243" s="813"/>
      <c r="J243" s="813"/>
      <c r="K243" s="813"/>
      <c r="L243" s="813"/>
      <c r="M243" s="813"/>
      <c r="N243" s="813"/>
      <c r="O243" s="813"/>
    </row>
    <row r="244" spans="3:15" ht="14.25">
      <c r="C244" s="813"/>
      <c r="D244" s="813"/>
      <c r="E244" s="813"/>
      <c r="F244" s="813"/>
      <c r="G244" s="813"/>
      <c r="H244" s="813"/>
      <c r="I244" s="813"/>
      <c r="J244" s="813"/>
      <c r="K244" s="813"/>
      <c r="L244" s="813"/>
      <c r="M244" s="813"/>
      <c r="N244" s="813"/>
      <c r="O244" s="813"/>
    </row>
    <row r="245" spans="3:15" ht="14.25">
      <c r="C245" s="813"/>
      <c r="D245" s="813"/>
      <c r="E245" s="813"/>
      <c r="F245" s="813"/>
      <c r="G245" s="813"/>
      <c r="H245" s="813"/>
      <c r="I245" s="813"/>
      <c r="J245" s="813"/>
      <c r="K245" s="813"/>
      <c r="L245" s="813"/>
      <c r="M245" s="813"/>
      <c r="N245" s="813"/>
      <c r="O245" s="813"/>
    </row>
    <row r="246" spans="3:15" ht="14.25">
      <c r="C246" s="813"/>
      <c r="D246" s="813"/>
      <c r="E246" s="813"/>
      <c r="F246" s="813"/>
      <c r="G246" s="813"/>
      <c r="H246" s="813"/>
      <c r="I246" s="813"/>
      <c r="J246" s="813"/>
      <c r="K246" s="813"/>
      <c r="L246" s="813"/>
      <c r="M246" s="813"/>
      <c r="N246" s="813"/>
      <c r="O246" s="813"/>
    </row>
    <row r="247" spans="3:15" ht="14.25">
      <c r="C247" s="813"/>
      <c r="D247" s="813"/>
      <c r="E247" s="813"/>
      <c r="F247" s="813"/>
      <c r="G247" s="813"/>
      <c r="H247" s="813"/>
      <c r="I247" s="813"/>
      <c r="J247" s="813"/>
      <c r="K247" s="813"/>
      <c r="L247" s="813"/>
      <c r="M247" s="813"/>
      <c r="N247" s="813"/>
      <c r="O247" s="813"/>
    </row>
    <row r="248" spans="3:15" ht="14.25">
      <c r="C248" s="813"/>
      <c r="D248" s="813"/>
      <c r="E248" s="813"/>
      <c r="F248" s="813"/>
      <c r="G248" s="813"/>
      <c r="H248" s="813"/>
      <c r="I248" s="813"/>
      <c r="J248" s="813"/>
      <c r="K248" s="813"/>
      <c r="L248" s="813"/>
      <c r="M248" s="813"/>
      <c r="N248" s="813"/>
      <c r="O248" s="813"/>
    </row>
    <row r="249" spans="3:15" ht="14.25">
      <c r="C249" s="813"/>
      <c r="D249" s="813"/>
      <c r="E249" s="813"/>
      <c r="F249" s="813"/>
      <c r="G249" s="813"/>
      <c r="H249" s="813"/>
      <c r="I249" s="813"/>
      <c r="J249" s="813"/>
      <c r="K249" s="813"/>
      <c r="L249" s="813"/>
      <c r="M249" s="813"/>
      <c r="N249" s="813"/>
      <c r="O249" s="813"/>
    </row>
    <row r="250" spans="3:15" ht="14.25">
      <c r="C250" s="813"/>
      <c r="D250" s="813"/>
      <c r="E250" s="813"/>
      <c r="F250" s="813"/>
      <c r="G250" s="813"/>
      <c r="H250" s="813"/>
      <c r="I250" s="813"/>
      <c r="J250" s="813"/>
      <c r="K250" s="813"/>
      <c r="L250" s="813"/>
      <c r="M250" s="813"/>
      <c r="N250" s="813"/>
      <c r="O250" s="813"/>
    </row>
    <row r="251" spans="3:15" ht="14.25">
      <c r="C251" s="813"/>
      <c r="D251" s="813"/>
      <c r="E251" s="813"/>
      <c r="F251" s="813"/>
      <c r="G251" s="813"/>
      <c r="H251" s="813"/>
      <c r="I251" s="813"/>
      <c r="J251" s="813"/>
      <c r="K251" s="813"/>
      <c r="L251" s="813"/>
      <c r="M251" s="813"/>
      <c r="N251" s="813"/>
      <c r="O251" s="813"/>
    </row>
    <row r="252" spans="3:15" ht="14.25">
      <c r="C252" s="813"/>
      <c r="D252" s="813"/>
      <c r="E252" s="813"/>
      <c r="F252" s="813"/>
      <c r="G252" s="813"/>
      <c r="H252" s="813"/>
      <c r="I252" s="813"/>
      <c r="J252" s="813"/>
      <c r="K252" s="813"/>
      <c r="L252" s="813"/>
      <c r="M252" s="813"/>
      <c r="N252" s="813"/>
      <c r="O252" s="813"/>
    </row>
    <row r="253" spans="3:15" ht="14.25">
      <c r="C253" s="813"/>
      <c r="D253" s="813"/>
      <c r="E253" s="813"/>
      <c r="F253" s="813"/>
      <c r="G253" s="813"/>
      <c r="H253" s="813"/>
      <c r="I253" s="813"/>
      <c r="J253" s="813"/>
      <c r="K253" s="813"/>
      <c r="L253" s="813"/>
      <c r="M253" s="813"/>
      <c r="N253" s="813"/>
      <c r="O253" s="813"/>
    </row>
    <row r="254" spans="3:15" ht="14.25">
      <c r="C254" s="813"/>
      <c r="D254" s="813"/>
      <c r="E254" s="813"/>
      <c r="F254" s="813"/>
      <c r="G254" s="813"/>
      <c r="H254" s="813"/>
      <c r="I254" s="813"/>
      <c r="J254" s="813"/>
      <c r="K254" s="813"/>
      <c r="L254" s="813"/>
      <c r="M254" s="813"/>
      <c r="N254" s="813"/>
      <c r="O254" s="813"/>
    </row>
    <row r="255" spans="3:15" ht="14.25">
      <c r="C255" s="813"/>
      <c r="D255" s="813"/>
      <c r="E255" s="813"/>
      <c r="F255" s="813"/>
      <c r="G255" s="813"/>
      <c r="H255" s="813"/>
      <c r="I255" s="813"/>
      <c r="J255" s="813"/>
      <c r="K255" s="813"/>
      <c r="L255" s="813"/>
      <c r="M255" s="813"/>
      <c r="N255" s="813"/>
      <c r="O255" s="813"/>
    </row>
    <row r="256" spans="3:15" ht="14.25">
      <c r="C256" s="813"/>
      <c r="D256" s="813"/>
      <c r="E256" s="813"/>
      <c r="F256" s="813"/>
      <c r="G256" s="813"/>
      <c r="H256" s="813"/>
      <c r="I256" s="813"/>
      <c r="J256" s="813"/>
      <c r="K256" s="813"/>
      <c r="L256" s="813"/>
      <c r="M256" s="813"/>
      <c r="N256" s="813"/>
      <c r="O256" s="813"/>
    </row>
    <row r="257" spans="3:15" ht="14.25">
      <c r="C257" s="813"/>
      <c r="D257" s="813"/>
      <c r="E257" s="813"/>
      <c r="F257" s="813"/>
      <c r="G257" s="813"/>
      <c r="H257" s="813"/>
      <c r="I257" s="813"/>
      <c r="J257" s="813"/>
      <c r="K257" s="813"/>
      <c r="L257" s="813"/>
      <c r="M257" s="813"/>
      <c r="N257" s="813"/>
      <c r="O257" s="813"/>
    </row>
    <row r="258" spans="3:15" ht="14.25">
      <c r="C258" s="813"/>
      <c r="D258" s="813"/>
      <c r="E258" s="813"/>
      <c r="F258" s="813"/>
      <c r="G258" s="813"/>
      <c r="H258" s="813"/>
      <c r="I258" s="813"/>
      <c r="J258" s="813"/>
      <c r="K258" s="813"/>
      <c r="L258" s="813"/>
      <c r="M258" s="813"/>
      <c r="N258" s="813"/>
      <c r="O258" s="813"/>
    </row>
    <row r="259" spans="3:15" ht="14.25">
      <c r="C259" s="813"/>
      <c r="D259" s="813"/>
      <c r="E259" s="813"/>
      <c r="F259" s="813"/>
      <c r="G259" s="813"/>
      <c r="H259" s="813"/>
      <c r="I259" s="813"/>
      <c r="J259" s="813"/>
      <c r="K259" s="813"/>
      <c r="L259" s="813"/>
      <c r="M259" s="813"/>
      <c r="N259" s="813"/>
      <c r="O259" s="813"/>
    </row>
    <row r="260" spans="3:15" ht="14.25">
      <c r="C260" s="813"/>
      <c r="D260" s="813"/>
      <c r="E260" s="813"/>
      <c r="F260" s="813"/>
      <c r="G260" s="813"/>
      <c r="H260" s="813"/>
      <c r="I260" s="813"/>
      <c r="J260" s="813"/>
      <c r="K260" s="813"/>
      <c r="L260" s="813"/>
      <c r="M260" s="813"/>
      <c r="N260" s="813"/>
      <c r="O260" s="813"/>
    </row>
    <row r="261" spans="3:15" ht="14.25">
      <c r="C261" s="813"/>
      <c r="D261" s="813"/>
      <c r="E261" s="813"/>
      <c r="F261" s="813"/>
      <c r="G261" s="813"/>
      <c r="H261" s="813"/>
      <c r="I261" s="813"/>
      <c r="J261" s="813"/>
      <c r="K261" s="813"/>
      <c r="L261" s="813"/>
      <c r="M261" s="813"/>
      <c r="N261" s="813"/>
      <c r="O261" s="813"/>
    </row>
    <row r="262" spans="3:15" ht="14.25">
      <c r="C262" s="813"/>
      <c r="D262" s="813"/>
      <c r="E262" s="813"/>
      <c r="F262" s="813"/>
      <c r="G262" s="813"/>
      <c r="H262" s="813"/>
      <c r="I262" s="813"/>
      <c r="J262" s="813"/>
      <c r="K262" s="813"/>
      <c r="L262" s="813"/>
      <c r="M262" s="813"/>
      <c r="N262" s="813"/>
      <c r="O262" s="813"/>
    </row>
    <row r="263" spans="3:15" ht="14.25">
      <c r="C263" s="813"/>
      <c r="D263" s="813"/>
      <c r="E263" s="813"/>
      <c r="F263" s="813"/>
      <c r="G263" s="813"/>
      <c r="H263" s="813"/>
      <c r="I263" s="813"/>
      <c r="J263" s="813"/>
      <c r="K263" s="813"/>
      <c r="L263" s="813"/>
      <c r="M263" s="813"/>
      <c r="N263" s="813"/>
      <c r="O263" s="813"/>
    </row>
    <row r="264" spans="3:15" ht="14.25">
      <c r="C264" s="813"/>
      <c r="D264" s="813"/>
      <c r="E264" s="813"/>
      <c r="F264" s="813"/>
      <c r="G264" s="813"/>
      <c r="H264" s="813"/>
      <c r="I264" s="813"/>
      <c r="J264" s="813"/>
      <c r="K264" s="813"/>
      <c r="L264" s="813"/>
      <c r="M264" s="813"/>
      <c r="N264" s="813"/>
      <c r="O264" s="813"/>
    </row>
    <row r="265" spans="3:15" ht="14.25">
      <c r="C265" s="813"/>
      <c r="D265" s="813"/>
      <c r="E265" s="813"/>
      <c r="F265" s="813"/>
      <c r="G265" s="813"/>
      <c r="H265" s="813"/>
      <c r="I265" s="813"/>
      <c r="J265" s="813"/>
      <c r="K265" s="813"/>
      <c r="L265" s="813"/>
      <c r="M265" s="813"/>
      <c r="N265" s="813"/>
      <c r="O265" s="813"/>
    </row>
    <row r="266" spans="3:15" ht="14.25">
      <c r="C266" s="813"/>
      <c r="D266" s="813"/>
      <c r="E266" s="813"/>
      <c r="F266" s="813"/>
      <c r="G266" s="813"/>
      <c r="H266" s="813"/>
      <c r="I266" s="813"/>
      <c r="J266" s="813"/>
      <c r="K266" s="813"/>
      <c r="L266" s="813"/>
      <c r="M266" s="813"/>
      <c r="N266" s="813"/>
      <c r="O266" s="813"/>
    </row>
    <row r="267" spans="3:15" ht="14.25">
      <c r="C267" s="813"/>
      <c r="D267" s="813"/>
      <c r="E267" s="813"/>
      <c r="F267" s="813"/>
      <c r="G267" s="813"/>
      <c r="H267" s="813"/>
      <c r="I267" s="813"/>
      <c r="J267" s="813"/>
      <c r="K267" s="813"/>
      <c r="L267" s="813"/>
      <c r="M267" s="813"/>
      <c r="N267" s="813"/>
      <c r="O267" s="813"/>
    </row>
    <row r="268" spans="3:15" ht="14.25">
      <c r="C268" s="813"/>
      <c r="D268" s="813"/>
      <c r="E268" s="813"/>
      <c r="F268" s="813"/>
      <c r="G268" s="813"/>
      <c r="H268" s="813"/>
      <c r="I268" s="813"/>
      <c r="J268" s="813"/>
      <c r="K268" s="813"/>
      <c r="L268" s="813"/>
      <c r="M268" s="813"/>
      <c r="N268" s="813"/>
      <c r="O268" s="813"/>
    </row>
    <row r="269" spans="3:15" ht="14.25">
      <c r="C269" s="813"/>
      <c r="D269" s="813"/>
      <c r="E269" s="813"/>
      <c r="F269" s="813"/>
      <c r="G269" s="813"/>
      <c r="H269" s="813"/>
      <c r="I269" s="813"/>
      <c r="J269" s="813"/>
      <c r="K269" s="813"/>
      <c r="L269" s="813"/>
      <c r="M269" s="813"/>
      <c r="N269" s="813"/>
      <c r="O269" s="813"/>
    </row>
    <row r="270" spans="3:15" ht="14.25">
      <c r="C270" s="813"/>
      <c r="D270" s="813"/>
      <c r="E270" s="813"/>
      <c r="F270" s="813"/>
      <c r="G270" s="813"/>
      <c r="H270" s="813"/>
      <c r="I270" s="813"/>
      <c r="J270" s="813"/>
      <c r="K270" s="813"/>
      <c r="L270" s="813"/>
      <c r="M270" s="813"/>
      <c r="N270" s="813"/>
      <c r="O270" s="813"/>
    </row>
    <row r="271" spans="3:15" ht="14.25">
      <c r="C271" s="813"/>
      <c r="D271" s="813"/>
      <c r="E271" s="813"/>
      <c r="F271" s="813"/>
      <c r="G271" s="813"/>
      <c r="H271" s="813"/>
      <c r="I271" s="813"/>
      <c r="J271" s="813"/>
      <c r="K271" s="813"/>
      <c r="L271" s="813"/>
      <c r="M271" s="813"/>
      <c r="N271" s="813"/>
      <c r="O271" s="813"/>
    </row>
    <row r="272" spans="3:15" ht="14.25">
      <c r="C272" s="813"/>
      <c r="D272" s="813"/>
      <c r="E272" s="813"/>
      <c r="F272" s="813"/>
      <c r="G272" s="813"/>
      <c r="H272" s="813"/>
      <c r="I272" s="813"/>
      <c r="J272" s="813"/>
      <c r="K272" s="813"/>
      <c r="L272" s="813"/>
      <c r="M272" s="813"/>
      <c r="N272" s="813"/>
      <c r="O272" s="813"/>
    </row>
    <row r="273" spans="3:15" ht="14.25">
      <c r="C273" s="813"/>
      <c r="D273" s="813"/>
      <c r="E273" s="813"/>
      <c r="F273" s="813"/>
      <c r="G273" s="813"/>
      <c r="H273" s="813"/>
      <c r="I273" s="813"/>
      <c r="J273" s="813"/>
      <c r="K273" s="813"/>
      <c r="L273" s="813"/>
      <c r="M273" s="813"/>
      <c r="N273" s="813"/>
      <c r="O273" s="813"/>
    </row>
    <row r="274" spans="3:15" ht="14.25">
      <c r="C274" s="813"/>
      <c r="D274" s="813"/>
      <c r="E274" s="813"/>
      <c r="F274" s="813"/>
      <c r="G274" s="813"/>
      <c r="H274" s="813"/>
      <c r="I274" s="813"/>
      <c r="J274" s="813"/>
      <c r="K274" s="813"/>
      <c r="L274" s="813"/>
      <c r="M274" s="813"/>
      <c r="N274" s="813"/>
      <c r="O274" s="813"/>
    </row>
    <row r="275" spans="3:15" ht="14.25">
      <c r="C275" s="813"/>
      <c r="D275" s="813"/>
      <c r="E275" s="813"/>
      <c r="F275" s="813"/>
      <c r="G275" s="813"/>
      <c r="H275" s="813"/>
      <c r="I275" s="813"/>
      <c r="J275" s="813"/>
      <c r="K275" s="813"/>
      <c r="L275" s="813"/>
      <c r="M275" s="813"/>
      <c r="N275" s="813"/>
      <c r="O275" s="813"/>
    </row>
    <row r="276" spans="3:15" ht="14.25">
      <c r="C276" s="813"/>
      <c r="D276" s="813"/>
      <c r="E276" s="813"/>
      <c r="F276" s="813"/>
      <c r="G276" s="813"/>
      <c r="H276" s="813"/>
      <c r="I276" s="813"/>
      <c r="J276" s="813"/>
      <c r="K276" s="813"/>
      <c r="L276" s="813"/>
      <c r="M276" s="813"/>
      <c r="N276" s="813"/>
      <c r="O276" s="813"/>
    </row>
    <row r="277" spans="3:15" ht="14.25">
      <c r="C277" s="813"/>
      <c r="D277" s="813"/>
      <c r="E277" s="813"/>
      <c r="F277" s="813"/>
      <c r="G277" s="813"/>
      <c r="H277" s="813"/>
      <c r="I277" s="813"/>
      <c r="J277" s="813"/>
      <c r="K277" s="813"/>
      <c r="L277" s="813"/>
      <c r="M277" s="813"/>
      <c r="N277" s="813"/>
      <c r="O277" s="813"/>
    </row>
    <row r="278" spans="3:15" ht="14.25">
      <c r="C278" s="813"/>
      <c r="D278" s="813"/>
      <c r="E278" s="813"/>
      <c r="F278" s="813"/>
      <c r="G278" s="813"/>
      <c r="H278" s="813"/>
      <c r="I278" s="813"/>
      <c r="J278" s="813"/>
      <c r="K278" s="813"/>
      <c r="L278" s="813"/>
      <c r="M278" s="813"/>
      <c r="N278" s="813"/>
      <c r="O278" s="813"/>
    </row>
    <row r="279" spans="3:15" ht="14.25">
      <c r="C279" s="813"/>
      <c r="D279" s="813"/>
      <c r="E279" s="813"/>
      <c r="F279" s="813"/>
      <c r="G279" s="813"/>
      <c r="H279" s="813"/>
      <c r="I279" s="813"/>
      <c r="J279" s="813"/>
      <c r="K279" s="813"/>
      <c r="L279" s="813"/>
      <c r="M279" s="813"/>
      <c r="N279" s="813"/>
      <c r="O279" s="813"/>
    </row>
    <row r="280" spans="3:15" ht="14.25">
      <c r="C280" s="813"/>
      <c r="D280" s="813"/>
      <c r="E280" s="813"/>
      <c r="F280" s="813"/>
      <c r="G280" s="813"/>
      <c r="H280" s="813"/>
      <c r="I280" s="813"/>
      <c r="J280" s="813"/>
      <c r="K280" s="813"/>
      <c r="L280" s="813"/>
      <c r="M280" s="813"/>
      <c r="N280" s="813"/>
      <c r="O280" s="813"/>
    </row>
    <row r="281" spans="3:15" ht="14.25">
      <c r="C281" s="813"/>
      <c r="D281" s="813"/>
      <c r="E281" s="813"/>
      <c r="F281" s="813"/>
      <c r="G281" s="813"/>
      <c r="H281" s="813"/>
      <c r="I281" s="813"/>
      <c r="J281" s="813"/>
      <c r="K281" s="813"/>
      <c r="L281" s="813"/>
      <c r="M281" s="813"/>
      <c r="N281" s="813"/>
      <c r="O281" s="813"/>
    </row>
    <row r="282" spans="3:15" ht="14.25">
      <c r="C282" s="813"/>
      <c r="D282" s="813"/>
      <c r="E282" s="813"/>
      <c r="F282" s="813"/>
      <c r="G282" s="813"/>
      <c r="H282" s="813"/>
      <c r="I282" s="813"/>
      <c r="J282" s="813"/>
      <c r="K282" s="813"/>
      <c r="L282" s="813"/>
      <c r="M282" s="813"/>
      <c r="N282" s="813"/>
      <c r="O282" s="813"/>
    </row>
    <row r="283" spans="3:15" ht="14.25">
      <c r="C283" s="813"/>
      <c r="D283" s="813"/>
      <c r="E283" s="813"/>
      <c r="F283" s="813"/>
      <c r="G283" s="813"/>
      <c r="H283" s="813"/>
      <c r="I283" s="813"/>
      <c r="J283" s="813"/>
      <c r="K283" s="813"/>
      <c r="L283" s="813"/>
      <c r="M283" s="813"/>
      <c r="N283" s="813"/>
      <c r="O283" s="813"/>
    </row>
    <row r="284" spans="3:15" ht="14.25">
      <c r="C284" s="813"/>
      <c r="D284" s="813"/>
      <c r="E284" s="813"/>
      <c r="F284" s="813"/>
      <c r="G284" s="813"/>
      <c r="H284" s="813"/>
      <c r="I284" s="813"/>
      <c r="J284" s="813"/>
      <c r="K284" s="813"/>
      <c r="L284" s="813"/>
      <c r="M284" s="813"/>
      <c r="N284" s="813"/>
      <c r="O284" s="813"/>
    </row>
    <row r="285" spans="3:15" ht="14.25">
      <c r="C285" s="813"/>
      <c r="D285" s="813"/>
      <c r="E285" s="813"/>
      <c r="F285" s="813"/>
      <c r="G285" s="813"/>
      <c r="H285" s="813"/>
      <c r="I285" s="813"/>
      <c r="J285" s="813"/>
      <c r="K285" s="813"/>
      <c r="L285" s="813"/>
      <c r="M285" s="813"/>
      <c r="N285" s="813"/>
      <c r="O285" s="813"/>
    </row>
    <row r="286" spans="3:15" ht="14.25">
      <c r="C286" s="813"/>
      <c r="D286" s="813"/>
      <c r="E286" s="813"/>
      <c r="F286" s="813"/>
      <c r="G286" s="813"/>
      <c r="H286" s="813"/>
      <c r="I286" s="813"/>
      <c r="J286" s="813"/>
      <c r="K286" s="813"/>
      <c r="L286" s="813"/>
      <c r="M286" s="813"/>
      <c r="N286" s="813"/>
      <c r="O286" s="813"/>
    </row>
    <row r="287" spans="3:15" ht="14.25">
      <c r="C287" s="813"/>
      <c r="D287" s="813"/>
      <c r="E287" s="813"/>
      <c r="F287" s="813"/>
      <c r="G287" s="813"/>
      <c r="H287" s="813"/>
      <c r="I287" s="813"/>
      <c r="J287" s="813"/>
      <c r="K287" s="813"/>
      <c r="L287" s="813"/>
      <c r="M287" s="813"/>
      <c r="N287" s="813"/>
      <c r="O287" s="813"/>
    </row>
    <row r="288" spans="3:15" ht="14.25">
      <c r="C288" s="813"/>
      <c r="D288" s="813"/>
      <c r="E288" s="813"/>
      <c r="F288" s="813"/>
      <c r="G288" s="813"/>
      <c r="H288" s="813"/>
      <c r="I288" s="813"/>
      <c r="J288" s="813"/>
      <c r="K288" s="813"/>
      <c r="L288" s="813"/>
      <c r="M288" s="813"/>
      <c r="N288" s="813"/>
      <c r="O288" s="813"/>
    </row>
    <row r="289" spans="3:15" ht="14.25">
      <c r="C289" s="813"/>
      <c r="D289" s="813"/>
      <c r="E289" s="813"/>
      <c r="F289" s="813"/>
      <c r="G289" s="813"/>
      <c r="H289" s="813"/>
      <c r="I289" s="813"/>
      <c r="J289" s="813"/>
      <c r="K289" s="813"/>
      <c r="L289" s="813"/>
      <c r="M289" s="813"/>
      <c r="N289" s="813"/>
      <c r="O289" s="813"/>
    </row>
    <row r="290" spans="3:15" ht="14.25">
      <c r="C290" s="813"/>
      <c r="D290" s="813"/>
      <c r="E290" s="813"/>
      <c r="F290" s="813"/>
      <c r="G290" s="813"/>
      <c r="H290" s="813"/>
      <c r="I290" s="813"/>
      <c r="J290" s="813"/>
      <c r="K290" s="813"/>
      <c r="L290" s="813"/>
      <c r="M290" s="813"/>
      <c r="N290" s="813"/>
      <c r="O290" s="813"/>
    </row>
    <row r="291" spans="3:15" ht="14.25">
      <c r="C291" s="813"/>
      <c r="D291" s="813"/>
      <c r="E291" s="813"/>
      <c r="F291" s="813"/>
      <c r="G291" s="813"/>
      <c r="H291" s="813"/>
      <c r="I291" s="813"/>
      <c r="J291" s="813"/>
      <c r="K291" s="813"/>
      <c r="L291" s="813"/>
      <c r="M291" s="813"/>
      <c r="N291" s="813"/>
      <c r="O291" s="813"/>
    </row>
    <row r="292" spans="3:15" ht="14.25">
      <c r="C292" s="813"/>
      <c r="D292" s="813"/>
      <c r="E292" s="813"/>
      <c r="F292" s="813"/>
      <c r="G292" s="813"/>
      <c r="H292" s="813"/>
      <c r="I292" s="813"/>
      <c r="J292" s="813"/>
      <c r="K292" s="813"/>
      <c r="L292" s="813"/>
      <c r="M292" s="813"/>
      <c r="N292" s="813"/>
      <c r="O292" s="813"/>
    </row>
    <row r="293" spans="3:15" ht="14.25">
      <c r="C293" s="813"/>
      <c r="D293" s="813"/>
      <c r="E293" s="813"/>
      <c r="F293" s="813"/>
      <c r="G293" s="813"/>
      <c r="H293" s="813"/>
      <c r="I293" s="813"/>
      <c r="J293" s="813"/>
      <c r="K293" s="813"/>
      <c r="L293" s="813"/>
      <c r="M293" s="813"/>
      <c r="N293" s="813"/>
      <c r="O293" s="813"/>
    </row>
    <row r="294" spans="3:15" ht="14.25">
      <c r="C294" s="813"/>
      <c r="D294" s="813"/>
      <c r="E294" s="813"/>
      <c r="F294" s="813"/>
      <c r="G294" s="813"/>
      <c r="H294" s="813"/>
      <c r="I294" s="813"/>
      <c r="J294" s="813"/>
      <c r="K294" s="813"/>
      <c r="L294" s="813"/>
      <c r="M294" s="813"/>
      <c r="N294" s="813"/>
      <c r="O294" s="813"/>
    </row>
    <row r="295" spans="3:15" ht="14.25">
      <c r="C295" s="813"/>
      <c r="D295" s="813"/>
      <c r="E295" s="813"/>
      <c r="F295" s="813"/>
      <c r="G295" s="813"/>
      <c r="H295" s="813"/>
      <c r="I295" s="813"/>
      <c r="J295" s="813"/>
      <c r="K295" s="813"/>
      <c r="L295" s="813"/>
      <c r="M295" s="813"/>
      <c r="N295" s="813"/>
      <c r="O295" s="813"/>
    </row>
    <row r="296" spans="3:15" ht="14.25">
      <c r="C296" s="813"/>
      <c r="D296" s="813"/>
      <c r="E296" s="813"/>
      <c r="F296" s="813"/>
      <c r="G296" s="813"/>
      <c r="H296" s="813"/>
      <c r="I296" s="813"/>
      <c r="J296" s="813"/>
      <c r="K296" s="813"/>
      <c r="L296" s="813"/>
      <c r="M296" s="813"/>
      <c r="N296" s="813"/>
      <c r="O296" s="813"/>
    </row>
    <row r="297" spans="3:15" ht="14.25">
      <c r="C297" s="813"/>
      <c r="D297" s="813"/>
      <c r="E297" s="813"/>
      <c r="F297" s="813"/>
      <c r="G297" s="813"/>
      <c r="H297" s="813"/>
      <c r="I297" s="813"/>
      <c r="J297" s="813"/>
      <c r="K297" s="813"/>
      <c r="L297" s="813"/>
      <c r="M297" s="813"/>
      <c r="N297" s="813"/>
      <c r="O297" s="813"/>
    </row>
    <row r="298" spans="3:15" ht="14.25">
      <c r="C298" s="813"/>
      <c r="D298" s="813"/>
      <c r="E298" s="813"/>
      <c r="F298" s="813"/>
      <c r="G298" s="813"/>
      <c r="H298" s="813"/>
      <c r="I298" s="813"/>
      <c r="J298" s="813"/>
      <c r="K298" s="813"/>
      <c r="L298" s="813"/>
      <c r="M298" s="813"/>
      <c r="N298" s="813"/>
      <c r="O298" s="813"/>
    </row>
    <row r="299" spans="3:15" ht="14.25">
      <c r="C299" s="813"/>
      <c r="D299" s="813"/>
      <c r="E299" s="813"/>
      <c r="F299" s="813"/>
      <c r="G299" s="813"/>
      <c r="H299" s="813"/>
      <c r="I299" s="813"/>
      <c r="J299" s="813"/>
      <c r="K299" s="813"/>
      <c r="L299" s="813"/>
      <c r="M299" s="813"/>
      <c r="N299" s="813"/>
      <c r="O299" s="813"/>
    </row>
    <row r="300" spans="3:15" ht="14.25">
      <c r="C300" s="813"/>
      <c r="D300" s="813"/>
      <c r="E300" s="813"/>
      <c r="F300" s="813"/>
      <c r="G300" s="813"/>
      <c r="H300" s="813"/>
      <c r="I300" s="813"/>
      <c r="J300" s="813"/>
      <c r="K300" s="813"/>
      <c r="L300" s="813"/>
      <c r="M300" s="813"/>
      <c r="N300" s="813"/>
      <c r="O300" s="813"/>
    </row>
    <row r="301" spans="3:15" ht="14.25">
      <c r="C301" s="813"/>
      <c r="D301" s="813"/>
      <c r="E301" s="813"/>
      <c r="F301" s="813"/>
      <c r="G301" s="813"/>
      <c r="H301" s="813"/>
      <c r="I301" s="813"/>
      <c r="J301" s="813"/>
      <c r="K301" s="813"/>
      <c r="L301" s="813"/>
      <c r="M301" s="813"/>
      <c r="N301" s="813"/>
      <c r="O301" s="813"/>
    </row>
    <row r="302" spans="3:15" ht="14.25">
      <c r="C302" s="813"/>
      <c r="D302" s="813"/>
      <c r="E302" s="813"/>
      <c r="F302" s="813"/>
      <c r="G302" s="813"/>
      <c r="H302" s="813"/>
      <c r="I302" s="813"/>
      <c r="J302" s="813"/>
      <c r="K302" s="813"/>
      <c r="L302" s="813"/>
      <c r="M302" s="813"/>
      <c r="N302" s="813"/>
      <c r="O302" s="813"/>
    </row>
    <row r="303" spans="3:15" ht="14.25">
      <c r="C303" s="813"/>
      <c r="D303" s="813"/>
      <c r="E303" s="813"/>
      <c r="F303" s="813"/>
      <c r="G303" s="813"/>
      <c r="H303" s="813"/>
      <c r="I303" s="813"/>
      <c r="J303" s="813"/>
      <c r="K303" s="813"/>
      <c r="L303" s="813"/>
      <c r="M303" s="813"/>
      <c r="N303" s="813"/>
      <c r="O303" s="813"/>
    </row>
    <row r="304" spans="3:15" ht="14.25">
      <c r="C304" s="813"/>
      <c r="D304" s="813"/>
      <c r="E304" s="813"/>
      <c r="F304" s="813"/>
      <c r="G304" s="813"/>
      <c r="H304" s="813"/>
      <c r="I304" s="813"/>
      <c r="J304" s="813"/>
      <c r="K304" s="813"/>
      <c r="L304" s="813"/>
      <c r="M304" s="813"/>
      <c r="N304" s="813"/>
      <c r="O304" s="813"/>
    </row>
    <row r="305" spans="3:15" ht="14.25">
      <c r="C305" s="813"/>
      <c r="D305" s="813"/>
      <c r="E305" s="813"/>
      <c r="F305" s="813"/>
      <c r="G305" s="813"/>
      <c r="H305" s="813"/>
      <c r="I305" s="813"/>
      <c r="J305" s="813"/>
      <c r="K305" s="813"/>
      <c r="L305" s="813"/>
      <c r="M305" s="813"/>
      <c r="N305" s="813"/>
      <c r="O305" s="813"/>
    </row>
    <row r="306" spans="3:15" ht="14.25">
      <c r="C306" s="813"/>
      <c r="D306" s="813"/>
      <c r="E306" s="813"/>
      <c r="F306" s="813"/>
      <c r="G306" s="813"/>
      <c r="H306" s="813"/>
      <c r="I306" s="813"/>
      <c r="J306" s="813"/>
      <c r="K306" s="813"/>
      <c r="L306" s="813"/>
      <c r="M306" s="813"/>
      <c r="N306" s="813"/>
      <c r="O306" s="813"/>
    </row>
    <row r="307" spans="3:15" ht="14.25">
      <c r="C307" s="813"/>
      <c r="D307" s="813"/>
      <c r="E307" s="813"/>
      <c r="F307" s="813"/>
      <c r="G307" s="813"/>
      <c r="H307" s="813"/>
      <c r="I307" s="813"/>
      <c r="J307" s="813"/>
      <c r="K307" s="813"/>
      <c r="L307" s="813"/>
      <c r="M307" s="813"/>
      <c r="N307" s="813"/>
      <c r="O307" s="813"/>
    </row>
    <row r="308" spans="3:15" ht="14.25">
      <c r="C308" s="813"/>
      <c r="D308" s="813"/>
      <c r="E308" s="813"/>
      <c r="F308" s="813"/>
      <c r="G308" s="813"/>
      <c r="H308" s="813"/>
      <c r="I308" s="813"/>
      <c r="J308" s="813"/>
      <c r="K308" s="813"/>
      <c r="L308" s="813"/>
      <c r="M308" s="813"/>
      <c r="N308" s="813"/>
      <c r="O308" s="813"/>
    </row>
    <row r="309" spans="3:15" ht="14.25">
      <c r="C309" s="813"/>
      <c r="D309" s="813"/>
      <c r="E309" s="813"/>
      <c r="F309" s="813"/>
      <c r="G309" s="813"/>
      <c r="H309" s="813"/>
      <c r="I309" s="813"/>
      <c r="J309" s="813"/>
      <c r="K309" s="813"/>
      <c r="L309" s="813"/>
      <c r="M309" s="813"/>
      <c r="N309" s="813"/>
      <c r="O309" s="813"/>
    </row>
    <row r="310" spans="3:15" ht="14.25">
      <c r="C310" s="813"/>
      <c r="D310" s="813"/>
      <c r="E310" s="813"/>
      <c r="F310" s="813"/>
      <c r="G310" s="813"/>
      <c r="H310" s="813"/>
      <c r="I310" s="813"/>
      <c r="J310" s="813"/>
      <c r="K310" s="813"/>
      <c r="L310" s="813"/>
      <c r="M310" s="813"/>
      <c r="N310" s="813"/>
      <c r="O310" s="813"/>
    </row>
    <row r="311" spans="3:15" ht="14.25">
      <c r="C311" s="813"/>
      <c r="D311" s="813"/>
      <c r="E311" s="813"/>
      <c r="F311" s="813"/>
      <c r="G311" s="813"/>
      <c r="H311" s="813"/>
      <c r="I311" s="813"/>
      <c r="J311" s="813"/>
      <c r="K311" s="813"/>
      <c r="L311" s="813"/>
      <c r="M311" s="813"/>
      <c r="N311" s="813"/>
      <c r="O311" s="813"/>
    </row>
    <row r="312" spans="3:15" ht="14.25">
      <c r="C312" s="813"/>
      <c r="D312" s="813"/>
      <c r="E312" s="813"/>
      <c r="F312" s="813"/>
      <c r="G312" s="813"/>
      <c r="H312" s="813"/>
      <c r="I312" s="813"/>
      <c r="J312" s="813"/>
      <c r="K312" s="813"/>
      <c r="L312" s="813"/>
      <c r="M312" s="813"/>
      <c r="N312" s="813"/>
      <c r="O312" s="813"/>
    </row>
    <row r="313" spans="3:15" ht="14.25">
      <c r="C313" s="813"/>
      <c r="D313" s="813"/>
      <c r="E313" s="813"/>
      <c r="F313" s="813"/>
      <c r="G313" s="813"/>
      <c r="H313" s="813"/>
      <c r="I313" s="813"/>
      <c r="J313" s="813"/>
      <c r="K313" s="813"/>
      <c r="L313" s="813"/>
      <c r="M313" s="813"/>
      <c r="N313" s="813"/>
      <c r="O313" s="813"/>
    </row>
    <row r="314" spans="3:15" ht="14.25">
      <c r="C314" s="813"/>
      <c r="D314" s="813"/>
      <c r="E314" s="813"/>
      <c r="F314" s="813"/>
      <c r="G314" s="813"/>
      <c r="H314" s="813"/>
      <c r="I314" s="813"/>
      <c r="J314" s="813"/>
      <c r="K314" s="813"/>
      <c r="L314" s="813"/>
      <c r="M314" s="813"/>
      <c r="N314" s="813"/>
      <c r="O314" s="813"/>
    </row>
    <row r="315" spans="3:15" ht="14.25">
      <c r="C315" s="813"/>
      <c r="D315" s="813"/>
      <c r="E315" s="813"/>
      <c r="F315" s="813"/>
      <c r="G315" s="813"/>
      <c r="H315" s="813"/>
      <c r="I315" s="813"/>
      <c r="J315" s="813"/>
      <c r="K315" s="813"/>
      <c r="L315" s="813"/>
      <c r="M315" s="813"/>
      <c r="N315" s="813"/>
      <c r="O315" s="813"/>
    </row>
    <row r="316" spans="3:15" ht="14.25">
      <c r="C316" s="813"/>
      <c r="D316" s="813"/>
      <c r="E316" s="813"/>
      <c r="F316" s="813"/>
      <c r="G316" s="813"/>
      <c r="H316" s="813"/>
      <c r="I316" s="813"/>
      <c r="J316" s="813"/>
      <c r="K316" s="813"/>
      <c r="L316" s="813"/>
      <c r="M316" s="813"/>
      <c r="N316" s="813"/>
      <c r="O316" s="813"/>
    </row>
    <row r="317" spans="3:15" ht="14.25">
      <c r="C317" s="813"/>
      <c r="D317" s="813"/>
      <c r="E317" s="813"/>
      <c r="F317" s="813"/>
      <c r="G317" s="813"/>
      <c r="H317" s="813"/>
      <c r="I317" s="813"/>
      <c r="J317" s="813"/>
      <c r="K317" s="813"/>
      <c r="L317" s="813"/>
      <c r="M317" s="813"/>
      <c r="N317" s="813"/>
      <c r="O317" s="813"/>
    </row>
    <row r="318" spans="3:15" ht="14.25">
      <c r="C318" s="813"/>
      <c r="D318" s="813"/>
      <c r="E318" s="813"/>
      <c r="F318" s="813"/>
      <c r="G318" s="813"/>
      <c r="H318" s="813"/>
      <c r="I318" s="813"/>
      <c r="J318" s="813"/>
      <c r="K318" s="813"/>
      <c r="L318" s="813"/>
      <c r="M318" s="813"/>
      <c r="N318" s="813"/>
      <c r="O318" s="813"/>
    </row>
    <row r="319" spans="3:15" ht="14.25">
      <c r="C319" s="813"/>
      <c r="D319" s="813"/>
      <c r="E319" s="813"/>
      <c r="F319" s="813"/>
      <c r="G319" s="813"/>
      <c r="H319" s="813"/>
      <c r="I319" s="813"/>
      <c r="J319" s="813"/>
      <c r="K319" s="813"/>
      <c r="L319" s="813"/>
      <c r="M319" s="813"/>
      <c r="N319" s="813"/>
      <c r="O319" s="813"/>
    </row>
    <row r="320" spans="3:15" ht="14.25">
      <c r="C320" s="813"/>
      <c r="D320" s="813"/>
      <c r="E320" s="813"/>
      <c r="F320" s="813"/>
      <c r="G320" s="813"/>
      <c r="H320" s="813"/>
      <c r="I320" s="813"/>
      <c r="J320" s="813"/>
      <c r="K320" s="813"/>
      <c r="L320" s="813"/>
      <c r="M320" s="813"/>
      <c r="N320" s="813"/>
      <c r="O320" s="813"/>
    </row>
    <row r="321" spans="3:15" ht="14.25">
      <c r="C321" s="813"/>
      <c r="D321" s="813"/>
      <c r="E321" s="813"/>
      <c r="F321" s="813"/>
      <c r="G321" s="813"/>
      <c r="H321" s="813"/>
      <c r="I321" s="813"/>
      <c r="J321" s="813"/>
      <c r="K321" s="813"/>
      <c r="L321" s="813"/>
      <c r="M321" s="813"/>
      <c r="N321" s="813"/>
      <c r="O321" s="813"/>
    </row>
    <row r="322" spans="3:15" ht="14.25">
      <c r="C322" s="813"/>
      <c r="D322" s="813"/>
      <c r="E322" s="813"/>
      <c r="F322" s="813"/>
      <c r="G322" s="813"/>
      <c r="H322" s="813"/>
      <c r="I322" s="813"/>
      <c r="J322" s="813"/>
      <c r="K322" s="813"/>
      <c r="L322" s="813"/>
      <c r="M322" s="813"/>
      <c r="N322" s="813"/>
      <c r="O322" s="813"/>
    </row>
    <row r="323" spans="3:15" ht="14.25">
      <c r="C323" s="813"/>
      <c r="D323" s="813"/>
      <c r="E323" s="813"/>
      <c r="F323" s="813"/>
      <c r="G323" s="813"/>
      <c r="H323" s="813"/>
      <c r="I323" s="813"/>
      <c r="J323" s="813"/>
      <c r="K323" s="813"/>
      <c r="L323" s="813"/>
      <c r="M323" s="813"/>
      <c r="N323" s="813"/>
      <c r="O323" s="813"/>
    </row>
    <row r="324" spans="3:15" ht="14.25">
      <c r="C324" s="813"/>
      <c r="D324" s="813"/>
      <c r="E324" s="813"/>
      <c r="F324" s="813"/>
      <c r="G324" s="813"/>
      <c r="H324" s="813"/>
      <c r="I324" s="813"/>
      <c r="J324" s="813"/>
      <c r="K324" s="813"/>
      <c r="L324" s="813"/>
      <c r="M324" s="813"/>
      <c r="N324" s="813"/>
      <c r="O324" s="813"/>
    </row>
    <row r="325" spans="3:15" ht="14.25">
      <c r="C325" s="813"/>
      <c r="D325" s="813"/>
      <c r="E325" s="813"/>
      <c r="F325" s="813"/>
      <c r="G325" s="813"/>
      <c r="H325" s="813"/>
      <c r="I325" s="813"/>
      <c r="J325" s="813"/>
      <c r="K325" s="813"/>
      <c r="L325" s="813"/>
      <c r="M325" s="813"/>
      <c r="N325" s="813"/>
      <c r="O325" s="813"/>
    </row>
    <row r="326" spans="3:15" ht="14.25">
      <c r="C326" s="813"/>
      <c r="D326" s="813"/>
      <c r="E326" s="813"/>
      <c r="F326" s="813"/>
      <c r="G326" s="813"/>
      <c r="H326" s="813"/>
      <c r="I326" s="813"/>
      <c r="J326" s="813"/>
      <c r="K326" s="813"/>
      <c r="L326" s="813"/>
      <c r="M326" s="813"/>
      <c r="N326" s="813"/>
      <c r="O326" s="813"/>
    </row>
    <row r="327" spans="3:15" ht="14.25">
      <c r="C327" s="813"/>
      <c r="D327" s="813"/>
      <c r="E327" s="813"/>
      <c r="F327" s="813"/>
      <c r="G327" s="813"/>
      <c r="H327" s="813"/>
      <c r="I327" s="813"/>
      <c r="J327" s="813"/>
      <c r="K327" s="813"/>
      <c r="L327" s="813"/>
      <c r="M327" s="813"/>
      <c r="N327" s="813"/>
      <c r="O327" s="813"/>
    </row>
    <row r="328" spans="3:15" ht="14.25">
      <c r="C328" s="813"/>
      <c r="D328" s="813"/>
      <c r="E328" s="813"/>
      <c r="F328" s="813"/>
      <c r="G328" s="813"/>
      <c r="H328" s="813"/>
      <c r="I328" s="813"/>
      <c r="J328" s="813"/>
      <c r="K328" s="813"/>
      <c r="L328" s="813"/>
      <c r="M328" s="813"/>
      <c r="N328" s="813"/>
      <c r="O328" s="813"/>
    </row>
    <row r="329" spans="3:15" ht="14.25">
      <c r="C329" s="813"/>
      <c r="D329" s="813"/>
      <c r="E329" s="813"/>
      <c r="F329" s="813"/>
      <c r="G329" s="813"/>
      <c r="H329" s="813"/>
      <c r="I329" s="813"/>
      <c r="J329" s="813"/>
      <c r="K329" s="813"/>
      <c r="L329" s="813"/>
      <c r="M329" s="813"/>
      <c r="N329" s="813"/>
      <c r="O329" s="813"/>
    </row>
    <row r="330" spans="3:15" ht="14.25">
      <c r="C330" s="813"/>
      <c r="D330" s="813"/>
      <c r="E330" s="813"/>
      <c r="F330" s="813"/>
      <c r="G330" s="813"/>
      <c r="H330" s="813"/>
      <c r="I330" s="813"/>
      <c r="J330" s="813"/>
      <c r="K330" s="813"/>
      <c r="L330" s="813"/>
      <c r="M330" s="813"/>
      <c r="N330" s="813"/>
      <c r="O330" s="813"/>
    </row>
    <row r="331" spans="3:15" ht="14.25">
      <c r="C331" s="813"/>
      <c r="D331" s="813"/>
      <c r="E331" s="813"/>
      <c r="F331" s="813"/>
      <c r="G331" s="813"/>
      <c r="H331" s="813"/>
      <c r="I331" s="813"/>
      <c r="J331" s="813"/>
      <c r="K331" s="813"/>
      <c r="L331" s="813"/>
      <c r="M331" s="813"/>
      <c r="N331" s="813"/>
      <c r="O331" s="813"/>
    </row>
    <row r="332" spans="3:15" ht="14.25">
      <c r="C332" s="813"/>
      <c r="D332" s="813"/>
      <c r="E332" s="813"/>
      <c r="F332" s="813"/>
      <c r="G332" s="813"/>
      <c r="H332" s="813"/>
      <c r="I332" s="813"/>
      <c r="J332" s="813"/>
      <c r="K332" s="813"/>
      <c r="L332" s="813"/>
      <c r="M332" s="813"/>
      <c r="N332" s="813"/>
      <c r="O332" s="813"/>
    </row>
    <row r="333" spans="3:15" ht="14.25">
      <c r="C333" s="813"/>
      <c r="D333" s="813"/>
      <c r="E333" s="813"/>
      <c r="F333" s="813"/>
      <c r="G333" s="813"/>
      <c r="H333" s="813"/>
      <c r="I333" s="813"/>
      <c r="J333" s="813"/>
      <c r="K333" s="813"/>
      <c r="L333" s="813"/>
      <c r="M333" s="813"/>
      <c r="N333" s="813"/>
      <c r="O333" s="813"/>
    </row>
    <row r="334" spans="3:15" ht="14.25">
      <c r="C334" s="813"/>
      <c r="D334" s="813"/>
      <c r="E334" s="813"/>
      <c r="F334" s="813"/>
      <c r="G334" s="813"/>
      <c r="H334" s="813"/>
      <c r="I334" s="813"/>
      <c r="J334" s="813"/>
      <c r="K334" s="813"/>
      <c r="L334" s="813"/>
      <c r="M334" s="813"/>
      <c r="N334" s="813"/>
      <c r="O334" s="813"/>
    </row>
    <row r="335" spans="3:15" ht="14.25">
      <c r="C335" s="813"/>
      <c r="D335" s="813"/>
      <c r="E335" s="813"/>
      <c r="F335" s="813"/>
      <c r="G335" s="813"/>
      <c r="H335" s="813"/>
      <c r="I335" s="813"/>
      <c r="J335" s="813"/>
      <c r="K335" s="813"/>
      <c r="L335" s="813"/>
      <c r="M335" s="813"/>
      <c r="N335" s="813"/>
      <c r="O335" s="813"/>
    </row>
    <row r="336" spans="3:15" ht="14.25">
      <c r="C336" s="813"/>
      <c r="D336" s="813"/>
      <c r="E336" s="813"/>
      <c r="F336" s="813"/>
      <c r="G336" s="813"/>
      <c r="H336" s="813"/>
      <c r="I336" s="813"/>
      <c r="J336" s="813"/>
      <c r="K336" s="813"/>
      <c r="L336" s="813"/>
      <c r="M336" s="813"/>
      <c r="N336" s="813"/>
      <c r="O336" s="813"/>
    </row>
    <row r="337" spans="3:15" ht="14.25">
      <c r="C337" s="813"/>
      <c r="D337" s="813"/>
      <c r="E337" s="813"/>
      <c r="F337" s="813"/>
      <c r="G337" s="813"/>
      <c r="H337" s="813"/>
      <c r="I337" s="813"/>
      <c r="J337" s="813"/>
      <c r="K337" s="813"/>
      <c r="L337" s="813"/>
      <c r="M337" s="813"/>
      <c r="N337" s="813"/>
      <c r="O337" s="813"/>
    </row>
    <row r="338" spans="3:15" ht="14.25">
      <c r="C338" s="813"/>
      <c r="D338" s="813"/>
      <c r="E338" s="813"/>
      <c r="F338" s="813"/>
      <c r="G338" s="813"/>
      <c r="H338" s="813"/>
      <c r="I338" s="813"/>
      <c r="J338" s="813"/>
      <c r="K338" s="813"/>
      <c r="L338" s="813"/>
      <c r="M338" s="813"/>
      <c r="N338" s="813"/>
      <c r="O338" s="813"/>
    </row>
    <row r="339" spans="3:15" ht="14.25">
      <c r="C339" s="813"/>
      <c r="D339" s="813"/>
      <c r="E339" s="813"/>
      <c r="F339" s="813"/>
      <c r="G339" s="813"/>
      <c r="H339" s="813"/>
      <c r="I339" s="813"/>
      <c r="J339" s="813"/>
      <c r="K339" s="813"/>
      <c r="L339" s="813"/>
      <c r="M339" s="813"/>
      <c r="N339" s="813"/>
      <c r="O339" s="813"/>
    </row>
    <row r="340" spans="3:15" ht="14.25">
      <c r="C340" s="813"/>
      <c r="D340" s="813"/>
      <c r="E340" s="813"/>
      <c r="F340" s="813"/>
      <c r="G340" s="813"/>
      <c r="H340" s="813"/>
      <c r="I340" s="813"/>
      <c r="J340" s="813"/>
      <c r="K340" s="813"/>
      <c r="L340" s="813"/>
      <c r="M340" s="813"/>
      <c r="N340" s="813"/>
      <c r="O340" s="813"/>
    </row>
    <row r="341" spans="3:15" ht="14.25">
      <c r="C341" s="813"/>
      <c r="D341" s="813"/>
      <c r="E341" s="813"/>
      <c r="F341" s="813"/>
      <c r="G341" s="813"/>
      <c r="H341" s="813"/>
      <c r="I341" s="813"/>
      <c r="J341" s="813"/>
      <c r="K341" s="813"/>
      <c r="L341" s="813"/>
      <c r="M341" s="813"/>
      <c r="N341" s="813"/>
      <c r="O341" s="813"/>
    </row>
    <row r="342" spans="3:15" ht="14.25">
      <c r="C342" s="813"/>
      <c r="D342" s="813"/>
      <c r="E342" s="813"/>
      <c r="F342" s="813"/>
      <c r="G342" s="813"/>
      <c r="H342" s="813"/>
      <c r="I342" s="813"/>
      <c r="J342" s="813"/>
      <c r="K342" s="813"/>
      <c r="L342" s="813"/>
      <c r="M342" s="813"/>
      <c r="N342" s="813"/>
      <c r="O342" s="813"/>
    </row>
    <row r="343" spans="3:15" ht="14.25">
      <c r="C343" s="813"/>
      <c r="D343" s="813"/>
      <c r="E343" s="813"/>
      <c r="F343" s="813"/>
      <c r="G343" s="813"/>
      <c r="H343" s="813"/>
      <c r="I343" s="813"/>
      <c r="J343" s="813"/>
      <c r="K343" s="813"/>
      <c r="L343" s="813"/>
      <c r="M343" s="813"/>
      <c r="N343" s="813"/>
      <c r="O343" s="813"/>
    </row>
    <row r="344" spans="3:15" ht="14.25">
      <c r="C344" s="813"/>
      <c r="D344" s="813"/>
      <c r="E344" s="813"/>
      <c r="F344" s="813"/>
      <c r="G344" s="813"/>
      <c r="H344" s="813"/>
      <c r="I344" s="813"/>
      <c r="J344" s="813"/>
      <c r="K344" s="813"/>
      <c r="L344" s="813"/>
      <c r="M344" s="813"/>
      <c r="N344" s="813"/>
      <c r="O344" s="813"/>
    </row>
    <row r="345" spans="3:15" ht="14.25">
      <c r="C345" s="813"/>
      <c r="D345" s="813"/>
      <c r="E345" s="813"/>
      <c r="F345" s="813"/>
      <c r="G345" s="813"/>
      <c r="H345" s="813"/>
      <c r="I345" s="813"/>
      <c r="J345" s="813"/>
      <c r="K345" s="813"/>
      <c r="L345" s="813"/>
      <c r="M345" s="813"/>
      <c r="N345" s="813"/>
      <c r="O345" s="813"/>
    </row>
    <row r="346" spans="3:15" ht="14.25">
      <c r="C346" s="813"/>
      <c r="D346" s="813"/>
      <c r="E346" s="813"/>
      <c r="F346" s="813"/>
      <c r="G346" s="813"/>
      <c r="H346" s="813"/>
      <c r="I346" s="813"/>
      <c r="J346" s="813"/>
      <c r="K346" s="813"/>
      <c r="L346" s="813"/>
      <c r="M346" s="813"/>
      <c r="N346" s="813"/>
      <c r="O346" s="813"/>
    </row>
    <row r="347" spans="3:15" ht="14.25">
      <c r="C347" s="813"/>
      <c r="D347" s="813"/>
      <c r="E347" s="813"/>
      <c r="F347" s="813"/>
      <c r="G347" s="813"/>
      <c r="H347" s="813"/>
      <c r="I347" s="813"/>
      <c r="J347" s="813"/>
      <c r="K347" s="813"/>
      <c r="L347" s="813"/>
      <c r="M347" s="813"/>
      <c r="N347" s="813"/>
      <c r="O347" s="813"/>
    </row>
    <row r="348" spans="3:15" ht="14.25">
      <c r="C348" s="813"/>
      <c r="D348" s="813"/>
      <c r="E348" s="813"/>
      <c r="F348" s="813"/>
      <c r="G348" s="813"/>
      <c r="H348" s="813"/>
      <c r="I348" s="813"/>
      <c r="J348" s="813"/>
      <c r="K348" s="813"/>
      <c r="L348" s="813"/>
      <c r="M348" s="813"/>
      <c r="N348" s="813"/>
      <c r="O348" s="813"/>
    </row>
    <row r="349" spans="3:15" ht="14.25">
      <c r="C349" s="813"/>
      <c r="D349" s="813"/>
      <c r="E349" s="813"/>
      <c r="F349" s="813"/>
      <c r="G349" s="813"/>
      <c r="H349" s="813"/>
      <c r="I349" s="813"/>
      <c r="J349" s="813"/>
      <c r="K349" s="813"/>
      <c r="L349" s="813"/>
      <c r="M349" s="813"/>
      <c r="N349" s="813"/>
      <c r="O349" s="813"/>
    </row>
    <row r="350" spans="3:15" ht="14.25">
      <c r="C350" s="813"/>
      <c r="D350" s="813"/>
      <c r="E350" s="813"/>
      <c r="F350" s="813"/>
      <c r="G350" s="813"/>
      <c r="H350" s="813"/>
      <c r="I350" s="813"/>
      <c r="J350" s="813"/>
      <c r="K350" s="813"/>
      <c r="L350" s="813"/>
      <c r="M350" s="813"/>
      <c r="N350" s="813"/>
      <c r="O350" s="813"/>
    </row>
    <row r="351" spans="3:15" ht="14.25">
      <c r="C351" s="813"/>
      <c r="D351" s="813"/>
      <c r="E351" s="813"/>
      <c r="F351" s="813"/>
      <c r="G351" s="813"/>
      <c r="H351" s="813"/>
      <c r="I351" s="813"/>
      <c r="J351" s="813"/>
      <c r="K351" s="813"/>
      <c r="L351" s="813"/>
      <c r="M351" s="813"/>
      <c r="N351" s="813"/>
      <c r="O351" s="813"/>
    </row>
    <row r="352" spans="3:15" ht="14.25">
      <c r="C352" s="813"/>
      <c r="D352" s="813"/>
      <c r="E352" s="813"/>
      <c r="F352" s="813"/>
      <c r="G352" s="813"/>
      <c r="H352" s="813"/>
      <c r="I352" s="813"/>
      <c r="J352" s="813"/>
      <c r="K352" s="813"/>
      <c r="L352" s="813"/>
      <c r="M352" s="813"/>
      <c r="N352" s="813"/>
      <c r="O352" s="813"/>
    </row>
    <row r="353" spans="3:15" ht="14.25">
      <c r="C353" s="813"/>
      <c r="D353" s="813"/>
      <c r="E353" s="813"/>
      <c r="F353" s="813"/>
      <c r="G353" s="813"/>
      <c r="H353" s="813"/>
      <c r="I353" s="813"/>
      <c r="J353" s="813"/>
      <c r="K353" s="813"/>
      <c r="L353" s="813"/>
      <c r="M353" s="813"/>
      <c r="N353" s="813"/>
      <c r="O353" s="813"/>
    </row>
    <row r="354" spans="3:15" ht="14.25">
      <c r="C354" s="813"/>
      <c r="D354" s="813"/>
      <c r="E354" s="813"/>
      <c r="F354" s="813"/>
      <c r="G354" s="813"/>
      <c r="H354" s="813"/>
      <c r="I354" s="813"/>
      <c r="J354" s="813"/>
      <c r="K354" s="813"/>
      <c r="L354" s="813"/>
      <c r="M354" s="813"/>
      <c r="N354" s="813"/>
      <c r="O354" s="813"/>
    </row>
    <row r="355" spans="3:15" ht="14.25">
      <c r="C355" s="813"/>
      <c r="D355" s="813"/>
      <c r="E355" s="813"/>
      <c r="F355" s="813"/>
      <c r="G355" s="813"/>
      <c r="H355" s="813"/>
      <c r="I355" s="813"/>
      <c r="J355" s="813"/>
      <c r="K355" s="813"/>
      <c r="L355" s="813"/>
      <c r="M355" s="813"/>
      <c r="N355" s="813"/>
      <c r="O355" s="813"/>
    </row>
    <row r="356" spans="3:15" ht="14.25">
      <c r="C356" s="813"/>
      <c r="D356" s="813"/>
      <c r="E356" s="813"/>
      <c r="F356" s="813"/>
      <c r="G356" s="813"/>
      <c r="H356" s="813"/>
      <c r="I356" s="813"/>
      <c r="J356" s="813"/>
      <c r="K356" s="813"/>
      <c r="L356" s="813"/>
      <c r="M356" s="813"/>
      <c r="N356" s="813"/>
      <c r="O356" s="813"/>
    </row>
    <row r="357" spans="3:15" ht="14.25">
      <c r="C357" s="813"/>
      <c r="D357" s="813"/>
      <c r="E357" s="813"/>
      <c r="F357" s="813"/>
      <c r="G357" s="813"/>
      <c r="H357" s="813"/>
      <c r="I357" s="813"/>
      <c r="J357" s="813"/>
      <c r="K357" s="813"/>
      <c r="L357" s="813"/>
      <c r="M357" s="813"/>
      <c r="N357" s="813"/>
      <c r="O357" s="813"/>
    </row>
    <row r="358" spans="3:15" ht="14.25">
      <c r="C358" s="813"/>
      <c r="D358" s="813"/>
      <c r="E358" s="813"/>
      <c r="F358" s="813"/>
      <c r="G358" s="813"/>
      <c r="H358" s="813"/>
      <c r="I358" s="813"/>
      <c r="J358" s="813"/>
      <c r="K358" s="813"/>
      <c r="L358" s="813"/>
      <c r="M358" s="813"/>
      <c r="N358" s="813"/>
      <c r="O358" s="813"/>
    </row>
    <row r="359" spans="3:15" ht="14.25">
      <c r="C359" s="813"/>
      <c r="D359" s="813"/>
      <c r="E359" s="813"/>
      <c r="F359" s="813"/>
      <c r="G359" s="813"/>
      <c r="H359" s="813"/>
      <c r="I359" s="813"/>
      <c r="J359" s="813"/>
      <c r="K359" s="813"/>
      <c r="L359" s="813"/>
      <c r="M359" s="813"/>
      <c r="N359" s="813"/>
      <c r="O359" s="813"/>
    </row>
    <row r="360" spans="3:15" ht="14.25">
      <c r="C360" s="813"/>
      <c r="D360" s="813"/>
      <c r="E360" s="813"/>
      <c r="F360" s="813"/>
      <c r="G360" s="813"/>
      <c r="H360" s="813"/>
      <c r="I360" s="813"/>
      <c r="J360" s="813"/>
      <c r="K360" s="813"/>
      <c r="L360" s="813"/>
      <c r="M360" s="813"/>
      <c r="N360" s="813"/>
      <c r="O360" s="813"/>
    </row>
    <row r="361" spans="3:15" ht="14.25">
      <c r="C361" s="813"/>
      <c r="D361" s="813"/>
      <c r="E361" s="813"/>
      <c r="F361" s="813"/>
      <c r="G361" s="813"/>
      <c r="H361" s="813"/>
      <c r="I361" s="813"/>
      <c r="J361" s="813"/>
      <c r="K361" s="813"/>
      <c r="L361" s="813"/>
      <c r="M361" s="813"/>
      <c r="N361" s="813"/>
      <c r="O361" s="813"/>
    </row>
    <row r="362" spans="3:15" ht="14.25">
      <c r="C362" s="813"/>
      <c r="D362" s="813"/>
      <c r="E362" s="813"/>
      <c r="F362" s="813"/>
      <c r="G362" s="813"/>
      <c r="H362" s="813"/>
      <c r="I362" s="813"/>
      <c r="J362" s="813"/>
      <c r="K362" s="813"/>
      <c r="L362" s="813"/>
      <c r="M362" s="813"/>
      <c r="N362" s="813"/>
      <c r="O362" s="813"/>
    </row>
    <row r="363" spans="3:15" ht="14.25">
      <c r="C363" s="813"/>
      <c r="D363" s="813"/>
      <c r="E363" s="813"/>
      <c r="F363" s="813"/>
      <c r="G363" s="813"/>
      <c r="H363" s="813"/>
      <c r="I363" s="813"/>
      <c r="J363" s="813"/>
      <c r="K363" s="813"/>
      <c r="L363" s="813"/>
      <c r="M363" s="813"/>
      <c r="N363" s="813"/>
      <c r="O363" s="813"/>
    </row>
    <row r="364" spans="3:15" ht="14.25">
      <c r="C364" s="813"/>
      <c r="D364" s="813"/>
      <c r="E364" s="813"/>
      <c r="F364" s="813"/>
      <c r="G364" s="813"/>
      <c r="H364" s="813"/>
      <c r="I364" s="813"/>
      <c r="J364" s="813"/>
      <c r="K364" s="813"/>
      <c r="L364" s="813"/>
      <c r="M364" s="813"/>
      <c r="N364" s="813"/>
      <c r="O364" s="813"/>
    </row>
    <row r="365" spans="3:15" ht="14.25">
      <c r="C365" s="813"/>
      <c r="D365" s="813"/>
      <c r="E365" s="813"/>
      <c r="F365" s="813"/>
      <c r="G365" s="813"/>
      <c r="H365" s="813"/>
      <c r="I365" s="813"/>
      <c r="J365" s="813"/>
      <c r="K365" s="813"/>
      <c r="L365" s="813"/>
      <c r="M365" s="813"/>
      <c r="N365" s="813"/>
      <c r="O365" s="813"/>
    </row>
    <row r="366" spans="3:15" ht="14.25">
      <c r="C366" s="813"/>
      <c r="D366" s="813"/>
      <c r="E366" s="813"/>
      <c r="F366" s="813"/>
      <c r="G366" s="813"/>
      <c r="H366" s="813"/>
      <c r="I366" s="813"/>
      <c r="J366" s="813"/>
      <c r="K366" s="813"/>
      <c r="L366" s="813"/>
      <c r="M366" s="813"/>
      <c r="N366" s="813"/>
      <c r="O366" s="813"/>
    </row>
    <row r="367" spans="3:15" ht="14.25">
      <c r="C367" s="813"/>
      <c r="D367" s="813"/>
      <c r="E367" s="813"/>
      <c r="F367" s="813"/>
      <c r="G367" s="813"/>
      <c r="H367" s="813"/>
      <c r="I367" s="813"/>
      <c r="J367" s="813"/>
      <c r="K367" s="813"/>
      <c r="L367" s="813"/>
      <c r="M367" s="813"/>
      <c r="N367" s="813"/>
      <c r="O367" s="813"/>
    </row>
    <row r="368" spans="3:15" ht="14.25">
      <c r="C368" s="813"/>
      <c r="D368" s="813"/>
      <c r="E368" s="813"/>
      <c r="F368" s="813"/>
      <c r="G368" s="813"/>
      <c r="H368" s="813"/>
      <c r="I368" s="813"/>
      <c r="J368" s="813"/>
      <c r="K368" s="813"/>
      <c r="L368" s="813"/>
      <c r="M368" s="813"/>
      <c r="N368" s="813"/>
      <c r="O368" s="813"/>
    </row>
    <row r="369" spans="3:15" ht="14.25">
      <c r="C369" s="813"/>
      <c r="D369" s="813"/>
      <c r="E369" s="813"/>
      <c r="F369" s="813"/>
      <c r="G369" s="813"/>
      <c r="H369" s="813"/>
      <c r="I369" s="813"/>
      <c r="J369" s="813"/>
      <c r="K369" s="813"/>
      <c r="L369" s="813"/>
      <c r="M369" s="813"/>
      <c r="N369" s="813"/>
      <c r="O369" s="813"/>
    </row>
    <row r="370" spans="3:15" ht="14.25">
      <c r="C370" s="813"/>
      <c r="D370" s="813"/>
      <c r="E370" s="813"/>
      <c r="F370" s="813"/>
      <c r="G370" s="813"/>
      <c r="H370" s="813"/>
      <c r="I370" s="813"/>
      <c r="J370" s="813"/>
      <c r="K370" s="813"/>
      <c r="L370" s="813"/>
      <c r="M370" s="813"/>
      <c r="N370" s="813"/>
      <c r="O370" s="813"/>
    </row>
    <row r="371" spans="3:15" ht="14.25">
      <c r="C371" s="813"/>
      <c r="D371" s="813"/>
      <c r="E371" s="813"/>
      <c r="F371" s="813"/>
      <c r="G371" s="813"/>
      <c r="H371" s="813"/>
      <c r="I371" s="813"/>
      <c r="J371" s="813"/>
      <c r="K371" s="813"/>
      <c r="L371" s="813"/>
      <c r="M371" s="813"/>
      <c r="N371" s="813"/>
      <c r="O371" s="813"/>
    </row>
    <row r="372" spans="3:15" ht="14.25">
      <c r="C372" s="813"/>
      <c r="D372" s="813"/>
      <c r="E372" s="813"/>
      <c r="F372" s="813"/>
      <c r="G372" s="813"/>
      <c r="H372" s="813"/>
      <c r="I372" s="813"/>
      <c r="J372" s="813"/>
      <c r="K372" s="813"/>
      <c r="L372" s="813"/>
      <c r="M372" s="813"/>
      <c r="N372" s="813"/>
      <c r="O372" s="813"/>
    </row>
    <row r="373" spans="3:15" ht="14.25">
      <c r="C373" s="813"/>
      <c r="D373" s="813"/>
      <c r="E373" s="813"/>
      <c r="F373" s="813"/>
      <c r="G373" s="813"/>
      <c r="H373" s="813"/>
      <c r="I373" s="813"/>
      <c r="J373" s="813"/>
      <c r="K373" s="813"/>
      <c r="L373" s="813"/>
      <c r="M373" s="813"/>
      <c r="N373" s="813"/>
      <c r="O373" s="813"/>
    </row>
    <row r="374" spans="3:15" ht="14.25">
      <c r="C374" s="813"/>
      <c r="D374" s="813"/>
      <c r="E374" s="813"/>
      <c r="F374" s="813"/>
      <c r="G374" s="813"/>
      <c r="H374" s="813"/>
      <c r="I374" s="813"/>
      <c r="J374" s="813"/>
      <c r="K374" s="813"/>
      <c r="L374" s="813"/>
      <c r="M374" s="813"/>
      <c r="N374" s="813"/>
      <c r="O374" s="813"/>
    </row>
    <row r="375" spans="3:15" ht="14.25">
      <c r="C375" s="813"/>
      <c r="D375" s="813"/>
      <c r="E375" s="813"/>
      <c r="F375" s="813"/>
      <c r="G375" s="813"/>
      <c r="H375" s="813"/>
      <c r="I375" s="813"/>
      <c r="J375" s="813"/>
      <c r="K375" s="813"/>
      <c r="L375" s="813"/>
      <c r="M375" s="813"/>
      <c r="N375" s="813"/>
      <c r="O375" s="813"/>
    </row>
    <row r="376" spans="3:15" ht="14.25">
      <c r="C376" s="813"/>
      <c r="D376" s="813"/>
      <c r="E376" s="813"/>
      <c r="F376" s="813"/>
      <c r="G376" s="813"/>
      <c r="H376" s="813"/>
      <c r="I376" s="813"/>
      <c r="J376" s="813"/>
      <c r="K376" s="813"/>
      <c r="L376" s="813"/>
      <c r="M376" s="813"/>
      <c r="N376" s="813"/>
      <c r="O376" s="813"/>
    </row>
    <row r="377" spans="3:15" ht="14.25">
      <c r="C377" s="813"/>
      <c r="D377" s="813"/>
      <c r="E377" s="813"/>
      <c r="F377" s="813"/>
      <c r="G377" s="813"/>
      <c r="H377" s="813"/>
      <c r="I377" s="813"/>
      <c r="J377" s="813"/>
      <c r="K377" s="813"/>
      <c r="L377" s="813"/>
      <c r="M377" s="813"/>
      <c r="N377" s="813"/>
      <c r="O377" s="813"/>
    </row>
    <row r="378" spans="3:15" ht="14.25">
      <c r="C378" s="813"/>
      <c r="D378" s="813"/>
      <c r="E378" s="813"/>
      <c r="F378" s="813"/>
      <c r="G378" s="813"/>
      <c r="H378" s="813"/>
      <c r="I378" s="813"/>
      <c r="J378" s="813"/>
      <c r="K378" s="813"/>
      <c r="L378" s="813"/>
      <c r="M378" s="813"/>
      <c r="N378" s="813"/>
      <c r="O378" s="813"/>
    </row>
    <row r="379" spans="3:15" ht="14.25">
      <c r="C379" s="813"/>
      <c r="D379" s="813"/>
      <c r="E379" s="813"/>
      <c r="F379" s="813"/>
      <c r="G379" s="813"/>
      <c r="H379" s="813"/>
      <c r="I379" s="813"/>
      <c r="J379" s="813"/>
      <c r="K379" s="813"/>
      <c r="L379" s="813"/>
      <c r="M379" s="813"/>
      <c r="N379" s="813"/>
      <c r="O379" s="813"/>
    </row>
    <row r="380" spans="3:15" ht="14.25">
      <c r="C380" s="813"/>
      <c r="D380" s="813"/>
      <c r="E380" s="813"/>
      <c r="F380" s="813"/>
      <c r="G380" s="813"/>
      <c r="H380" s="813"/>
      <c r="I380" s="813"/>
      <c r="J380" s="813"/>
      <c r="K380" s="813"/>
      <c r="L380" s="813"/>
      <c r="M380" s="813"/>
      <c r="N380" s="813"/>
      <c r="O380" s="813"/>
    </row>
    <row r="381" spans="3:15" ht="14.25">
      <c r="C381" s="813"/>
      <c r="D381" s="813"/>
      <c r="E381" s="813"/>
      <c r="F381" s="813"/>
      <c r="G381" s="813"/>
      <c r="H381" s="813"/>
      <c r="I381" s="813"/>
      <c r="J381" s="813"/>
      <c r="K381" s="813"/>
      <c r="L381" s="813"/>
      <c r="M381" s="813"/>
      <c r="N381" s="813"/>
      <c r="O381" s="813"/>
    </row>
    <row r="382" spans="3:15" ht="14.25">
      <c r="C382" s="813"/>
      <c r="D382" s="813"/>
      <c r="E382" s="813"/>
      <c r="F382" s="813"/>
      <c r="G382" s="813"/>
      <c r="H382" s="813"/>
      <c r="I382" s="813"/>
      <c r="J382" s="813"/>
      <c r="K382" s="813"/>
      <c r="L382" s="813"/>
      <c r="M382" s="813"/>
      <c r="N382" s="813"/>
      <c r="O382" s="813"/>
    </row>
    <row r="383" spans="3:15" ht="14.25">
      <c r="C383" s="813"/>
      <c r="D383" s="813"/>
      <c r="E383" s="813"/>
      <c r="F383" s="813"/>
      <c r="G383" s="813"/>
      <c r="H383" s="813"/>
      <c r="I383" s="813"/>
      <c r="J383" s="813"/>
      <c r="K383" s="813"/>
      <c r="L383" s="813"/>
      <c r="M383" s="813"/>
      <c r="N383" s="813"/>
      <c r="O383" s="813"/>
    </row>
    <row r="384" spans="3:15" ht="14.25">
      <c r="C384" s="813"/>
      <c r="D384" s="813"/>
      <c r="E384" s="813"/>
      <c r="F384" s="813"/>
      <c r="G384" s="813"/>
      <c r="H384" s="813"/>
      <c r="I384" s="813"/>
      <c r="J384" s="813"/>
      <c r="K384" s="813"/>
      <c r="L384" s="813"/>
      <c r="M384" s="813"/>
      <c r="N384" s="813"/>
      <c r="O384" s="813"/>
    </row>
    <row r="385" spans="3:15" ht="14.25">
      <c r="C385" s="813"/>
      <c r="D385" s="813"/>
      <c r="E385" s="813"/>
      <c r="F385" s="813"/>
      <c r="G385" s="813"/>
      <c r="H385" s="813"/>
      <c r="I385" s="813"/>
      <c r="J385" s="813"/>
      <c r="K385" s="813"/>
      <c r="L385" s="813"/>
      <c r="M385" s="813"/>
      <c r="N385" s="813"/>
      <c r="O385" s="813"/>
    </row>
    <row r="386" spans="3:15" ht="14.25">
      <c r="C386" s="813"/>
      <c r="D386" s="813"/>
      <c r="E386" s="813"/>
      <c r="F386" s="813"/>
      <c r="G386" s="813"/>
      <c r="H386" s="813"/>
      <c r="I386" s="813"/>
      <c r="J386" s="813"/>
      <c r="K386" s="813"/>
      <c r="L386" s="813"/>
      <c r="M386" s="813"/>
      <c r="N386" s="813"/>
      <c r="O386" s="813"/>
    </row>
    <row r="387" spans="3:15" ht="14.25">
      <c r="C387" s="813"/>
      <c r="D387" s="813"/>
      <c r="E387" s="813"/>
      <c r="F387" s="813"/>
      <c r="G387" s="813"/>
      <c r="H387" s="813"/>
      <c r="I387" s="813"/>
      <c r="J387" s="813"/>
      <c r="K387" s="813"/>
      <c r="L387" s="813"/>
      <c r="M387" s="813"/>
      <c r="N387" s="813"/>
      <c r="O387" s="813"/>
    </row>
    <row r="388" spans="3:15" ht="14.25">
      <c r="C388" s="813"/>
      <c r="D388" s="813"/>
      <c r="E388" s="813"/>
      <c r="F388" s="813"/>
      <c r="G388" s="813"/>
      <c r="H388" s="813"/>
      <c r="I388" s="813"/>
      <c r="J388" s="813"/>
      <c r="K388" s="813"/>
      <c r="L388" s="813"/>
      <c r="M388" s="813"/>
      <c r="N388" s="813"/>
      <c r="O388" s="813"/>
    </row>
    <row r="389" spans="3:15" ht="14.25">
      <c r="C389" s="813"/>
      <c r="D389" s="813"/>
      <c r="E389" s="813"/>
      <c r="F389" s="813"/>
      <c r="G389" s="813"/>
      <c r="H389" s="813"/>
      <c r="I389" s="813"/>
      <c r="J389" s="813"/>
      <c r="K389" s="813"/>
      <c r="L389" s="813"/>
      <c r="M389" s="813"/>
      <c r="N389" s="813"/>
      <c r="O389" s="813"/>
    </row>
    <row r="390" spans="3:15" ht="14.25">
      <c r="C390" s="813"/>
      <c r="D390" s="813"/>
      <c r="E390" s="813"/>
      <c r="F390" s="813"/>
      <c r="G390" s="813"/>
      <c r="H390" s="813"/>
      <c r="I390" s="813"/>
      <c r="J390" s="813"/>
      <c r="K390" s="813"/>
      <c r="L390" s="813"/>
      <c r="M390" s="813"/>
      <c r="N390" s="813"/>
      <c r="O390" s="813"/>
    </row>
    <row r="391" spans="3:15" ht="14.25">
      <c r="C391" s="813"/>
      <c r="D391" s="813"/>
      <c r="E391" s="813"/>
      <c r="F391" s="813"/>
      <c r="G391" s="813"/>
      <c r="H391" s="813"/>
      <c r="I391" s="813"/>
      <c r="J391" s="813"/>
      <c r="K391" s="813"/>
      <c r="L391" s="813"/>
      <c r="M391" s="813"/>
      <c r="N391" s="813"/>
      <c r="O391" s="813"/>
    </row>
    <row r="392" spans="3:15" ht="14.25">
      <c r="C392" s="813"/>
      <c r="D392" s="813"/>
      <c r="E392" s="813"/>
      <c r="F392" s="813"/>
      <c r="G392" s="813"/>
      <c r="H392" s="813"/>
      <c r="I392" s="813"/>
      <c r="J392" s="813"/>
      <c r="K392" s="813"/>
      <c r="L392" s="813"/>
      <c r="M392" s="813"/>
      <c r="N392" s="813"/>
      <c r="O392" s="813"/>
    </row>
    <row r="393" spans="3:15" ht="14.25">
      <c r="C393" s="813"/>
      <c r="D393" s="813"/>
      <c r="E393" s="813"/>
      <c r="F393" s="813"/>
      <c r="G393" s="813"/>
      <c r="H393" s="813"/>
      <c r="I393" s="813"/>
      <c r="J393" s="813"/>
      <c r="K393" s="813"/>
      <c r="L393" s="813"/>
      <c r="M393" s="813"/>
      <c r="N393" s="813"/>
      <c r="O393" s="813"/>
    </row>
    <row r="394" spans="3:15" ht="14.25">
      <c r="C394" s="813"/>
      <c r="D394" s="813"/>
      <c r="E394" s="813"/>
      <c r="F394" s="813"/>
      <c r="G394" s="813"/>
      <c r="H394" s="813"/>
      <c r="I394" s="813"/>
      <c r="J394" s="813"/>
      <c r="K394" s="813"/>
      <c r="L394" s="813"/>
      <c r="M394" s="813"/>
      <c r="N394" s="813"/>
      <c r="O394" s="813"/>
    </row>
    <row r="395" spans="3:15" ht="14.25">
      <c r="C395" s="813"/>
      <c r="D395" s="813"/>
      <c r="E395" s="813"/>
      <c r="F395" s="813"/>
      <c r="G395" s="813"/>
      <c r="H395" s="813"/>
      <c r="I395" s="813"/>
      <c r="J395" s="813"/>
      <c r="K395" s="813"/>
      <c r="L395" s="813"/>
      <c r="M395" s="813"/>
      <c r="N395" s="813"/>
      <c r="O395" s="813"/>
    </row>
    <row r="396" spans="3:15" ht="14.25">
      <c r="C396" s="813"/>
      <c r="D396" s="813"/>
      <c r="E396" s="813"/>
      <c r="F396" s="813"/>
      <c r="G396" s="813"/>
      <c r="H396" s="813"/>
      <c r="I396" s="813"/>
      <c r="J396" s="813"/>
      <c r="K396" s="813"/>
      <c r="L396" s="813"/>
      <c r="M396" s="813"/>
      <c r="N396" s="813"/>
      <c r="O396" s="813"/>
    </row>
    <row r="397" spans="3:15" ht="14.25">
      <c r="C397" s="813"/>
      <c r="D397" s="813"/>
      <c r="E397" s="813"/>
      <c r="F397" s="813"/>
      <c r="G397" s="813"/>
      <c r="H397" s="813"/>
      <c r="I397" s="813"/>
      <c r="J397" s="813"/>
      <c r="K397" s="813"/>
      <c r="L397" s="813"/>
      <c r="M397" s="813"/>
      <c r="N397" s="813"/>
      <c r="O397" s="813"/>
    </row>
    <row r="398" spans="3:15" ht="14.25">
      <c r="C398" s="813"/>
      <c r="D398" s="813"/>
      <c r="E398" s="813"/>
      <c r="F398" s="813"/>
      <c r="G398" s="813"/>
      <c r="H398" s="813"/>
      <c r="I398" s="813"/>
      <c r="J398" s="813"/>
      <c r="K398" s="813"/>
      <c r="L398" s="813"/>
      <c r="M398" s="813"/>
      <c r="N398" s="813"/>
      <c r="O398" s="813"/>
    </row>
    <row r="399" spans="3:15" ht="14.25">
      <c r="C399" s="813"/>
      <c r="D399" s="813"/>
      <c r="E399" s="813"/>
      <c r="F399" s="813"/>
      <c r="G399" s="813"/>
      <c r="H399" s="813"/>
      <c r="I399" s="813"/>
      <c r="J399" s="813"/>
      <c r="K399" s="813"/>
      <c r="L399" s="813"/>
      <c r="M399" s="813"/>
      <c r="N399" s="813"/>
      <c r="O399" s="813"/>
    </row>
    <row r="400" spans="3:15" ht="14.25">
      <c r="C400" s="813"/>
      <c r="D400" s="813"/>
      <c r="E400" s="813"/>
      <c r="F400" s="813"/>
      <c r="G400" s="813"/>
      <c r="H400" s="813"/>
      <c r="I400" s="813"/>
      <c r="J400" s="813"/>
      <c r="K400" s="813"/>
      <c r="L400" s="813"/>
      <c r="M400" s="813"/>
      <c r="N400" s="813"/>
      <c r="O400" s="813"/>
    </row>
    <row r="401" spans="3:15" ht="14.25">
      <c r="C401" s="813"/>
      <c r="D401" s="813"/>
      <c r="E401" s="813"/>
      <c r="F401" s="813"/>
      <c r="G401" s="813"/>
      <c r="H401" s="813"/>
      <c r="I401" s="813"/>
      <c r="J401" s="813"/>
      <c r="K401" s="813"/>
      <c r="L401" s="813"/>
      <c r="M401" s="813"/>
      <c r="N401" s="813"/>
      <c r="O401" s="813"/>
    </row>
    <row r="402" spans="3:15" ht="14.25">
      <c r="C402" s="813"/>
      <c r="D402" s="813"/>
      <c r="E402" s="813"/>
      <c r="F402" s="813"/>
      <c r="G402" s="813"/>
      <c r="H402" s="813"/>
      <c r="I402" s="813"/>
      <c r="J402" s="813"/>
      <c r="K402" s="813"/>
      <c r="L402" s="813"/>
      <c r="M402" s="813"/>
      <c r="N402" s="813"/>
      <c r="O402" s="813"/>
    </row>
    <row r="403" spans="3:15" ht="14.25">
      <c r="C403" s="813"/>
      <c r="D403" s="813"/>
      <c r="E403" s="813"/>
      <c r="F403" s="813"/>
      <c r="G403" s="813"/>
      <c r="H403" s="813"/>
      <c r="I403" s="813"/>
      <c r="J403" s="813"/>
      <c r="K403" s="813"/>
      <c r="L403" s="813"/>
      <c r="M403" s="813"/>
      <c r="N403" s="813"/>
      <c r="O403" s="813"/>
    </row>
    <row r="404" spans="3:15" ht="14.25">
      <c r="C404" s="813"/>
      <c r="D404" s="813"/>
      <c r="E404" s="813"/>
      <c r="F404" s="813"/>
      <c r="G404" s="813"/>
      <c r="H404" s="813"/>
      <c r="I404" s="813"/>
      <c r="J404" s="813"/>
      <c r="K404" s="813"/>
      <c r="L404" s="813"/>
      <c r="M404" s="813"/>
      <c r="N404" s="813"/>
      <c r="O404" s="813"/>
    </row>
    <row r="405" spans="3:15" ht="14.25">
      <c r="C405" s="813"/>
      <c r="D405" s="813"/>
      <c r="E405" s="813"/>
      <c r="F405" s="813"/>
      <c r="G405" s="813"/>
      <c r="H405" s="813"/>
      <c r="I405" s="813"/>
      <c r="J405" s="813"/>
      <c r="K405" s="813"/>
      <c r="L405" s="813"/>
      <c r="M405" s="813"/>
      <c r="N405" s="813"/>
      <c r="O405" s="813"/>
    </row>
    <row r="406" spans="3:15" ht="14.25">
      <c r="C406" s="813"/>
      <c r="D406" s="813"/>
      <c r="E406" s="813"/>
      <c r="F406" s="813"/>
      <c r="G406" s="813"/>
      <c r="H406" s="813"/>
      <c r="I406" s="813"/>
      <c r="J406" s="813"/>
      <c r="K406" s="813"/>
      <c r="L406" s="813"/>
      <c r="M406" s="813"/>
      <c r="N406" s="813"/>
      <c r="O406" s="813"/>
    </row>
    <row r="407" spans="3:15" ht="14.25">
      <c r="C407" s="813"/>
      <c r="D407" s="813"/>
      <c r="E407" s="813"/>
      <c r="F407" s="813"/>
      <c r="G407" s="813"/>
      <c r="H407" s="813"/>
      <c r="I407" s="813"/>
      <c r="J407" s="813"/>
      <c r="K407" s="813"/>
      <c r="L407" s="813"/>
      <c r="M407" s="813"/>
      <c r="N407" s="813"/>
      <c r="O407" s="813"/>
    </row>
    <row r="408" spans="3:15" ht="14.25">
      <c r="C408" s="813"/>
      <c r="D408" s="813"/>
      <c r="E408" s="813"/>
      <c r="F408" s="813"/>
      <c r="G408" s="813"/>
      <c r="H408" s="813"/>
      <c r="I408" s="813"/>
      <c r="J408" s="813"/>
      <c r="K408" s="813"/>
      <c r="L408" s="813"/>
      <c r="M408" s="813"/>
      <c r="N408" s="813"/>
      <c r="O408" s="813"/>
    </row>
    <row r="409" spans="3:15" ht="14.25">
      <c r="C409" s="813"/>
      <c r="D409" s="813"/>
      <c r="E409" s="813"/>
      <c r="F409" s="813"/>
      <c r="G409" s="813"/>
      <c r="H409" s="813"/>
      <c r="I409" s="813"/>
      <c r="J409" s="813"/>
      <c r="K409" s="813"/>
      <c r="L409" s="813"/>
      <c r="M409" s="813"/>
      <c r="N409" s="813"/>
      <c r="O409" s="813"/>
    </row>
    <row r="410" spans="3:15" ht="14.25">
      <c r="C410" s="813"/>
      <c r="D410" s="813"/>
      <c r="E410" s="813"/>
      <c r="F410" s="813"/>
      <c r="G410" s="813"/>
      <c r="H410" s="813"/>
      <c r="I410" s="813"/>
      <c r="J410" s="813"/>
      <c r="K410" s="813"/>
      <c r="L410" s="813"/>
      <c r="M410" s="813"/>
      <c r="N410" s="813"/>
      <c r="O410" s="813"/>
    </row>
    <row r="411" spans="3:15" ht="14.25">
      <c r="C411" s="813"/>
      <c r="D411" s="813"/>
      <c r="E411" s="813"/>
      <c r="F411" s="813"/>
      <c r="G411" s="813"/>
      <c r="H411" s="813"/>
      <c r="I411" s="813"/>
      <c r="J411" s="813"/>
      <c r="K411" s="813"/>
      <c r="L411" s="813"/>
      <c r="M411" s="813"/>
      <c r="N411" s="813"/>
      <c r="O411" s="813"/>
    </row>
    <row r="412" spans="3:15" ht="14.25">
      <c r="C412" s="813"/>
      <c r="D412" s="813"/>
      <c r="E412" s="813"/>
      <c r="F412" s="813"/>
      <c r="G412" s="813"/>
      <c r="H412" s="813"/>
      <c r="I412" s="813"/>
      <c r="J412" s="813"/>
      <c r="K412" s="813"/>
      <c r="L412" s="813"/>
      <c r="M412" s="813"/>
      <c r="N412" s="813"/>
      <c r="O412" s="813"/>
    </row>
    <row r="413" spans="3:15" ht="14.25">
      <c r="C413" s="813"/>
      <c r="D413" s="813"/>
      <c r="E413" s="813"/>
      <c r="F413" s="813"/>
      <c r="G413" s="813"/>
      <c r="H413" s="813"/>
      <c r="I413" s="813"/>
      <c r="J413" s="813"/>
      <c r="K413" s="813"/>
      <c r="L413" s="813"/>
      <c r="M413" s="813"/>
      <c r="N413" s="813"/>
      <c r="O413" s="813"/>
    </row>
    <row r="414" spans="3:15" ht="14.25">
      <c r="C414" s="813"/>
      <c r="D414" s="813"/>
      <c r="E414" s="813"/>
      <c r="F414" s="813"/>
      <c r="G414" s="813"/>
      <c r="H414" s="813"/>
      <c r="I414" s="813"/>
      <c r="J414" s="813"/>
      <c r="K414" s="813"/>
      <c r="L414" s="813"/>
      <c r="M414" s="813"/>
      <c r="N414" s="813"/>
      <c r="O414" s="813"/>
    </row>
    <row r="415" spans="3:15" ht="14.25">
      <c r="C415" s="813"/>
      <c r="D415" s="813"/>
      <c r="E415" s="813"/>
      <c r="F415" s="813"/>
      <c r="G415" s="813"/>
      <c r="H415" s="813"/>
      <c r="I415" s="813"/>
      <c r="J415" s="813"/>
      <c r="K415" s="813"/>
      <c r="L415" s="813"/>
      <c r="M415" s="813"/>
      <c r="N415" s="813"/>
      <c r="O415" s="813"/>
    </row>
    <row r="416" spans="3:15" ht="14.25">
      <c r="C416" s="813"/>
      <c r="D416" s="813"/>
      <c r="E416" s="813"/>
      <c r="F416" s="813"/>
      <c r="G416" s="813"/>
      <c r="H416" s="813"/>
      <c r="I416" s="813"/>
      <c r="J416" s="813"/>
      <c r="K416" s="813"/>
      <c r="L416" s="813"/>
      <c r="M416" s="813"/>
      <c r="N416" s="813"/>
      <c r="O416" s="813"/>
    </row>
    <row r="417" spans="3:15" ht="14.25">
      <c r="C417" s="813"/>
      <c r="D417" s="813"/>
      <c r="E417" s="813"/>
      <c r="F417" s="813"/>
      <c r="G417" s="813"/>
      <c r="H417" s="813"/>
      <c r="I417" s="813"/>
      <c r="J417" s="813"/>
      <c r="K417" s="813"/>
      <c r="L417" s="813"/>
      <c r="M417" s="813"/>
      <c r="N417" s="813"/>
      <c r="O417" s="813"/>
    </row>
    <row r="418" spans="3:15" ht="14.25">
      <c r="C418" s="813"/>
      <c r="D418" s="813"/>
      <c r="E418" s="813"/>
      <c r="F418" s="813"/>
      <c r="G418" s="813"/>
      <c r="H418" s="813"/>
      <c r="I418" s="813"/>
      <c r="J418" s="813"/>
      <c r="K418" s="813"/>
      <c r="L418" s="813"/>
      <c r="M418" s="813"/>
      <c r="N418" s="813"/>
      <c r="O418" s="813"/>
    </row>
    <row r="419" spans="3:15" ht="14.25">
      <c r="C419" s="813"/>
      <c r="D419" s="813"/>
      <c r="E419" s="813"/>
      <c r="F419" s="813"/>
      <c r="G419" s="813"/>
      <c r="H419" s="813"/>
      <c r="I419" s="813"/>
      <c r="J419" s="813"/>
      <c r="K419" s="813"/>
      <c r="L419" s="813"/>
      <c r="M419" s="813"/>
      <c r="N419" s="813"/>
      <c r="O419" s="813"/>
    </row>
    <row r="420" spans="3:15" ht="14.25">
      <c r="C420" s="813"/>
      <c r="D420" s="813"/>
      <c r="E420" s="813"/>
      <c r="F420" s="813"/>
      <c r="G420" s="813"/>
      <c r="H420" s="813"/>
      <c r="I420" s="813"/>
      <c r="J420" s="813"/>
      <c r="K420" s="813"/>
      <c r="L420" s="813"/>
      <c r="M420" s="813"/>
      <c r="N420" s="813"/>
      <c r="O420" s="813"/>
    </row>
    <row r="421" spans="3:15" ht="14.25">
      <c r="C421" s="813"/>
      <c r="D421" s="813"/>
      <c r="E421" s="813"/>
      <c r="F421" s="813"/>
      <c r="G421" s="813"/>
      <c r="H421" s="813"/>
      <c r="I421" s="813"/>
      <c r="J421" s="813"/>
      <c r="K421" s="813"/>
      <c r="L421" s="813"/>
      <c r="M421" s="813"/>
      <c r="N421" s="813"/>
      <c r="O421" s="813"/>
    </row>
    <row r="422" spans="3:15" ht="14.25">
      <c r="C422" s="813"/>
      <c r="D422" s="813"/>
      <c r="E422" s="813"/>
      <c r="F422" s="813"/>
      <c r="G422" s="813"/>
      <c r="H422" s="813"/>
      <c r="I422" s="813"/>
      <c r="J422" s="813"/>
      <c r="K422" s="813"/>
      <c r="L422" s="813"/>
      <c r="M422" s="813"/>
      <c r="N422" s="813"/>
      <c r="O422" s="813"/>
    </row>
    <row r="423" spans="3:15" ht="14.25">
      <c r="C423" s="813"/>
      <c r="D423" s="813"/>
      <c r="E423" s="813"/>
      <c r="F423" s="813"/>
      <c r="G423" s="813"/>
      <c r="H423" s="813"/>
      <c r="I423" s="813"/>
      <c r="J423" s="813"/>
      <c r="K423" s="813"/>
      <c r="L423" s="813"/>
      <c r="M423" s="813"/>
      <c r="N423" s="813"/>
      <c r="O423" s="813"/>
    </row>
    <row r="424" spans="3:15" ht="14.25">
      <c r="C424" s="813"/>
      <c r="D424" s="813"/>
      <c r="E424" s="813"/>
      <c r="F424" s="813"/>
      <c r="G424" s="813"/>
      <c r="H424" s="813"/>
      <c r="I424" s="813"/>
      <c r="J424" s="813"/>
      <c r="K424" s="813"/>
      <c r="L424" s="813"/>
      <c r="M424" s="813"/>
      <c r="N424" s="813"/>
      <c r="O424" s="813"/>
    </row>
    <row r="425" spans="3:15" ht="14.25">
      <c r="C425" s="813"/>
      <c r="D425" s="813"/>
      <c r="E425" s="813"/>
      <c r="F425" s="813"/>
      <c r="G425" s="813"/>
      <c r="H425" s="813"/>
      <c r="I425" s="813"/>
      <c r="J425" s="813"/>
      <c r="K425" s="813"/>
      <c r="L425" s="813"/>
      <c r="M425" s="813"/>
      <c r="N425" s="813"/>
      <c r="O425" s="813"/>
    </row>
    <row r="426" spans="3:15" ht="14.25">
      <c r="C426" s="813"/>
      <c r="D426" s="813"/>
      <c r="E426" s="813"/>
      <c r="F426" s="813"/>
      <c r="G426" s="813"/>
      <c r="H426" s="813"/>
      <c r="I426" s="813"/>
      <c r="J426" s="813"/>
      <c r="K426" s="813"/>
      <c r="L426" s="813"/>
      <c r="M426" s="813"/>
      <c r="N426" s="813"/>
      <c r="O426" s="813"/>
    </row>
    <row r="427" spans="3:15" ht="14.25">
      <c r="C427" s="813"/>
      <c r="D427" s="813"/>
      <c r="E427" s="813"/>
      <c r="F427" s="813"/>
      <c r="G427" s="813"/>
      <c r="H427" s="813"/>
      <c r="I427" s="813"/>
      <c r="J427" s="813"/>
      <c r="K427" s="813"/>
      <c r="L427" s="813"/>
      <c r="M427" s="813"/>
      <c r="N427" s="813"/>
      <c r="O427" s="813"/>
    </row>
    <row r="428" spans="3:15" ht="14.25">
      <c r="C428" s="813"/>
      <c r="D428" s="813"/>
      <c r="E428" s="813"/>
      <c r="F428" s="813"/>
      <c r="G428" s="813"/>
      <c r="H428" s="813"/>
      <c r="I428" s="813"/>
      <c r="J428" s="813"/>
      <c r="K428" s="813"/>
      <c r="L428" s="813"/>
      <c r="M428" s="813"/>
      <c r="N428" s="813"/>
      <c r="O428" s="813"/>
    </row>
    <row r="429" spans="3:15" ht="14.25">
      <c r="C429" s="813"/>
      <c r="D429" s="813"/>
      <c r="E429" s="813"/>
      <c r="F429" s="813"/>
      <c r="G429" s="813"/>
      <c r="H429" s="813"/>
      <c r="I429" s="813"/>
      <c r="J429" s="813"/>
      <c r="K429" s="813"/>
      <c r="L429" s="813"/>
      <c r="M429" s="813"/>
      <c r="N429" s="813"/>
      <c r="O429" s="813"/>
    </row>
    <row r="430" spans="3:15" ht="14.25">
      <c r="C430" s="813"/>
      <c r="D430" s="813"/>
      <c r="E430" s="813"/>
      <c r="F430" s="813"/>
      <c r="G430" s="813"/>
      <c r="H430" s="813"/>
      <c r="I430" s="813"/>
      <c r="J430" s="813"/>
      <c r="K430" s="813"/>
      <c r="L430" s="813"/>
      <c r="M430" s="813"/>
      <c r="N430" s="813"/>
      <c r="O430" s="813"/>
    </row>
    <row r="431" spans="3:15" ht="14.25">
      <c r="C431" s="813"/>
      <c r="D431" s="813"/>
      <c r="E431" s="813"/>
      <c r="F431" s="813"/>
      <c r="G431" s="813"/>
      <c r="H431" s="813"/>
      <c r="I431" s="813"/>
      <c r="J431" s="813"/>
      <c r="K431" s="813"/>
      <c r="L431" s="813"/>
      <c r="M431" s="813"/>
      <c r="N431" s="813"/>
      <c r="O431" s="813"/>
    </row>
    <row r="432" spans="3:15" ht="14.25">
      <c r="C432" s="813"/>
      <c r="D432" s="813"/>
      <c r="E432" s="813"/>
      <c r="F432" s="813"/>
      <c r="G432" s="813"/>
      <c r="H432" s="813"/>
      <c r="I432" s="813"/>
      <c r="J432" s="813"/>
      <c r="K432" s="813"/>
      <c r="L432" s="813"/>
      <c r="M432" s="813"/>
      <c r="N432" s="813"/>
      <c r="O432" s="813"/>
    </row>
    <row r="433" spans="3:15" ht="14.25">
      <c r="C433" s="813"/>
      <c r="D433" s="813"/>
      <c r="E433" s="813"/>
      <c r="F433" s="813"/>
      <c r="G433" s="813"/>
      <c r="H433" s="813"/>
      <c r="I433" s="813"/>
      <c r="J433" s="813"/>
      <c r="K433" s="813"/>
      <c r="L433" s="813"/>
      <c r="M433" s="813"/>
      <c r="N433" s="813"/>
      <c r="O433" s="813"/>
    </row>
    <row r="434" spans="3:15" ht="14.25">
      <c r="C434" s="813"/>
      <c r="D434" s="813"/>
      <c r="E434" s="813"/>
      <c r="F434" s="813"/>
      <c r="G434" s="813"/>
      <c r="H434" s="813"/>
      <c r="I434" s="813"/>
      <c r="J434" s="813"/>
      <c r="K434" s="813"/>
      <c r="L434" s="813"/>
      <c r="M434" s="813"/>
      <c r="N434" s="813"/>
      <c r="O434" s="813"/>
    </row>
    <row r="435" spans="3:15" ht="14.25">
      <c r="C435" s="813"/>
      <c r="D435" s="813"/>
      <c r="E435" s="813"/>
      <c r="F435" s="813"/>
      <c r="G435" s="813"/>
      <c r="H435" s="813"/>
      <c r="I435" s="813"/>
      <c r="J435" s="813"/>
      <c r="K435" s="813"/>
      <c r="L435" s="813"/>
      <c r="M435" s="813"/>
      <c r="N435" s="813"/>
      <c r="O435" s="813"/>
    </row>
    <row r="436" spans="3:15" ht="14.25">
      <c r="C436" s="813"/>
      <c r="D436" s="813"/>
      <c r="E436" s="813"/>
      <c r="F436" s="813"/>
      <c r="G436" s="813"/>
      <c r="H436" s="813"/>
      <c r="I436" s="813"/>
      <c r="J436" s="813"/>
      <c r="K436" s="813"/>
      <c r="L436" s="813"/>
      <c r="M436" s="813"/>
      <c r="N436" s="813"/>
      <c r="O436" s="813"/>
    </row>
    <row r="437" spans="3:15" ht="14.25">
      <c r="C437" s="813"/>
      <c r="D437" s="813"/>
      <c r="E437" s="813"/>
      <c r="F437" s="813"/>
      <c r="G437" s="813"/>
      <c r="H437" s="813"/>
      <c r="I437" s="813"/>
      <c r="J437" s="813"/>
      <c r="K437" s="813"/>
      <c r="L437" s="813"/>
      <c r="M437" s="813"/>
      <c r="N437" s="813"/>
      <c r="O437" s="813"/>
    </row>
    <row r="438" spans="3:15" ht="14.25">
      <c r="C438" s="813"/>
      <c r="D438" s="813"/>
      <c r="E438" s="813"/>
      <c r="F438" s="813"/>
      <c r="G438" s="813"/>
      <c r="H438" s="813"/>
      <c r="I438" s="813"/>
      <c r="J438" s="813"/>
      <c r="K438" s="813"/>
      <c r="L438" s="813"/>
      <c r="M438" s="813"/>
      <c r="N438" s="813"/>
      <c r="O438" s="813"/>
    </row>
    <row r="439" spans="3:15" ht="14.25">
      <c r="C439" s="813"/>
      <c r="D439" s="813"/>
      <c r="E439" s="813"/>
      <c r="F439" s="813"/>
      <c r="G439" s="813"/>
      <c r="H439" s="813"/>
      <c r="I439" s="813"/>
      <c r="J439" s="813"/>
      <c r="K439" s="813"/>
      <c r="L439" s="813"/>
      <c r="M439" s="813"/>
      <c r="N439" s="813"/>
      <c r="O439" s="813"/>
    </row>
    <row r="440" spans="3:15" ht="14.25">
      <c r="C440" s="813"/>
      <c r="D440" s="813"/>
      <c r="E440" s="813"/>
      <c r="F440" s="813"/>
      <c r="G440" s="813"/>
      <c r="H440" s="813"/>
      <c r="I440" s="813"/>
      <c r="J440" s="813"/>
      <c r="K440" s="813"/>
      <c r="L440" s="813"/>
      <c r="M440" s="813"/>
      <c r="N440" s="813"/>
      <c r="O440" s="813"/>
    </row>
    <row r="441" spans="3:15" ht="14.25">
      <c r="C441" s="813"/>
      <c r="D441" s="813"/>
      <c r="E441" s="813"/>
      <c r="F441" s="813"/>
      <c r="G441" s="813"/>
      <c r="H441" s="813"/>
      <c r="I441" s="813"/>
      <c r="J441" s="813"/>
      <c r="K441" s="813"/>
      <c r="L441" s="813"/>
      <c r="M441" s="813"/>
      <c r="N441" s="813"/>
      <c r="O441" s="813"/>
    </row>
    <row r="442" spans="3:15" ht="14.25">
      <c r="C442" s="813"/>
      <c r="D442" s="813"/>
      <c r="E442" s="813"/>
      <c r="F442" s="813"/>
      <c r="G442" s="813"/>
      <c r="H442" s="813"/>
      <c r="I442" s="813"/>
      <c r="J442" s="813"/>
      <c r="K442" s="813"/>
      <c r="L442" s="813"/>
      <c r="M442" s="813"/>
      <c r="N442" s="813"/>
      <c r="O442" s="813"/>
    </row>
    <row r="443" spans="3:15" ht="14.25">
      <c r="C443" s="813"/>
      <c r="D443" s="813"/>
      <c r="E443" s="813"/>
      <c r="F443" s="813"/>
      <c r="G443" s="813"/>
      <c r="H443" s="813"/>
      <c r="I443" s="813"/>
      <c r="J443" s="813"/>
      <c r="K443" s="813"/>
      <c r="L443" s="813"/>
      <c r="M443" s="813"/>
      <c r="N443" s="813"/>
      <c r="O443" s="813"/>
    </row>
    <row r="444" spans="3:15" ht="14.25">
      <c r="C444" s="813"/>
      <c r="D444" s="813"/>
      <c r="E444" s="813"/>
      <c r="F444" s="813"/>
      <c r="G444" s="813"/>
      <c r="H444" s="813"/>
      <c r="I444" s="813"/>
      <c r="J444" s="813"/>
      <c r="K444" s="813"/>
      <c r="L444" s="813"/>
      <c r="M444" s="813"/>
      <c r="N444" s="813"/>
      <c r="O444" s="813"/>
    </row>
    <row r="445" spans="3:15" ht="14.25">
      <c r="C445" s="813"/>
      <c r="D445" s="813"/>
      <c r="E445" s="813"/>
      <c r="F445" s="813"/>
      <c r="G445" s="813"/>
      <c r="H445" s="813"/>
      <c r="I445" s="813"/>
      <c r="J445" s="813"/>
      <c r="K445" s="813"/>
      <c r="L445" s="813"/>
      <c r="M445" s="813"/>
      <c r="N445" s="813"/>
      <c r="O445" s="813"/>
    </row>
    <row r="446" spans="3:15" ht="14.25">
      <c r="C446" s="813"/>
      <c r="D446" s="813"/>
      <c r="E446" s="813"/>
      <c r="F446" s="813"/>
      <c r="G446" s="813"/>
      <c r="H446" s="813"/>
      <c r="I446" s="813"/>
      <c r="J446" s="813"/>
      <c r="K446" s="813"/>
      <c r="L446" s="813"/>
      <c r="M446" s="813"/>
      <c r="N446" s="813"/>
      <c r="O446" s="813"/>
    </row>
    <row r="447" spans="3:15" ht="14.25">
      <c r="C447" s="813"/>
      <c r="D447" s="813"/>
      <c r="E447" s="813"/>
      <c r="F447" s="813"/>
      <c r="G447" s="813"/>
      <c r="H447" s="813"/>
      <c r="I447" s="813"/>
      <c r="J447" s="813"/>
      <c r="K447" s="813"/>
      <c r="L447" s="813"/>
      <c r="M447" s="813"/>
      <c r="N447" s="813"/>
      <c r="O447" s="813"/>
    </row>
    <row r="448" spans="3:15" ht="14.25">
      <c r="C448" s="813"/>
      <c r="D448" s="813"/>
      <c r="E448" s="813"/>
      <c r="F448" s="813"/>
      <c r="G448" s="813"/>
      <c r="H448" s="813"/>
      <c r="I448" s="813"/>
      <c r="J448" s="813"/>
      <c r="K448" s="813"/>
      <c r="L448" s="813"/>
      <c r="M448" s="813"/>
      <c r="N448" s="813"/>
      <c r="O448" s="813"/>
    </row>
    <row r="449" spans="3:15" ht="14.25">
      <c r="C449" s="813"/>
      <c r="D449" s="813"/>
      <c r="E449" s="813"/>
      <c r="F449" s="813"/>
      <c r="G449" s="813"/>
      <c r="H449" s="813"/>
      <c r="I449" s="813"/>
      <c r="J449" s="813"/>
      <c r="K449" s="813"/>
      <c r="L449" s="813"/>
      <c r="M449" s="813"/>
      <c r="N449" s="813"/>
      <c r="O449" s="813"/>
    </row>
    <row r="450" spans="3:15" ht="14.25">
      <c r="C450" s="813"/>
      <c r="D450" s="813"/>
      <c r="E450" s="813"/>
      <c r="F450" s="813"/>
      <c r="G450" s="813"/>
      <c r="H450" s="813"/>
      <c r="I450" s="813"/>
      <c r="J450" s="813"/>
      <c r="K450" s="813"/>
      <c r="L450" s="813"/>
      <c r="M450" s="813"/>
      <c r="N450" s="813"/>
      <c r="O450" s="813"/>
    </row>
    <row r="451" spans="3:15" ht="14.25">
      <c r="C451" s="813"/>
      <c r="D451" s="813"/>
      <c r="E451" s="813"/>
      <c r="F451" s="813"/>
      <c r="G451" s="813"/>
      <c r="H451" s="813"/>
      <c r="I451" s="813"/>
      <c r="J451" s="813"/>
      <c r="K451" s="813"/>
      <c r="L451" s="813"/>
      <c r="M451" s="813"/>
      <c r="N451" s="813"/>
      <c r="O451" s="813"/>
    </row>
    <row r="452" spans="3:15" ht="14.25">
      <c r="C452" s="813"/>
      <c r="D452" s="813"/>
      <c r="E452" s="813"/>
      <c r="F452" s="813"/>
      <c r="G452" s="813"/>
      <c r="H452" s="813"/>
      <c r="I452" s="813"/>
      <c r="J452" s="813"/>
      <c r="K452" s="813"/>
      <c r="L452" s="813"/>
      <c r="M452" s="813"/>
      <c r="N452" s="813"/>
      <c r="O452" s="813"/>
    </row>
    <row r="453" spans="3:15" ht="14.25">
      <c r="C453" s="813"/>
      <c r="D453" s="813"/>
      <c r="E453" s="813"/>
      <c r="F453" s="813"/>
      <c r="G453" s="813"/>
      <c r="H453" s="813"/>
      <c r="I453" s="813"/>
      <c r="J453" s="813"/>
      <c r="K453" s="813"/>
      <c r="L453" s="813"/>
      <c r="M453" s="813"/>
      <c r="N453" s="813"/>
      <c r="O453" s="813"/>
    </row>
    <row r="454" spans="3:15" ht="14.25">
      <c r="C454" s="813"/>
      <c r="D454" s="813"/>
      <c r="E454" s="813"/>
      <c r="F454" s="813"/>
      <c r="G454" s="813"/>
      <c r="H454" s="813"/>
      <c r="I454" s="813"/>
      <c r="J454" s="813"/>
      <c r="K454" s="813"/>
      <c r="L454" s="813"/>
      <c r="M454" s="813"/>
      <c r="N454" s="813"/>
      <c r="O454" s="813"/>
    </row>
    <row r="455" spans="3:15" ht="14.25">
      <c r="C455" s="813"/>
      <c r="D455" s="813"/>
      <c r="E455" s="813"/>
      <c r="F455" s="813"/>
      <c r="G455" s="813"/>
      <c r="H455" s="813"/>
      <c r="I455" s="813"/>
      <c r="J455" s="813"/>
      <c r="K455" s="813"/>
      <c r="L455" s="813"/>
      <c r="M455" s="813"/>
      <c r="N455" s="813"/>
      <c r="O455" s="813"/>
    </row>
    <row r="456" spans="3:15" ht="14.25">
      <c r="C456" s="813"/>
      <c r="D456" s="813"/>
      <c r="E456" s="813"/>
      <c r="F456" s="813"/>
      <c r="G456" s="813"/>
      <c r="H456" s="813"/>
      <c r="I456" s="813"/>
      <c r="J456" s="813"/>
      <c r="K456" s="813"/>
      <c r="L456" s="813"/>
      <c r="M456" s="813"/>
      <c r="N456" s="813"/>
      <c r="O456" s="813"/>
    </row>
    <row r="457" spans="3:15" ht="14.25">
      <c r="C457" s="813"/>
      <c r="D457" s="813"/>
      <c r="E457" s="813"/>
      <c r="F457" s="813"/>
      <c r="G457" s="813"/>
      <c r="H457" s="813"/>
      <c r="I457" s="813"/>
      <c r="J457" s="813"/>
      <c r="K457" s="813"/>
      <c r="L457" s="813"/>
      <c r="M457" s="813"/>
      <c r="N457" s="813"/>
      <c r="O457" s="813"/>
    </row>
    <row r="458" spans="3:15" ht="14.25">
      <c r="C458" s="813"/>
      <c r="D458" s="813"/>
      <c r="E458" s="813"/>
      <c r="F458" s="813"/>
      <c r="G458" s="813"/>
      <c r="H458" s="813"/>
      <c r="I458" s="813"/>
      <c r="J458" s="813"/>
      <c r="K458" s="813"/>
      <c r="L458" s="813"/>
      <c r="M458" s="813"/>
      <c r="N458" s="813"/>
      <c r="O458" s="813"/>
    </row>
    <row r="459" spans="3:15" ht="14.25">
      <c r="C459" s="813"/>
      <c r="D459" s="813"/>
      <c r="E459" s="813"/>
      <c r="F459" s="813"/>
      <c r="G459" s="813"/>
      <c r="H459" s="813"/>
      <c r="I459" s="813"/>
      <c r="J459" s="813"/>
      <c r="K459" s="813"/>
      <c r="L459" s="813"/>
      <c r="M459" s="813"/>
      <c r="N459" s="813"/>
      <c r="O459" s="813"/>
    </row>
    <row r="460" spans="3:15" ht="14.25">
      <c r="C460" s="813"/>
      <c r="D460" s="813"/>
      <c r="E460" s="813"/>
      <c r="F460" s="813"/>
      <c r="G460" s="813"/>
      <c r="H460" s="813"/>
      <c r="I460" s="813"/>
      <c r="J460" s="813"/>
      <c r="K460" s="813"/>
      <c r="L460" s="813"/>
      <c r="M460" s="813"/>
      <c r="N460" s="813"/>
      <c r="O460" s="813"/>
    </row>
    <row r="461" spans="3:15" ht="14.25">
      <c r="C461" s="813"/>
      <c r="D461" s="813"/>
      <c r="E461" s="813"/>
      <c r="F461" s="813"/>
      <c r="G461" s="813"/>
      <c r="H461" s="813"/>
      <c r="I461" s="813"/>
      <c r="J461" s="813"/>
      <c r="K461" s="813"/>
      <c r="L461" s="813"/>
      <c r="M461" s="813"/>
      <c r="N461" s="813"/>
      <c r="O461" s="813"/>
    </row>
    <row r="462" spans="3:15" ht="14.25">
      <c r="C462" s="813"/>
      <c r="D462" s="813"/>
      <c r="E462" s="813"/>
      <c r="F462" s="813"/>
      <c r="G462" s="813"/>
      <c r="H462" s="813"/>
      <c r="I462" s="813"/>
      <c r="J462" s="813"/>
      <c r="K462" s="813"/>
      <c r="L462" s="813"/>
      <c r="M462" s="813"/>
      <c r="N462" s="813"/>
      <c r="O462" s="813"/>
    </row>
    <row r="463" spans="3:15" ht="14.25">
      <c r="C463" s="813"/>
      <c r="D463" s="813"/>
      <c r="E463" s="813"/>
      <c r="F463" s="813"/>
      <c r="G463" s="813"/>
      <c r="H463" s="813"/>
      <c r="I463" s="813"/>
      <c r="J463" s="813"/>
      <c r="K463" s="813"/>
      <c r="L463" s="813"/>
      <c r="M463" s="813"/>
      <c r="N463" s="813"/>
      <c r="O463" s="813"/>
    </row>
    <row r="464" spans="3:15" ht="14.25">
      <c r="C464" s="813"/>
      <c r="D464" s="813"/>
      <c r="E464" s="813"/>
      <c r="F464" s="813"/>
      <c r="G464" s="813"/>
      <c r="H464" s="813"/>
      <c r="I464" s="813"/>
      <c r="J464" s="813"/>
      <c r="K464" s="813"/>
      <c r="L464" s="813"/>
      <c r="M464" s="813"/>
      <c r="N464" s="813"/>
      <c r="O464" s="813"/>
    </row>
    <row r="465" spans="3:15" ht="14.25">
      <c r="C465" s="813"/>
      <c r="D465" s="813"/>
      <c r="E465" s="813"/>
      <c r="F465" s="813"/>
      <c r="G465" s="813"/>
      <c r="H465" s="813"/>
      <c r="I465" s="813"/>
      <c r="J465" s="813"/>
      <c r="K465" s="813"/>
      <c r="L465" s="813"/>
      <c r="M465" s="813"/>
      <c r="N465" s="813"/>
      <c r="O465" s="813"/>
    </row>
    <row r="466" spans="3:15" ht="14.25">
      <c r="C466" s="813"/>
      <c r="D466" s="813"/>
      <c r="E466" s="813"/>
      <c r="F466" s="813"/>
      <c r="G466" s="813"/>
      <c r="H466" s="813"/>
      <c r="I466" s="813"/>
      <c r="J466" s="813"/>
      <c r="K466" s="813"/>
      <c r="L466" s="813"/>
      <c r="M466" s="813"/>
      <c r="N466" s="813"/>
      <c r="O466" s="813"/>
    </row>
    <row r="467" spans="3:15" ht="14.25">
      <c r="C467" s="813"/>
      <c r="D467" s="813"/>
      <c r="E467" s="813"/>
      <c r="F467" s="813"/>
      <c r="G467" s="813"/>
      <c r="H467" s="813"/>
      <c r="I467" s="813"/>
      <c r="J467" s="813"/>
      <c r="K467" s="813"/>
      <c r="L467" s="813"/>
      <c r="M467" s="813"/>
      <c r="N467" s="813"/>
      <c r="O467" s="813"/>
    </row>
    <row r="468" spans="3:15" ht="14.25">
      <c r="C468" s="813"/>
      <c r="D468" s="813"/>
      <c r="E468" s="813"/>
      <c r="F468" s="813"/>
      <c r="G468" s="813"/>
      <c r="H468" s="813"/>
      <c r="I468" s="813"/>
      <c r="J468" s="813"/>
      <c r="K468" s="813"/>
      <c r="L468" s="813"/>
      <c r="M468" s="813"/>
      <c r="N468" s="813"/>
      <c r="O468" s="813"/>
    </row>
    <row r="469" spans="3:15" ht="14.25">
      <c r="C469" s="813"/>
      <c r="D469" s="813"/>
      <c r="E469" s="813"/>
      <c r="F469" s="813"/>
      <c r="G469" s="813"/>
      <c r="H469" s="813"/>
      <c r="I469" s="813"/>
      <c r="J469" s="813"/>
      <c r="K469" s="813"/>
      <c r="L469" s="813"/>
      <c r="M469" s="813"/>
      <c r="N469" s="813"/>
      <c r="O469" s="813"/>
    </row>
    <row r="470" spans="3:15" ht="14.25">
      <c r="C470" s="813"/>
      <c r="D470" s="813"/>
      <c r="E470" s="813"/>
      <c r="F470" s="813"/>
      <c r="G470" s="813"/>
      <c r="H470" s="813"/>
      <c r="I470" s="813"/>
      <c r="J470" s="813"/>
      <c r="K470" s="813"/>
      <c r="L470" s="813"/>
      <c r="M470" s="813"/>
      <c r="N470" s="813"/>
      <c r="O470" s="813"/>
    </row>
    <row r="471" spans="3:15" ht="14.25">
      <c r="C471" s="813"/>
      <c r="D471" s="813"/>
      <c r="E471" s="813"/>
      <c r="F471" s="813"/>
      <c r="G471" s="813"/>
      <c r="H471" s="813"/>
      <c r="I471" s="813"/>
      <c r="J471" s="813"/>
      <c r="K471" s="813"/>
      <c r="L471" s="813"/>
      <c r="M471" s="813"/>
      <c r="N471" s="813"/>
      <c r="O471" s="813"/>
    </row>
    <row r="472" spans="3:15" ht="14.25">
      <c r="C472" s="813"/>
      <c r="D472" s="813"/>
      <c r="E472" s="813"/>
      <c r="F472" s="813"/>
      <c r="G472" s="813"/>
      <c r="H472" s="813"/>
      <c r="I472" s="813"/>
      <c r="J472" s="813"/>
      <c r="K472" s="813"/>
      <c r="L472" s="813"/>
      <c r="M472" s="813"/>
      <c r="N472" s="813"/>
      <c r="O472" s="813"/>
    </row>
    <row r="473" spans="3:15" ht="14.25">
      <c r="C473" s="813"/>
      <c r="D473" s="813"/>
      <c r="E473" s="813"/>
      <c r="F473" s="813"/>
      <c r="G473" s="813"/>
      <c r="H473" s="813"/>
      <c r="I473" s="813"/>
      <c r="J473" s="813"/>
      <c r="K473" s="813"/>
      <c r="L473" s="813"/>
      <c r="M473" s="813"/>
      <c r="N473" s="813"/>
      <c r="O473" s="813"/>
    </row>
    <row r="474" spans="3:15" ht="14.25">
      <c r="C474" s="813"/>
      <c r="D474" s="813"/>
      <c r="E474" s="813"/>
      <c r="F474" s="813"/>
      <c r="G474" s="813"/>
      <c r="H474" s="813"/>
      <c r="I474" s="813"/>
      <c r="J474" s="813"/>
      <c r="K474" s="813"/>
      <c r="L474" s="813"/>
      <c r="M474" s="813"/>
      <c r="N474" s="813"/>
      <c r="O474" s="813"/>
    </row>
    <row r="475" spans="3:15" ht="14.25">
      <c r="C475" s="813"/>
      <c r="D475" s="813"/>
      <c r="E475" s="813"/>
      <c r="F475" s="813"/>
      <c r="G475" s="813"/>
      <c r="H475" s="813"/>
      <c r="I475" s="813"/>
      <c r="J475" s="813"/>
      <c r="K475" s="813"/>
      <c r="L475" s="813"/>
      <c r="M475" s="813"/>
      <c r="N475" s="813"/>
      <c r="O475" s="813"/>
    </row>
    <row r="476" spans="3:15" ht="14.25">
      <c r="C476" s="813"/>
      <c r="D476" s="813"/>
      <c r="E476" s="813"/>
      <c r="F476" s="813"/>
      <c r="G476" s="813"/>
      <c r="H476" s="813"/>
      <c r="I476" s="813"/>
      <c r="J476" s="813"/>
      <c r="K476" s="813"/>
      <c r="L476" s="813"/>
      <c r="M476" s="813"/>
      <c r="N476" s="813"/>
      <c r="O476" s="813"/>
    </row>
    <row r="477" spans="3:15" ht="14.25">
      <c r="C477" s="813"/>
      <c r="D477" s="813"/>
      <c r="E477" s="813"/>
      <c r="F477" s="813"/>
      <c r="G477" s="813"/>
      <c r="H477" s="813"/>
      <c r="I477" s="813"/>
      <c r="J477" s="813"/>
      <c r="K477" s="813"/>
      <c r="L477" s="813"/>
      <c r="M477" s="813"/>
      <c r="N477" s="813"/>
      <c r="O477" s="813"/>
    </row>
    <row r="478" spans="3:15" ht="14.25">
      <c r="C478" s="813"/>
      <c r="D478" s="813"/>
      <c r="E478" s="813"/>
      <c r="F478" s="813"/>
      <c r="G478" s="813"/>
      <c r="H478" s="813"/>
      <c r="I478" s="813"/>
      <c r="J478" s="813"/>
      <c r="K478" s="813"/>
      <c r="L478" s="813"/>
      <c r="M478" s="813"/>
      <c r="N478" s="813"/>
      <c r="O478" s="813"/>
    </row>
    <row r="479" spans="3:15" ht="14.25">
      <c r="C479" s="813"/>
      <c r="D479" s="813"/>
      <c r="E479" s="813"/>
      <c r="F479" s="813"/>
      <c r="G479" s="813"/>
      <c r="H479" s="813"/>
      <c r="I479" s="813"/>
      <c r="J479" s="813"/>
      <c r="K479" s="813"/>
      <c r="L479" s="813"/>
      <c r="M479" s="813"/>
      <c r="N479" s="813"/>
      <c r="O479" s="813"/>
    </row>
    <row r="480" spans="3:15" ht="14.25">
      <c r="C480" s="813"/>
      <c r="D480" s="813"/>
      <c r="E480" s="813"/>
      <c r="F480" s="813"/>
      <c r="G480" s="813"/>
      <c r="H480" s="813"/>
      <c r="I480" s="813"/>
      <c r="J480" s="813"/>
      <c r="K480" s="813"/>
      <c r="L480" s="813"/>
      <c r="M480" s="813"/>
      <c r="N480" s="813"/>
      <c r="O480" s="813"/>
    </row>
    <row r="481" spans="3:15" ht="14.25">
      <c r="C481" s="813"/>
      <c r="D481" s="813"/>
      <c r="E481" s="813"/>
      <c r="F481" s="813"/>
      <c r="G481" s="813"/>
      <c r="H481" s="813"/>
      <c r="I481" s="813"/>
      <c r="J481" s="813"/>
      <c r="K481" s="813"/>
      <c r="L481" s="813"/>
      <c r="M481" s="813"/>
      <c r="N481" s="813"/>
      <c r="O481" s="813"/>
    </row>
    <row r="482" spans="3:15" ht="14.25">
      <c r="C482" s="813"/>
      <c r="D482" s="813"/>
      <c r="E482" s="813"/>
      <c r="F482" s="813"/>
      <c r="G482" s="813"/>
      <c r="H482" s="813"/>
      <c r="I482" s="813"/>
      <c r="J482" s="813"/>
      <c r="K482" s="813"/>
      <c r="L482" s="813"/>
      <c r="M482" s="813"/>
      <c r="N482" s="813"/>
      <c r="O482" s="813"/>
    </row>
    <row r="483" spans="3:15" ht="14.25">
      <c r="C483" s="813"/>
      <c r="D483" s="813"/>
      <c r="E483" s="813"/>
      <c r="F483" s="813"/>
      <c r="G483" s="813"/>
      <c r="H483" s="813"/>
      <c r="I483" s="813"/>
      <c r="J483" s="813"/>
      <c r="K483" s="813"/>
      <c r="L483" s="813"/>
      <c r="M483" s="813"/>
      <c r="N483" s="813"/>
      <c r="O483" s="813"/>
    </row>
    <row r="484" spans="3:15" ht="14.25">
      <c r="C484" s="813"/>
      <c r="D484" s="813"/>
      <c r="E484" s="813"/>
      <c r="F484" s="813"/>
      <c r="G484" s="813"/>
      <c r="H484" s="813"/>
      <c r="I484" s="813"/>
      <c r="J484" s="813"/>
      <c r="K484" s="813"/>
      <c r="L484" s="813"/>
      <c r="M484" s="813"/>
      <c r="N484" s="813"/>
      <c r="O484" s="813"/>
    </row>
    <row r="485" spans="3:15" ht="14.25">
      <c r="C485" s="813"/>
      <c r="D485" s="813"/>
      <c r="E485" s="813"/>
      <c r="F485" s="813"/>
      <c r="G485" s="813"/>
      <c r="H485" s="813"/>
      <c r="I485" s="813"/>
      <c r="J485" s="813"/>
      <c r="K485" s="813"/>
      <c r="L485" s="813"/>
      <c r="M485" s="813"/>
      <c r="N485" s="813"/>
      <c r="O485" s="813"/>
    </row>
    <row r="486" spans="3:15" ht="14.25">
      <c r="C486" s="813"/>
      <c r="D486" s="813"/>
      <c r="E486" s="813"/>
      <c r="F486" s="813"/>
      <c r="G486" s="813"/>
      <c r="H486" s="813"/>
      <c r="I486" s="813"/>
      <c r="J486" s="813"/>
      <c r="K486" s="813"/>
      <c r="L486" s="813"/>
      <c r="M486" s="813"/>
      <c r="N486" s="813"/>
      <c r="O486" s="813"/>
    </row>
    <row r="487" spans="3:15" ht="14.25">
      <c r="C487" s="813"/>
      <c r="D487" s="813"/>
      <c r="E487" s="813"/>
      <c r="F487" s="813"/>
      <c r="G487" s="813"/>
      <c r="H487" s="813"/>
      <c r="I487" s="813"/>
      <c r="J487" s="813"/>
      <c r="K487" s="813"/>
      <c r="L487" s="813"/>
      <c r="M487" s="813"/>
      <c r="N487" s="813"/>
      <c r="O487" s="813"/>
    </row>
    <row r="488" spans="3:15" ht="14.25">
      <c r="C488" s="813"/>
      <c r="D488" s="813"/>
      <c r="E488" s="813"/>
      <c r="F488" s="813"/>
      <c r="G488" s="813"/>
      <c r="H488" s="813"/>
      <c r="I488" s="813"/>
      <c r="J488" s="813"/>
      <c r="K488" s="813"/>
      <c r="L488" s="813"/>
      <c r="M488" s="813"/>
      <c r="N488" s="813"/>
      <c r="O488" s="813"/>
    </row>
    <row r="489" spans="3:15" ht="14.25">
      <c r="C489" s="813"/>
      <c r="D489" s="813"/>
      <c r="E489" s="813"/>
      <c r="F489" s="813"/>
      <c r="G489" s="813"/>
      <c r="H489" s="813"/>
      <c r="I489" s="813"/>
      <c r="J489" s="813"/>
      <c r="K489" s="813"/>
      <c r="L489" s="813"/>
      <c r="M489" s="813"/>
      <c r="N489" s="813"/>
      <c r="O489" s="813"/>
    </row>
    <row r="490" spans="3:15" ht="14.25">
      <c r="C490" s="813"/>
      <c r="D490" s="813"/>
      <c r="E490" s="813"/>
      <c r="F490" s="813"/>
      <c r="G490" s="813"/>
      <c r="H490" s="813"/>
      <c r="I490" s="813"/>
      <c r="J490" s="813"/>
      <c r="K490" s="813"/>
      <c r="L490" s="813"/>
      <c r="M490" s="813"/>
      <c r="N490" s="813"/>
      <c r="O490" s="813"/>
    </row>
    <row r="491" spans="3:15" ht="14.25">
      <c r="C491" s="813"/>
      <c r="D491" s="813"/>
      <c r="E491" s="813"/>
      <c r="F491" s="813"/>
      <c r="G491" s="813"/>
      <c r="H491" s="813"/>
      <c r="I491" s="813"/>
      <c r="J491" s="813"/>
      <c r="K491" s="813"/>
      <c r="L491" s="813"/>
      <c r="M491" s="813"/>
      <c r="N491" s="813"/>
      <c r="O491" s="813"/>
    </row>
    <row r="492" spans="3:15" ht="14.25">
      <c r="C492" s="813"/>
      <c r="D492" s="813"/>
      <c r="E492" s="813"/>
      <c r="F492" s="813"/>
      <c r="G492" s="813"/>
      <c r="H492" s="813"/>
      <c r="I492" s="813"/>
      <c r="J492" s="813"/>
      <c r="K492" s="813"/>
      <c r="L492" s="813"/>
      <c r="M492" s="813"/>
      <c r="N492" s="813"/>
      <c r="O492" s="813"/>
    </row>
    <row r="493" spans="3:15" ht="14.25">
      <c r="C493" s="813"/>
      <c r="D493" s="813"/>
      <c r="E493" s="813"/>
      <c r="F493" s="813"/>
      <c r="G493" s="813"/>
      <c r="H493" s="813"/>
      <c r="I493" s="813"/>
      <c r="J493" s="813"/>
      <c r="K493" s="813"/>
      <c r="L493" s="813"/>
      <c r="M493" s="813"/>
      <c r="N493" s="813"/>
      <c r="O493" s="813"/>
    </row>
    <row r="494" spans="3:15" ht="14.25">
      <c r="C494" s="813"/>
      <c r="D494" s="813"/>
      <c r="E494" s="813"/>
      <c r="F494" s="813"/>
      <c r="G494" s="813"/>
      <c r="H494" s="813"/>
      <c r="I494" s="813"/>
      <c r="J494" s="813"/>
      <c r="K494" s="813"/>
      <c r="L494" s="813"/>
      <c r="M494" s="813"/>
      <c r="N494" s="813"/>
      <c r="O494" s="813"/>
    </row>
    <row r="495" spans="3:15" ht="14.25">
      <c r="C495" s="813"/>
      <c r="D495" s="813"/>
      <c r="E495" s="813"/>
      <c r="F495" s="813"/>
      <c r="G495" s="813"/>
      <c r="H495" s="813"/>
      <c r="I495" s="813"/>
      <c r="J495" s="813"/>
      <c r="K495" s="813"/>
      <c r="L495" s="813"/>
      <c r="M495" s="813"/>
      <c r="N495" s="813"/>
      <c r="O495" s="813"/>
    </row>
    <row r="496" spans="3:15" ht="14.25">
      <c r="C496" s="813"/>
      <c r="D496" s="813"/>
      <c r="E496" s="813"/>
      <c r="F496" s="813"/>
      <c r="G496" s="813"/>
      <c r="H496" s="813"/>
      <c r="I496" s="813"/>
      <c r="J496" s="813"/>
      <c r="K496" s="813"/>
      <c r="L496" s="813"/>
      <c r="M496" s="813"/>
      <c r="N496" s="813"/>
      <c r="O496" s="813"/>
    </row>
    <row r="497" spans="3:15" ht="14.25">
      <c r="C497" s="813"/>
      <c r="D497" s="813"/>
      <c r="E497" s="813"/>
      <c r="F497" s="813"/>
      <c r="G497" s="813"/>
      <c r="H497" s="813"/>
      <c r="I497" s="813"/>
      <c r="J497" s="813"/>
      <c r="K497" s="813"/>
      <c r="L497" s="813"/>
      <c r="M497" s="813"/>
      <c r="N497" s="813"/>
      <c r="O497" s="813"/>
    </row>
    <row r="498" spans="3:15" ht="14.25">
      <c r="C498" s="813"/>
      <c r="D498" s="813"/>
      <c r="E498" s="813"/>
      <c r="F498" s="813"/>
      <c r="G498" s="813"/>
      <c r="H498" s="813"/>
      <c r="I498" s="813"/>
      <c r="J498" s="813"/>
      <c r="K498" s="813"/>
      <c r="L498" s="813"/>
      <c r="M498" s="813"/>
      <c r="N498" s="813"/>
      <c r="O498" s="813"/>
    </row>
    <row r="499" spans="3:15" ht="14.25">
      <c r="C499" s="813"/>
      <c r="D499" s="813"/>
      <c r="E499" s="813"/>
      <c r="F499" s="813"/>
      <c r="G499" s="813"/>
      <c r="H499" s="813"/>
      <c r="I499" s="813"/>
      <c r="J499" s="813"/>
      <c r="K499" s="813"/>
      <c r="L499" s="813"/>
      <c r="M499" s="813"/>
      <c r="N499" s="813"/>
      <c r="O499" s="813"/>
    </row>
    <row r="500" spans="3:15" ht="14.25">
      <c r="C500" s="813"/>
      <c r="D500" s="813"/>
      <c r="E500" s="813"/>
      <c r="F500" s="813"/>
      <c r="G500" s="813"/>
      <c r="H500" s="813"/>
      <c r="I500" s="813"/>
      <c r="J500" s="813"/>
      <c r="K500" s="813"/>
      <c r="L500" s="813"/>
      <c r="M500" s="813"/>
      <c r="N500" s="813"/>
      <c r="O500" s="813"/>
    </row>
    <row r="501" spans="3:15" ht="14.25">
      <c r="C501" s="813"/>
      <c r="D501" s="813"/>
      <c r="E501" s="813"/>
      <c r="F501" s="813"/>
      <c r="G501" s="813"/>
      <c r="H501" s="813"/>
      <c r="I501" s="813"/>
      <c r="J501" s="813"/>
      <c r="K501" s="813"/>
      <c r="L501" s="813"/>
      <c r="M501" s="813"/>
      <c r="N501" s="813"/>
      <c r="O501" s="813"/>
    </row>
    <row r="502" spans="3:15" ht="14.25">
      <c r="C502" s="813"/>
      <c r="D502" s="813"/>
      <c r="E502" s="813"/>
      <c r="F502" s="813"/>
      <c r="G502" s="813"/>
      <c r="H502" s="813"/>
      <c r="I502" s="813"/>
      <c r="J502" s="813"/>
      <c r="K502" s="813"/>
      <c r="L502" s="813"/>
      <c r="M502" s="813"/>
      <c r="N502" s="813"/>
      <c r="O502" s="813"/>
    </row>
    <row r="503" spans="3:15" ht="14.25">
      <c r="C503" s="813"/>
      <c r="D503" s="813"/>
      <c r="E503" s="813"/>
      <c r="F503" s="813"/>
      <c r="G503" s="813"/>
      <c r="H503" s="813"/>
      <c r="I503" s="813"/>
      <c r="J503" s="813"/>
      <c r="K503" s="813"/>
      <c r="L503" s="813"/>
      <c r="M503" s="813"/>
      <c r="N503" s="813"/>
      <c r="O503" s="813"/>
    </row>
    <row r="504" spans="3:15" ht="14.25">
      <c r="C504" s="813"/>
      <c r="D504" s="813"/>
      <c r="E504" s="813"/>
      <c r="F504" s="813"/>
      <c r="G504" s="813"/>
      <c r="H504" s="813"/>
      <c r="I504" s="813"/>
      <c r="J504" s="813"/>
      <c r="K504" s="813"/>
      <c r="L504" s="813"/>
      <c r="M504" s="813"/>
      <c r="N504" s="813"/>
      <c r="O504" s="813"/>
    </row>
    <row r="505" spans="3:15" ht="14.25">
      <c r="C505" s="813"/>
      <c r="D505" s="813"/>
      <c r="E505" s="813"/>
      <c r="F505" s="813"/>
      <c r="G505" s="813"/>
      <c r="H505" s="813"/>
      <c r="I505" s="813"/>
      <c r="J505" s="813"/>
      <c r="K505" s="813"/>
      <c r="L505" s="813"/>
      <c r="M505" s="813"/>
      <c r="N505" s="813"/>
      <c r="O505" s="813"/>
    </row>
    <row r="506" spans="3:15" ht="14.25">
      <c r="C506" s="813"/>
      <c r="D506" s="813"/>
      <c r="E506" s="813"/>
      <c r="F506" s="813"/>
      <c r="G506" s="813"/>
      <c r="H506" s="813"/>
      <c r="I506" s="813"/>
      <c r="J506" s="813"/>
      <c r="K506" s="813"/>
      <c r="L506" s="813"/>
      <c r="M506" s="813"/>
      <c r="N506" s="813"/>
      <c r="O506" s="813"/>
    </row>
    <row r="507" spans="3:15" ht="14.25">
      <c r="C507" s="813"/>
      <c r="D507" s="813"/>
      <c r="E507" s="813"/>
      <c r="F507" s="813"/>
      <c r="G507" s="813"/>
      <c r="H507" s="813"/>
      <c r="I507" s="813"/>
      <c r="J507" s="813"/>
      <c r="K507" s="813"/>
      <c r="L507" s="813"/>
      <c r="M507" s="813"/>
      <c r="N507" s="813"/>
      <c r="O507" s="813"/>
    </row>
    <row r="508" spans="3:15" ht="14.25">
      <c r="C508" s="813"/>
      <c r="D508" s="813"/>
      <c r="E508" s="813"/>
      <c r="F508" s="813"/>
      <c r="G508" s="813"/>
      <c r="H508" s="813"/>
      <c r="I508" s="813"/>
      <c r="J508" s="813"/>
      <c r="K508" s="813"/>
      <c r="L508" s="813"/>
      <c r="M508" s="813"/>
      <c r="N508" s="813"/>
      <c r="O508" s="813"/>
    </row>
    <row r="509" spans="3:15" ht="14.25">
      <c r="C509" s="813"/>
      <c r="D509" s="813"/>
      <c r="E509" s="813"/>
      <c r="F509" s="813"/>
      <c r="G509" s="813"/>
      <c r="H509" s="813"/>
      <c r="I509" s="813"/>
      <c r="J509" s="813"/>
      <c r="K509" s="813"/>
      <c r="L509" s="813"/>
      <c r="M509" s="813"/>
      <c r="N509" s="813"/>
      <c r="O509" s="813"/>
    </row>
    <row r="510" spans="3:15" ht="14.25">
      <c r="C510" s="813"/>
      <c r="D510" s="813"/>
      <c r="E510" s="813"/>
      <c r="F510" s="813"/>
      <c r="G510" s="813"/>
      <c r="H510" s="813"/>
      <c r="I510" s="813"/>
      <c r="J510" s="813"/>
      <c r="K510" s="813"/>
      <c r="L510" s="813"/>
      <c r="M510" s="813"/>
      <c r="N510" s="813"/>
      <c r="O510" s="813"/>
    </row>
    <row r="511" spans="3:15" ht="14.25">
      <c r="C511" s="813"/>
      <c r="D511" s="813"/>
      <c r="E511" s="813"/>
      <c r="F511" s="813"/>
      <c r="G511" s="813"/>
      <c r="H511" s="813"/>
      <c r="I511" s="813"/>
      <c r="J511" s="813"/>
      <c r="K511" s="813"/>
      <c r="L511" s="813"/>
      <c r="M511" s="813"/>
      <c r="N511" s="813"/>
      <c r="O511" s="813"/>
    </row>
    <row r="512" spans="3:15" ht="14.25">
      <c r="C512" s="813"/>
      <c r="D512" s="813"/>
      <c r="E512" s="813"/>
      <c r="F512" s="813"/>
      <c r="G512" s="813"/>
      <c r="H512" s="813"/>
      <c r="I512" s="813"/>
      <c r="J512" s="813"/>
      <c r="K512" s="813"/>
      <c r="L512" s="813"/>
      <c r="M512" s="813"/>
      <c r="N512" s="813"/>
      <c r="O512" s="813"/>
    </row>
    <row r="513" spans="3:15" ht="14.25">
      <c r="C513" s="813"/>
      <c r="D513" s="813"/>
      <c r="E513" s="813"/>
      <c r="F513" s="813"/>
      <c r="G513" s="813"/>
      <c r="H513" s="813"/>
      <c r="I513" s="813"/>
      <c r="J513" s="813"/>
      <c r="K513" s="813"/>
      <c r="L513" s="813"/>
      <c r="M513" s="813"/>
      <c r="N513" s="813"/>
      <c r="O513" s="813"/>
    </row>
    <row r="514" spans="3:15" ht="14.25">
      <c r="C514" s="813"/>
      <c r="D514" s="813"/>
      <c r="E514" s="813"/>
      <c r="F514" s="813"/>
      <c r="G514" s="813"/>
      <c r="H514" s="813"/>
      <c r="I514" s="813"/>
      <c r="J514" s="813"/>
      <c r="K514" s="813"/>
      <c r="L514" s="813"/>
      <c r="M514" s="813"/>
      <c r="N514" s="813"/>
      <c r="O514" s="813"/>
    </row>
    <row r="515" spans="3:15" ht="14.25">
      <c r="C515" s="813"/>
      <c r="D515" s="813"/>
      <c r="E515" s="813"/>
      <c r="F515" s="813"/>
      <c r="G515" s="813"/>
      <c r="H515" s="813"/>
      <c r="I515" s="813"/>
      <c r="J515" s="813"/>
      <c r="K515" s="813"/>
      <c r="L515" s="813"/>
      <c r="M515" s="813"/>
      <c r="N515" s="813"/>
      <c r="O515" s="813"/>
    </row>
    <row r="516" spans="3:15" ht="14.25">
      <c r="C516" s="813"/>
      <c r="D516" s="813"/>
      <c r="E516" s="813"/>
      <c r="F516" s="813"/>
      <c r="G516" s="813"/>
      <c r="H516" s="813"/>
      <c r="I516" s="813"/>
      <c r="J516" s="813"/>
      <c r="K516" s="813"/>
      <c r="L516" s="813"/>
      <c r="M516" s="813"/>
      <c r="N516" s="813"/>
      <c r="O516" s="813"/>
    </row>
    <row r="517" spans="3:15" ht="14.25">
      <c r="C517" s="813"/>
      <c r="D517" s="813"/>
      <c r="E517" s="813"/>
      <c r="F517" s="813"/>
      <c r="G517" s="813"/>
      <c r="H517" s="813"/>
      <c r="I517" s="813"/>
      <c r="J517" s="813"/>
      <c r="K517" s="813"/>
      <c r="L517" s="813"/>
      <c r="M517" s="813"/>
      <c r="N517" s="813"/>
      <c r="O517" s="813"/>
    </row>
    <row r="518" spans="3:15" ht="14.25">
      <c r="C518" s="813"/>
      <c r="D518" s="813"/>
      <c r="E518" s="813"/>
      <c r="F518" s="813"/>
      <c r="G518" s="813"/>
      <c r="H518" s="813"/>
      <c r="I518" s="813"/>
      <c r="J518" s="813"/>
      <c r="K518" s="813"/>
      <c r="L518" s="813"/>
      <c r="M518" s="813"/>
      <c r="N518" s="813"/>
      <c r="O518" s="813"/>
    </row>
    <row r="519" spans="3:15" ht="14.25">
      <c r="C519" s="813"/>
      <c r="D519" s="813"/>
      <c r="E519" s="813"/>
      <c r="F519" s="813"/>
      <c r="G519" s="813"/>
      <c r="H519" s="813"/>
      <c r="I519" s="813"/>
      <c r="J519" s="813"/>
      <c r="K519" s="813"/>
      <c r="L519" s="813"/>
      <c r="M519" s="813"/>
      <c r="N519" s="813"/>
      <c r="O519" s="813"/>
    </row>
    <row r="520" spans="3:15" ht="14.25">
      <c r="C520" s="813"/>
      <c r="D520" s="813"/>
      <c r="E520" s="813"/>
      <c r="F520" s="813"/>
      <c r="G520" s="813"/>
      <c r="H520" s="813"/>
      <c r="I520" s="813"/>
      <c r="J520" s="813"/>
      <c r="K520" s="813"/>
      <c r="L520" s="813"/>
      <c r="M520" s="813"/>
      <c r="N520" s="813"/>
      <c r="O520" s="813"/>
    </row>
    <row r="521" spans="3:15" ht="14.25">
      <c r="C521" s="813"/>
      <c r="D521" s="813"/>
      <c r="E521" s="813"/>
      <c r="F521" s="813"/>
      <c r="G521" s="813"/>
      <c r="H521" s="813"/>
      <c r="I521" s="813"/>
      <c r="J521" s="813"/>
      <c r="K521" s="813"/>
      <c r="L521" s="813"/>
      <c r="M521" s="813"/>
      <c r="N521" s="813"/>
      <c r="O521" s="813"/>
    </row>
    <row r="522" spans="3:15" ht="14.25">
      <c r="C522" s="813"/>
      <c r="D522" s="813"/>
      <c r="E522" s="813"/>
      <c r="F522" s="813"/>
      <c r="G522" s="813"/>
      <c r="H522" s="813"/>
      <c r="I522" s="813"/>
      <c r="J522" s="813"/>
      <c r="K522" s="813"/>
      <c r="L522" s="813"/>
      <c r="M522" s="813"/>
      <c r="N522" s="813"/>
      <c r="O522" s="813"/>
    </row>
    <row r="523" spans="3:15" ht="14.25">
      <c r="C523" s="813"/>
      <c r="D523" s="813"/>
      <c r="E523" s="813"/>
      <c r="F523" s="813"/>
      <c r="G523" s="813"/>
      <c r="H523" s="813"/>
      <c r="I523" s="813"/>
      <c r="J523" s="813"/>
      <c r="K523" s="813"/>
      <c r="L523" s="813"/>
      <c r="M523" s="813"/>
      <c r="N523" s="813"/>
      <c r="O523" s="813"/>
    </row>
    <row r="524" spans="3:15" ht="14.25">
      <c r="C524" s="813"/>
      <c r="D524" s="813"/>
      <c r="E524" s="813"/>
      <c r="F524" s="813"/>
      <c r="G524" s="813"/>
      <c r="H524" s="813"/>
      <c r="I524" s="813"/>
      <c r="J524" s="813"/>
      <c r="K524" s="813"/>
      <c r="L524" s="813"/>
      <c r="M524" s="813"/>
      <c r="N524" s="813"/>
      <c r="O524" s="813"/>
    </row>
    <row r="525" spans="3:15" ht="14.25">
      <c r="C525" s="813"/>
      <c r="D525" s="813"/>
      <c r="E525" s="813"/>
      <c r="F525" s="813"/>
      <c r="G525" s="813"/>
      <c r="H525" s="813"/>
      <c r="I525" s="813"/>
      <c r="J525" s="813"/>
      <c r="K525" s="813"/>
      <c r="L525" s="813"/>
      <c r="M525" s="813"/>
      <c r="N525" s="813"/>
      <c r="O525" s="813"/>
    </row>
    <row r="526" spans="3:15" ht="14.25">
      <c r="C526" s="813"/>
      <c r="D526" s="813"/>
      <c r="E526" s="813"/>
      <c r="F526" s="813"/>
      <c r="G526" s="813"/>
      <c r="H526" s="813"/>
      <c r="I526" s="813"/>
      <c r="J526" s="813"/>
      <c r="K526" s="813"/>
      <c r="L526" s="813"/>
      <c r="M526" s="813"/>
      <c r="N526" s="813"/>
      <c r="O526" s="813"/>
    </row>
    <row r="527" spans="3:15" ht="14.25">
      <c r="C527" s="813"/>
      <c r="D527" s="813"/>
      <c r="E527" s="813"/>
      <c r="F527" s="813"/>
      <c r="G527" s="813"/>
      <c r="H527" s="813"/>
      <c r="I527" s="813"/>
      <c r="J527" s="813"/>
      <c r="K527" s="813"/>
      <c r="L527" s="813"/>
      <c r="M527" s="813"/>
      <c r="N527" s="813"/>
      <c r="O527" s="813"/>
    </row>
    <row r="528" spans="3:15" ht="14.25">
      <c r="C528" s="813"/>
      <c r="D528" s="813"/>
      <c r="E528" s="813"/>
      <c r="F528" s="813"/>
      <c r="G528" s="813"/>
      <c r="H528" s="813"/>
      <c r="I528" s="813"/>
      <c r="J528" s="813"/>
      <c r="K528" s="813"/>
      <c r="L528" s="813"/>
      <c r="M528" s="813"/>
      <c r="N528" s="813"/>
      <c r="O528" s="813"/>
    </row>
    <row r="529" spans="3:15" ht="14.25">
      <c r="C529" s="813"/>
      <c r="D529" s="813"/>
      <c r="E529" s="813"/>
      <c r="F529" s="813"/>
      <c r="G529" s="813"/>
      <c r="H529" s="813"/>
      <c r="I529" s="813"/>
      <c r="J529" s="813"/>
      <c r="K529" s="813"/>
      <c r="L529" s="813"/>
      <c r="M529" s="813"/>
      <c r="N529" s="813"/>
      <c r="O529" s="813"/>
    </row>
    <row r="530" spans="3:15" ht="14.25">
      <c r="C530" s="813"/>
      <c r="D530" s="813"/>
      <c r="E530" s="813"/>
      <c r="F530" s="813"/>
      <c r="G530" s="813"/>
      <c r="H530" s="813"/>
      <c r="I530" s="813"/>
      <c r="J530" s="813"/>
      <c r="K530" s="813"/>
      <c r="L530" s="813"/>
      <c r="M530" s="813"/>
      <c r="N530" s="813"/>
      <c r="O530" s="813"/>
    </row>
    <row r="531" spans="3:15" ht="14.25">
      <c r="C531" s="813"/>
      <c r="D531" s="813"/>
      <c r="E531" s="813"/>
      <c r="F531" s="813"/>
      <c r="G531" s="813"/>
      <c r="H531" s="813"/>
      <c r="I531" s="813"/>
      <c r="J531" s="813"/>
      <c r="K531" s="813"/>
      <c r="L531" s="813"/>
      <c r="M531" s="813"/>
      <c r="N531" s="813"/>
      <c r="O531" s="813"/>
    </row>
    <row r="532" spans="3:15" ht="14.25">
      <c r="C532" s="813"/>
      <c r="D532" s="813"/>
      <c r="E532" s="813"/>
      <c r="F532" s="813"/>
      <c r="G532" s="813"/>
      <c r="H532" s="813"/>
      <c r="I532" s="813"/>
      <c r="J532" s="813"/>
      <c r="K532" s="813"/>
      <c r="L532" s="813"/>
      <c r="M532" s="813"/>
      <c r="N532" s="813"/>
      <c r="O532" s="813"/>
    </row>
    <row r="533" spans="3:15" ht="14.25">
      <c r="C533" s="813"/>
      <c r="D533" s="813"/>
      <c r="E533" s="813"/>
      <c r="F533" s="813"/>
      <c r="G533" s="813"/>
      <c r="H533" s="813"/>
      <c r="I533" s="813"/>
      <c r="J533" s="813"/>
      <c r="K533" s="813"/>
      <c r="L533" s="813"/>
      <c r="M533" s="813"/>
      <c r="N533" s="813"/>
      <c r="O533" s="813"/>
    </row>
    <row r="534" spans="3:15" ht="14.25">
      <c r="C534" s="813"/>
      <c r="D534" s="813"/>
      <c r="E534" s="813"/>
      <c r="F534" s="813"/>
      <c r="G534" s="813"/>
      <c r="H534" s="813"/>
      <c r="I534" s="813"/>
      <c r="J534" s="813"/>
      <c r="K534" s="813"/>
      <c r="L534" s="813"/>
      <c r="M534" s="813"/>
      <c r="N534" s="813"/>
      <c r="O534" s="813"/>
    </row>
    <row r="535" spans="3:15" ht="14.25">
      <c r="C535" s="813"/>
      <c r="D535" s="813"/>
      <c r="E535" s="813"/>
      <c r="F535" s="813"/>
      <c r="G535" s="813"/>
      <c r="H535" s="813"/>
      <c r="I535" s="813"/>
      <c r="J535" s="813"/>
      <c r="K535" s="813"/>
      <c r="L535" s="813"/>
      <c r="M535" s="813"/>
      <c r="N535" s="813"/>
      <c r="O535" s="813"/>
    </row>
    <row r="536" spans="3:15" ht="14.25">
      <c r="C536" s="813"/>
      <c r="D536" s="813"/>
      <c r="E536" s="813"/>
      <c r="F536" s="813"/>
      <c r="G536" s="813"/>
      <c r="H536" s="813"/>
      <c r="I536" s="813"/>
      <c r="J536" s="813"/>
      <c r="K536" s="813"/>
      <c r="L536" s="813"/>
      <c r="M536" s="813"/>
      <c r="N536" s="813"/>
      <c r="O536" s="813"/>
    </row>
    <row r="537" spans="3:15" ht="14.25">
      <c r="C537" s="813"/>
      <c r="D537" s="813"/>
      <c r="E537" s="813"/>
      <c r="F537" s="813"/>
      <c r="G537" s="813"/>
      <c r="H537" s="813"/>
      <c r="I537" s="813"/>
      <c r="J537" s="813"/>
      <c r="K537" s="813"/>
      <c r="L537" s="813"/>
      <c r="M537" s="813"/>
      <c r="N537" s="813"/>
      <c r="O537" s="813"/>
    </row>
    <row r="538" spans="3:15" ht="14.25">
      <c r="C538" s="813"/>
      <c r="D538" s="813"/>
      <c r="E538" s="813"/>
      <c r="F538" s="813"/>
      <c r="G538" s="813"/>
      <c r="H538" s="813"/>
      <c r="I538" s="813"/>
      <c r="J538" s="813"/>
      <c r="K538" s="813"/>
      <c r="L538" s="813"/>
      <c r="M538" s="813"/>
      <c r="N538" s="813"/>
      <c r="O538" s="813"/>
    </row>
    <row r="539" spans="3:15" ht="14.25">
      <c r="C539" s="813"/>
      <c r="D539" s="813"/>
      <c r="E539" s="813"/>
      <c r="F539" s="813"/>
      <c r="G539" s="813"/>
      <c r="H539" s="813"/>
      <c r="I539" s="813"/>
      <c r="J539" s="813"/>
      <c r="K539" s="813"/>
      <c r="L539" s="813"/>
      <c r="M539" s="813"/>
      <c r="N539" s="813"/>
      <c r="O539" s="813"/>
    </row>
    <row r="540" spans="3:15" ht="14.25">
      <c r="C540" s="813"/>
      <c r="D540" s="813"/>
      <c r="E540" s="813"/>
      <c r="F540" s="813"/>
      <c r="G540" s="813"/>
      <c r="H540" s="813"/>
      <c r="I540" s="813"/>
      <c r="J540" s="813"/>
      <c r="K540" s="813"/>
      <c r="L540" s="813"/>
      <c r="M540" s="813"/>
      <c r="N540" s="813"/>
      <c r="O540" s="813"/>
    </row>
    <row r="541" spans="3:15" ht="14.25">
      <c r="C541" s="813"/>
      <c r="D541" s="813"/>
      <c r="E541" s="813"/>
      <c r="F541" s="813"/>
      <c r="G541" s="813"/>
      <c r="H541" s="813"/>
      <c r="I541" s="813"/>
      <c r="J541" s="813"/>
      <c r="K541" s="813"/>
      <c r="L541" s="813"/>
      <c r="M541" s="813"/>
      <c r="N541" s="813"/>
      <c r="O541" s="813"/>
    </row>
    <row r="542" spans="3:15" ht="14.25">
      <c r="C542" s="813"/>
      <c r="D542" s="813"/>
      <c r="E542" s="813"/>
      <c r="F542" s="813"/>
      <c r="G542" s="813"/>
      <c r="H542" s="813"/>
      <c r="I542" s="813"/>
      <c r="J542" s="813"/>
      <c r="K542" s="813"/>
      <c r="L542" s="813"/>
      <c r="M542" s="813"/>
      <c r="N542" s="813"/>
      <c r="O542" s="813"/>
    </row>
    <row r="543" spans="3:15" ht="14.25">
      <c r="C543" s="813"/>
      <c r="D543" s="813"/>
      <c r="E543" s="813"/>
      <c r="F543" s="813"/>
      <c r="G543" s="813"/>
      <c r="H543" s="813"/>
      <c r="I543" s="813"/>
      <c r="J543" s="813"/>
      <c r="K543" s="813"/>
      <c r="L543" s="813"/>
      <c r="M543" s="813"/>
      <c r="N543" s="813"/>
      <c r="O543" s="813"/>
    </row>
    <row r="544" spans="3:15" ht="14.25">
      <c r="C544" s="813"/>
      <c r="D544" s="813"/>
      <c r="E544" s="813"/>
      <c r="F544" s="813"/>
      <c r="G544" s="813"/>
      <c r="H544" s="813"/>
      <c r="I544" s="813"/>
      <c r="J544" s="813"/>
      <c r="K544" s="813"/>
      <c r="L544" s="813"/>
      <c r="M544" s="813"/>
      <c r="N544" s="813"/>
      <c r="O544" s="813"/>
    </row>
    <row r="545" spans="3:15" ht="14.25">
      <c r="C545" s="813"/>
      <c r="D545" s="813"/>
      <c r="E545" s="813"/>
      <c r="F545" s="813"/>
      <c r="G545" s="813"/>
      <c r="H545" s="813"/>
      <c r="I545" s="813"/>
      <c r="J545" s="813"/>
      <c r="K545" s="813"/>
      <c r="L545" s="813"/>
      <c r="M545" s="813"/>
      <c r="N545" s="813"/>
      <c r="O545" s="813"/>
    </row>
    <row r="546" spans="3:15" ht="14.25">
      <c r="C546" s="813"/>
      <c r="D546" s="813"/>
      <c r="E546" s="813"/>
      <c r="F546" s="813"/>
      <c r="G546" s="813"/>
      <c r="H546" s="813"/>
      <c r="I546" s="813"/>
      <c r="J546" s="813"/>
      <c r="K546" s="813"/>
      <c r="L546" s="813"/>
      <c r="M546" s="813"/>
      <c r="N546" s="813"/>
      <c r="O546" s="813"/>
    </row>
    <row r="547" spans="3:15" ht="14.25">
      <c r="C547" s="813"/>
      <c r="D547" s="813"/>
      <c r="E547" s="813"/>
      <c r="F547" s="813"/>
      <c r="G547" s="813"/>
      <c r="H547" s="813"/>
      <c r="I547" s="813"/>
      <c r="J547" s="813"/>
      <c r="K547" s="813"/>
      <c r="L547" s="813"/>
      <c r="M547" s="813"/>
      <c r="N547" s="813"/>
      <c r="O547" s="813"/>
    </row>
    <row r="548" spans="3:15" ht="14.25">
      <c r="C548" s="813"/>
      <c r="D548" s="813"/>
      <c r="E548" s="813"/>
      <c r="F548" s="813"/>
      <c r="G548" s="813"/>
      <c r="H548" s="813"/>
      <c r="I548" s="813"/>
      <c r="J548" s="813"/>
      <c r="K548" s="813"/>
      <c r="L548" s="813"/>
      <c r="M548" s="813"/>
      <c r="N548" s="813"/>
      <c r="O548" s="813"/>
    </row>
    <row r="549" spans="3:15" ht="14.25">
      <c r="C549" s="813"/>
      <c r="D549" s="813"/>
      <c r="E549" s="813"/>
      <c r="F549" s="813"/>
      <c r="G549" s="813"/>
      <c r="H549" s="813"/>
      <c r="I549" s="813"/>
      <c r="J549" s="813"/>
      <c r="K549" s="813"/>
      <c r="L549" s="813"/>
      <c r="M549" s="813"/>
      <c r="N549" s="813"/>
      <c r="O549" s="813"/>
    </row>
    <row r="550" spans="3:15" ht="14.25">
      <c r="C550" s="813"/>
      <c r="D550" s="813"/>
      <c r="E550" s="813"/>
      <c r="F550" s="813"/>
      <c r="G550" s="813"/>
      <c r="H550" s="813"/>
      <c r="I550" s="813"/>
      <c r="J550" s="813"/>
      <c r="K550" s="813"/>
      <c r="L550" s="813"/>
      <c r="M550" s="813"/>
      <c r="N550" s="813"/>
      <c r="O550" s="813"/>
    </row>
    <row r="551" spans="3:15" ht="14.25">
      <c r="C551" s="813"/>
      <c r="D551" s="813"/>
      <c r="E551" s="813"/>
      <c r="F551" s="813"/>
      <c r="G551" s="813"/>
      <c r="H551" s="813"/>
      <c r="I551" s="813"/>
      <c r="J551" s="813"/>
      <c r="K551" s="813"/>
      <c r="L551" s="813"/>
      <c r="M551" s="813"/>
      <c r="N551" s="813"/>
      <c r="O551" s="813"/>
    </row>
    <row r="552" spans="3:15" ht="14.25">
      <c r="C552" s="813"/>
      <c r="D552" s="813"/>
      <c r="E552" s="813"/>
      <c r="F552" s="813"/>
      <c r="G552" s="813"/>
      <c r="H552" s="813"/>
      <c r="I552" s="813"/>
      <c r="J552" s="813"/>
      <c r="K552" s="813"/>
      <c r="L552" s="813"/>
      <c r="M552" s="813"/>
      <c r="N552" s="813"/>
      <c r="O552" s="813"/>
    </row>
    <row r="553" spans="3:15" ht="14.25">
      <c r="C553" s="813"/>
      <c r="D553" s="813"/>
      <c r="E553" s="813"/>
      <c r="F553" s="813"/>
      <c r="G553" s="813"/>
      <c r="H553" s="813"/>
      <c r="I553" s="813"/>
      <c r="J553" s="813"/>
      <c r="K553" s="813"/>
      <c r="L553" s="813"/>
      <c r="M553" s="813"/>
      <c r="N553" s="813"/>
      <c r="O553" s="813"/>
    </row>
    <row r="554" spans="3:15" ht="14.25">
      <c r="C554" s="813"/>
      <c r="D554" s="813"/>
      <c r="E554" s="813"/>
      <c r="F554" s="813"/>
      <c r="G554" s="813"/>
      <c r="H554" s="813"/>
      <c r="I554" s="813"/>
      <c r="J554" s="813"/>
      <c r="K554" s="813"/>
      <c r="L554" s="813"/>
      <c r="M554" s="813"/>
      <c r="N554" s="813"/>
      <c r="O554" s="813"/>
    </row>
    <row r="555" spans="3:15" ht="14.25">
      <c r="C555" s="813"/>
      <c r="D555" s="813"/>
      <c r="E555" s="813"/>
      <c r="F555" s="813"/>
      <c r="G555" s="813"/>
      <c r="H555" s="813"/>
      <c r="I555" s="813"/>
      <c r="J555" s="813"/>
      <c r="K555" s="813"/>
      <c r="L555" s="813"/>
      <c r="M555" s="813"/>
      <c r="N555" s="813"/>
      <c r="O555" s="813"/>
    </row>
    <row r="556" spans="3:15" ht="14.25">
      <c r="C556" s="813"/>
      <c r="D556" s="813"/>
      <c r="E556" s="813"/>
      <c r="F556" s="813"/>
      <c r="G556" s="813"/>
      <c r="H556" s="813"/>
      <c r="I556" s="813"/>
      <c r="J556" s="813"/>
      <c r="K556" s="813"/>
      <c r="L556" s="813"/>
      <c r="M556" s="813"/>
      <c r="N556" s="813"/>
      <c r="O556" s="813"/>
    </row>
    <row r="557" spans="3:15" ht="14.25">
      <c r="C557" s="813"/>
      <c r="D557" s="813"/>
      <c r="E557" s="813"/>
      <c r="F557" s="813"/>
      <c r="G557" s="813"/>
      <c r="H557" s="813"/>
      <c r="I557" s="813"/>
      <c r="J557" s="813"/>
      <c r="K557" s="813"/>
      <c r="L557" s="813"/>
      <c r="M557" s="813"/>
      <c r="N557" s="813"/>
      <c r="O557" s="813"/>
    </row>
    <row r="558" spans="3:15" ht="14.25">
      <c r="C558" s="813"/>
      <c r="D558" s="813"/>
      <c r="E558" s="813"/>
      <c r="F558" s="813"/>
      <c r="G558" s="813"/>
      <c r="H558" s="813"/>
      <c r="I558" s="813"/>
      <c r="J558" s="813"/>
      <c r="K558" s="813"/>
      <c r="L558" s="813"/>
      <c r="M558" s="813"/>
      <c r="N558" s="813"/>
      <c r="O558" s="813"/>
    </row>
    <row r="559" spans="3:15" ht="14.25">
      <c r="C559" s="813"/>
      <c r="D559" s="813"/>
      <c r="E559" s="813"/>
      <c r="F559" s="813"/>
      <c r="G559" s="813"/>
      <c r="H559" s="813"/>
      <c r="I559" s="813"/>
      <c r="J559" s="813"/>
      <c r="K559" s="813"/>
      <c r="L559" s="813"/>
      <c r="M559" s="813"/>
      <c r="N559" s="813"/>
      <c r="O559" s="813"/>
    </row>
    <row r="560" spans="3:15" ht="14.25">
      <c r="C560" s="813"/>
      <c r="D560" s="813"/>
      <c r="E560" s="813"/>
      <c r="F560" s="813"/>
      <c r="G560" s="813"/>
      <c r="H560" s="813"/>
      <c r="I560" s="813"/>
      <c r="J560" s="813"/>
      <c r="K560" s="813"/>
      <c r="L560" s="813"/>
      <c r="M560" s="813"/>
      <c r="N560" s="813"/>
      <c r="O560" s="813"/>
    </row>
    <row r="561" spans="3:15" ht="14.25">
      <c r="C561" s="813"/>
      <c r="D561" s="813"/>
      <c r="E561" s="813"/>
      <c r="F561" s="813"/>
      <c r="G561" s="813"/>
      <c r="H561" s="813"/>
      <c r="I561" s="813"/>
      <c r="J561" s="813"/>
      <c r="K561" s="813"/>
      <c r="L561" s="813"/>
      <c r="M561" s="813"/>
      <c r="N561" s="813"/>
      <c r="O561" s="813"/>
    </row>
    <row r="562" spans="3:15" ht="14.25">
      <c r="C562" s="813"/>
      <c r="D562" s="813"/>
      <c r="E562" s="813"/>
      <c r="F562" s="813"/>
      <c r="G562" s="813"/>
      <c r="H562" s="813"/>
      <c r="I562" s="813"/>
      <c r="J562" s="813"/>
      <c r="K562" s="813"/>
      <c r="L562" s="813"/>
      <c r="M562" s="813"/>
      <c r="N562" s="813"/>
      <c r="O562" s="813"/>
    </row>
    <row r="563" spans="3:15" ht="14.25">
      <c r="C563" s="813"/>
      <c r="D563" s="813"/>
      <c r="E563" s="813"/>
      <c r="F563" s="813"/>
      <c r="G563" s="813"/>
      <c r="H563" s="813"/>
      <c r="I563" s="813"/>
      <c r="J563" s="813"/>
      <c r="K563" s="813"/>
      <c r="L563" s="813"/>
      <c r="M563" s="813"/>
      <c r="N563" s="813"/>
      <c r="O563" s="813"/>
    </row>
    <row r="564" spans="3:15" ht="14.25">
      <c r="C564" s="813"/>
      <c r="D564" s="813"/>
      <c r="E564" s="813"/>
      <c r="F564" s="813"/>
      <c r="G564" s="813"/>
      <c r="H564" s="813"/>
      <c r="I564" s="813"/>
      <c r="J564" s="813"/>
      <c r="K564" s="813"/>
      <c r="L564" s="813"/>
      <c r="M564" s="813"/>
      <c r="N564" s="813"/>
      <c r="O564" s="813"/>
    </row>
    <row r="565" spans="3:15" ht="14.25">
      <c r="C565" s="813"/>
      <c r="D565" s="813"/>
      <c r="E565" s="813"/>
      <c r="F565" s="813"/>
      <c r="G565" s="813"/>
      <c r="H565" s="813"/>
      <c r="I565" s="813"/>
      <c r="J565" s="813"/>
      <c r="K565" s="813"/>
      <c r="L565" s="813"/>
      <c r="M565" s="813"/>
      <c r="N565" s="813"/>
      <c r="O565" s="813"/>
    </row>
    <row r="566" spans="3:15" ht="14.25">
      <c r="C566" s="813"/>
      <c r="D566" s="813"/>
      <c r="E566" s="813"/>
      <c r="F566" s="813"/>
      <c r="G566" s="813"/>
      <c r="H566" s="813"/>
      <c r="I566" s="813"/>
      <c r="J566" s="813"/>
      <c r="K566" s="813"/>
      <c r="L566" s="813"/>
      <c r="M566" s="813"/>
      <c r="N566" s="813"/>
      <c r="O566" s="813"/>
    </row>
    <row r="567" spans="3:15" ht="14.25">
      <c r="C567" s="813"/>
      <c r="D567" s="813"/>
      <c r="E567" s="813"/>
      <c r="F567" s="813"/>
      <c r="G567" s="813"/>
      <c r="H567" s="813"/>
      <c r="I567" s="813"/>
      <c r="J567" s="813"/>
      <c r="K567" s="813"/>
      <c r="L567" s="813"/>
      <c r="M567" s="813"/>
      <c r="N567" s="813"/>
      <c r="O567" s="813"/>
    </row>
    <row r="568" spans="3:15" ht="14.25">
      <c r="C568" s="813"/>
      <c r="D568" s="813"/>
      <c r="E568" s="813"/>
      <c r="F568" s="813"/>
      <c r="G568" s="813"/>
      <c r="H568" s="813"/>
      <c r="I568" s="813"/>
      <c r="J568" s="813"/>
      <c r="K568" s="813"/>
      <c r="L568" s="813"/>
      <c r="M568" s="813"/>
      <c r="N568" s="813"/>
      <c r="O568" s="813"/>
    </row>
    <row r="569" spans="3:15" ht="14.25">
      <c r="C569" s="813"/>
      <c r="D569" s="813"/>
      <c r="E569" s="813"/>
      <c r="F569" s="813"/>
      <c r="G569" s="813"/>
      <c r="H569" s="813"/>
      <c r="I569" s="813"/>
      <c r="J569" s="813"/>
      <c r="K569" s="813"/>
      <c r="L569" s="813"/>
      <c r="M569" s="813"/>
      <c r="N569" s="813"/>
      <c r="O569" s="813"/>
    </row>
    <row r="570" spans="3:15" ht="14.25">
      <c r="C570" s="813"/>
      <c r="D570" s="813"/>
      <c r="E570" s="813"/>
      <c r="F570" s="813"/>
      <c r="G570" s="813"/>
      <c r="H570" s="813"/>
      <c r="I570" s="813"/>
      <c r="J570" s="813"/>
      <c r="K570" s="813"/>
      <c r="L570" s="813"/>
      <c r="M570" s="813"/>
      <c r="N570" s="813"/>
      <c r="O570" s="813"/>
    </row>
    <row r="571" spans="3:15" ht="14.25">
      <c r="C571" s="813"/>
      <c r="D571" s="813"/>
      <c r="E571" s="813"/>
      <c r="F571" s="813"/>
      <c r="G571" s="813"/>
      <c r="H571" s="813"/>
      <c r="I571" s="813"/>
      <c r="J571" s="813"/>
      <c r="K571" s="813"/>
      <c r="L571" s="813"/>
      <c r="M571" s="813"/>
      <c r="N571" s="813"/>
      <c r="O571" s="813"/>
    </row>
    <row r="572" spans="3:15" ht="14.25">
      <c r="C572" s="813"/>
      <c r="D572" s="813"/>
      <c r="E572" s="813"/>
      <c r="F572" s="813"/>
      <c r="G572" s="813"/>
      <c r="H572" s="813"/>
      <c r="I572" s="813"/>
      <c r="J572" s="813"/>
      <c r="K572" s="813"/>
      <c r="L572" s="813"/>
      <c r="M572" s="813"/>
      <c r="N572" s="813"/>
      <c r="O572" s="813"/>
    </row>
    <row r="573" spans="3:15" ht="14.25">
      <c r="C573" s="813"/>
      <c r="D573" s="813"/>
      <c r="E573" s="813"/>
      <c r="F573" s="813"/>
      <c r="G573" s="813"/>
      <c r="H573" s="813"/>
      <c r="I573" s="813"/>
      <c r="J573" s="813"/>
      <c r="K573" s="813"/>
      <c r="L573" s="813"/>
      <c r="M573" s="813"/>
      <c r="N573" s="813"/>
      <c r="O573" s="813"/>
    </row>
    <row r="574" spans="3:15" ht="14.25">
      <c r="C574" s="813"/>
      <c r="D574" s="813"/>
      <c r="E574" s="813"/>
      <c r="F574" s="813"/>
      <c r="G574" s="813"/>
      <c r="H574" s="813"/>
      <c r="I574" s="813"/>
      <c r="J574" s="813"/>
      <c r="K574" s="813"/>
      <c r="L574" s="813"/>
      <c r="M574" s="813"/>
      <c r="N574" s="813"/>
      <c r="O574" s="813"/>
    </row>
    <row r="575" spans="3:15" ht="14.25">
      <c r="C575" s="813"/>
      <c r="D575" s="813"/>
      <c r="E575" s="813"/>
      <c r="F575" s="813"/>
      <c r="G575" s="813"/>
      <c r="H575" s="813"/>
      <c r="I575" s="813"/>
      <c r="J575" s="813"/>
      <c r="K575" s="813"/>
      <c r="L575" s="813"/>
      <c r="M575" s="813"/>
      <c r="N575" s="813"/>
      <c r="O575" s="813"/>
    </row>
    <row r="576" spans="3:15" ht="14.25">
      <c r="C576" s="813"/>
      <c r="D576" s="813"/>
      <c r="E576" s="813"/>
      <c r="F576" s="813"/>
      <c r="G576" s="813"/>
      <c r="H576" s="813"/>
      <c r="I576" s="813"/>
      <c r="J576" s="813"/>
      <c r="K576" s="813"/>
      <c r="L576" s="813"/>
      <c r="M576" s="813"/>
      <c r="N576" s="813"/>
      <c r="O576" s="813"/>
    </row>
    <row r="577" spans="3:15" ht="14.25">
      <c r="C577" s="813"/>
      <c r="D577" s="813"/>
      <c r="E577" s="813"/>
      <c r="F577" s="813"/>
      <c r="G577" s="813"/>
      <c r="H577" s="813"/>
      <c r="I577" s="813"/>
      <c r="J577" s="813"/>
      <c r="K577" s="813"/>
      <c r="L577" s="813"/>
      <c r="M577" s="813"/>
      <c r="N577" s="813"/>
      <c r="O577" s="813"/>
    </row>
    <row r="578" spans="3:15" ht="14.25">
      <c r="C578" s="813"/>
      <c r="D578" s="813"/>
      <c r="E578" s="813"/>
      <c r="F578" s="813"/>
      <c r="G578" s="813"/>
      <c r="H578" s="813"/>
      <c r="I578" s="813"/>
      <c r="J578" s="813"/>
      <c r="K578" s="813"/>
      <c r="L578" s="813"/>
      <c r="M578" s="813"/>
      <c r="N578" s="813"/>
      <c r="O578" s="813"/>
    </row>
    <row r="579" spans="3:15" ht="14.25">
      <c r="C579" s="813"/>
      <c r="D579" s="813"/>
      <c r="E579" s="813"/>
      <c r="F579" s="813"/>
      <c r="G579" s="813"/>
      <c r="H579" s="813"/>
      <c r="I579" s="813"/>
      <c r="J579" s="813"/>
      <c r="K579" s="813"/>
      <c r="L579" s="813"/>
      <c r="M579" s="813"/>
      <c r="N579" s="813"/>
      <c r="O579" s="813"/>
    </row>
    <row r="580" spans="3:15" ht="14.25">
      <c r="C580" s="813"/>
      <c r="D580" s="813"/>
      <c r="E580" s="813"/>
      <c r="F580" s="813"/>
      <c r="G580" s="813"/>
      <c r="H580" s="813"/>
      <c r="I580" s="813"/>
      <c r="J580" s="813"/>
      <c r="K580" s="813"/>
      <c r="L580" s="813"/>
      <c r="M580" s="813"/>
      <c r="N580" s="813"/>
      <c r="O580" s="813"/>
    </row>
    <row r="581" spans="3:15" ht="14.25">
      <c r="C581" s="813"/>
      <c r="D581" s="813"/>
      <c r="E581" s="813"/>
      <c r="F581" s="813"/>
      <c r="G581" s="813"/>
      <c r="H581" s="813"/>
      <c r="I581" s="813"/>
      <c r="J581" s="813"/>
      <c r="K581" s="813"/>
      <c r="L581" s="813"/>
      <c r="M581" s="813"/>
      <c r="N581" s="813"/>
      <c r="O581" s="813"/>
    </row>
    <row r="582" spans="3:15" ht="14.25">
      <c r="C582" s="813"/>
      <c r="D582" s="813"/>
      <c r="E582" s="813"/>
      <c r="F582" s="813"/>
      <c r="G582" s="813"/>
      <c r="H582" s="813"/>
      <c r="I582" s="813"/>
      <c r="J582" s="813"/>
      <c r="K582" s="813"/>
      <c r="L582" s="813"/>
      <c r="M582" s="813"/>
      <c r="N582" s="813"/>
      <c r="O582" s="813"/>
    </row>
    <row r="583" spans="3:15" ht="14.25">
      <c r="C583" s="813"/>
      <c r="D583" s="813"/>
      <c r="E583" s="813"/>
      <c r="F583" s="813"/>
      <c r="G583" s="813"/>
      <c r="H583" s="813"/>
      <c r="I583" s="813"/>
      <c r="J583" s="813"/>
      <c r="K583" s="813"/>
      <c r="L583" s="813"/>
      <c r="M583" s="813"/>
      <c r="N583" s="813"/>
      <c r="O583" s="813"/>
    </row>
    <row r="584" spans="3:15" ht="14.25">
      <c r="C584" s="813"/>
      <c r="D584" s="813"/>
      <c r="E584" s="813"/>
      <c r="F584" s="813"/>
      <c r="G584" s="813"/>
      <c r="H584" s="813"/>
      <c r="I584" s="813"/>
      <c r="J584" s="813"/>
      <c r="K584" s="813"/>
      <c r="L584" s="813"/>
      <c r="M584" s="813"/>
      <c r="N584" s="813"/>
      <c r="O584" s="813"/>
    </row>
    <row r="585" spans="3:15" ht="14.25">
      <c r="C585" s="813"/>
      <c r="D585" s="813"/>
      <c r="E585" s="813"/>
      <c r="F585" s="813"/>
      <c r="G585" s="813"/>
      <c r="H585" s="813"/>
      <c r="I585" s="813"/>
      <c r="J585" s="813"/>
      <c r="K585" s="813"/>
      <c r="L585" s="813"/>
      <c r="M585" s="813"/>
      <c r="N585" s="813"/>
      <c r="O585" s="813"/>
    </row>
    <row r="586" spans="3:15" ht="14.25">
      <c r="C586" s="813"/>
      <c r="D586" s="813"/>
      <c r="E586" s="813"/>
      <c r="F586" s="813"/>
      <c r="G586" s="813"/>
      <c r="H586" s="813"/>
      <c r="I586" s="813"/>
      <c r="J586" s="813"/>
      <c r="K586" s="813"/>
      <c r="L586" s="813"/>
      <c r="M586" s="813"/>
      <c r="N586" s="813"/>
      <c r="O586" s="813"/>
    </row>
    <row r="587" spans="3:15" ht="14.25">
      <c r="C587" s="813"/>
      <c r="D587" s="813"/>
      <c r="E587" s="813"/>
      <c r="F587" s="813"/>
      <c r="G587" s="813"/>
      <c r="H587" s="813"/>
      <c r="I587" s="813"/>
      <c r="J587" s="813"/>
      <c r="K587" s="813"/>
      <c r="L587" s="813"/>
      <c r="M587" s="813"/>
      <c r="N587" s="813"/>
      <c r="O587" s="813"/>
    </row>
    <row r="588" spans="3:15" ht="14.25">
      <c r="C588" s="813"/>
      <c r="D588" s="813"/>
      <c r="E588" s="813"/>
      <c r="F588" s="813"/>
      <c r="G588" s="813"/>
      <c r="H588" s="813"/>
      <c r="I588" s="813"/>
      <c r="J588" s="813"/>
      <c r="K588" s="813"/>
      <c r="L588" s="813"/>
      <c r="M588" s="813"/>
      <c r="N588" s="813"/>
      <c r="O588" s="813"/>
    </row>
    <row r="589" spans="3:15" ht="14.25">
      <c r="C589" s="813"/>
      <c r="D589" s="813"/>
      <c r="E589" s="813"/>
      <c r="F589" s="813"/>
      <c r="G589" s="813"/>
      <c r="H589" s="813"/>
      <c r="I589" s="813"/>
      <c r="J589" s="813"/>
      <c r="K589" s="813"/>
      <c r="L589" s="813"/>
      <c r="M589" s="813"/>
      <c r="N589" s="813"/>
      <c r="O589" s="813"/>
    </row>
    <row r="590" spans="3:15" ht="14.25">
      <c r="C590" s="813"/>
      <c r="D590" s="813"/>
      <c r="E590" s="813"/>
      <c r="F590" s="813"/>
      <c r="G590" s="813"/>
      <c r="H590" s="813"/>
      <c r="I590" s="813"/>
      <c r="J590" s="813"/>
      <c r="K590" s="813"/>
      <c r="L590" s="813"/>
      <c r="M590" s="813"/>
      <c r="N590" s="813"/>
      <c r="O590" s="813"/>
    </row>
    <row r="591" spans="3:15" ht="14.25">
      <c r="C591" s="813"/>
      <c r="D591" s="813"/>
      <c r="E591" s="813"/>
      <c r="F591" s="813"/>
      <c r="G591" s="813"/>
      <c r="H591" s="813"/>
      <c r="I591" s="813"/>
      <c r="J591" s="813"/>
      <c r="K591" s="813"/>
      <c r="L591" s="813"/>
      <c r="M591" s="813"/>
      <c r="N591" s="813"/>
      <c r="O591" s="813"/>
    </row>
    <row r="592" spans="3:15" ht="14.25">
      <c r="C592" s="813"/>
      <c r="D592" s="813"/>
      <c r="E592" s="813"/>
      <c r="F592" s="813"/>
      <c r="G592" s="813"/>
      <c r="H592" s="813"/>
      <c r="I592" s="813"/>
      <c r="J592" s="813"/>
      <c r="K592" s="813"/>
      <c r="L592" s="813"/>
      <c r="M592" s="813"/>
      <c r="N592" s="813"/>
      <c r="O592" s="813"/>
    </row>
    <row r="593" spans="3:15" ht="14.25">
      <c r="C593" s="813"/>
      <c r="D593" s="813"/>
      <c r="E593" s="813"/>
      <c r="F593" s="813"/>
      <c r="G593" s="813"/>
      <c r="H593" s="813"/>
      <c r="I593" s="813"/>
      <c r="J593" s="813"/>
      <c r="K593" s="813"/>
      <c r="L593" s="813"/>
      <c r="M593" s="813"/>
      <c r="N593" s="813"/>
      <c r="O593" s="813"/>
    </row>
    <row r="594" spans="3:15" ht="14.25">
      <c r="C594" s="813"/>
      <c r="D594" s="813"/>
      <c r="E594" s="813"/>
      <c r="F594" s="813"/>
      <c r="G594" s="813"/>
      <c r="H594" s="813"/>
      <c r="I594" s="813"/>
      <c r="J594" s="813"/>
      <c r="K594" s="813"/>
      <c r="L594" s="813"/>
      <c r="M594" s="813"/>
      <c r="N594" s="813"/>
      <c r="O594" s="813"/>
    </row>
    <row r="595" spans="3:15" ht="14.25">
      <c r="C595" s="813"/>
      <c r="D595" s="813"/>
      <c r="E595" s="813"/>
      <c r="F595" s="813"/>
      <c r="G595" s="813"/>
      <c r="H595" s="813"/>
      <c r="I595" s="813"/>
      <c r="J595" s="813"/>
      <c r="K595" s="813"/>
      <c r="L595" s="813"/>
      <c r="M595" s="813"/>
      <c r="N595" s="813"/>
      <c r="O595" s="813"/>
    </row>
    <row r="596" spans="3:15" ht="14.25">
      <c r="C596" s="813"/>
      <c r="D596" s="813"/>
      <c r="E596" s="813"/>
      <c r="F596" s="813"/>
      <c r="G596" s="813"/>
      <c r="H596" s="813"/>
      <c r="I596" s="813"/>
      <c r="J596" s="813"/>
      <c r="K596" s="813"/>
      <c r="L596" s="813"/>
      <c r="M596" s="813"/>
      <c r="N596" s="813"/>
      <c r="O596" s="813"/>
    </row>
    <row r="597" spans="3:15" ht="14.25">
      <c r="C597" s="813"/>
      <c r="D597" s="813"/>
      <c r="E597" s="813"/>
      <c r="F597" s="813"/>
      <c r="G597" s="813"/>
      <c r="H597" s="813"/>
      <c r="I597" s="813"/>
      <c r="J597" s="813"/>
      <c r="K597" s="813"/>
      <c r="L597" s="813"/>
      <c r="M597" s="813"/>
      <c r="N597" s="813"/>
      <c r="O597" s="813"/>
    </row>
    <row r="598" spans="3:15" ht="14.25">
      <c r="C598" s="813"/>
      <c r="D598" s="813"/>
      <c r="E598" s="813"/>
      <c r="F598" s="813"/>
      <c r="G598" s="813"/>
      <c r="H598" s="813"/>
      <c r="I598" s="813"/>
      <c r="J598" s="813"/>
      <c r="K598" s="813"/>
      <c r="L598" s="813"/>
      <c r="M598" s="813"/>
      <c r="N598" s="813"/>
      <c r="O598" s="813"/>
    </row>
    <row r="599" spans="3:15" ht="14.25">
      <c r="C599" s="813"/>
      <c r="D599" s="813"/>
      <c r="E599" s="813"/>
      <c r="F599" s="813"/>
      <c r="G599" s="813"/>
      <c r="H599" s="813"/>
      <c r="I599" s="813"/>
      <c r="J599" s="813"/>
      <c r="K599" s="813"/>
      <c r="L599" s="813"/>
      <c r="M599" s="813"/>
      <c r="N599" s="813"/>
      <c r="O599" s="813"/>
    </row>
    <row r="600" spans="3:15" ht="14.25">
      <c r="C600" s="813"/>
      <c r="D600" s="813"/>
      <c r="E600" s="813"/>
      <c r="F600" s="813"/>
      <c r="G600" s="813"/>
      <c r="H600" s="813"/>
      <c r="I600" s="813"/>
      <c r="J600" s="813"/>
      <c r="K600" s="813"/>
      <c r="L600" s="813"/>
      <c r="M600" s="813"/>
      <c r="N600" s="813"/>
      <c r="O600" s="813"/>
    </row>
    <row r="601" spans="3:15" ht="14.25">
      <c r="C601" s="813"/>
      <c r="D601" s="813"/>
      <c r="E601" s="813"/>
      <c r="F601" s="813"/>
      <c r="G601" s="813"/>
      <c r="H601" s="813"/>
      <c r="I601" s="813"/>
      <c r="J601" s="813"/>
      <c r="K601" s="813"/>
      <c r="L601" s="813"/>
      <c r="M601" s="813"/>
      <c r="N601" s="813"/>
      <c r="O601" s="813"/>
    </row>
    <row r="602" spans="3:15" ht="14.25">
      <c r="C602" s="813"/>
      <c r="D602" s="813"/>
      <c r="E602" s="813"/>
      <c r="F602" s="813"/>
      <c r="G602" s="813"/>
      <c r="H602" s="813"/>
      <c r="I602" s="813"/>
      <c r="J602" s="813"/>
      <c r="K602" s="813"/>
      <c r="L602" s="813"/>
      <c r="M602" s="813"/>
      <c r="N602" s="813"/>
      <c r="O602" s="813"/>
    </row>
    <row r="603" spans="3:15" ht="14.25">
      <c r="C603" s="813"/>
      <c r="D603" s="813"/>
      <c r="E603" s="813"/>
      <c r="F603" s="813"/>
      <c r="G603" s="813"/>
      <c r="H603" s="813"/>
      <c r="I603" s="813"/>
      <c r="J603" s="813"/>
      <c r="K603" s="813"/>
      <c r="L603" s="813"/>
      <c r="M603" s="813"/>
      <c r="N603" s="813"/>
      <c r="O603" s="813"/>
    </row>
    <row r="604" spans="3:15" ht="14.25">
      <c r="C604" s="813"/>
      <c r="D604" s="813"/>
      <c r="E604" s="813"/>
      <c r="F604" s="813"/>
      <c r="G604" s="813"/>
      <c r="H604" s="813"/>
      <c r="I604" s="813"/>
      <c r="J604" s="813"/>
      <c r="K604" s="813"/>
      <c r="L604" s="813"/>
      <c r="M604" s="813"/>
      <c r="N604" s="813"/>
      <c r="O604" s="813"/>
    </row>
    <row r="605" spans="3:15" ht="14.25">
      <c r="C605" s="813"/>
      <c r="D605" s="813"/>
      <c r="E605" s="813"/>
      <c r="F605" s="813"/>
      <c r="G605" s="813"/>
      <c r="H605" s="813"/>
      <c r="I605" s="813"/>
      <c r="J605" s="813"/>
      <c r="K605" s="813"/>
      <c r="L605" s="813"/>
      <c r="M605" s="813"/>
      <c r="N605" s="813"/>
      <c r="O605" s="813"/>
    </row>
    <row r="606" spans="3:15" ht="14.25">
      <c r="C606" s="813"/>
      <c r="D606" s="813"/>
      <c r="E606" s="813"/>
      <c r="F606" s="813"/>
      <c r="G606" s="813"/>
      <c r="H606" s="813"/>
      <c r="I606" s="813"/>
      <c r="J606" s="813"/>
      <c r="K606" s="813"/>
      <c r="L606" s="813"/>
      <c r="M606" s="813"/>
      <c r="N606" s="813"/>
      <c r="O606" s="813"/>
    </row>
    <row r="607" spans="3:15" ht="14.25">
      <c r="C607" s="813"/>
      <c r="D607" s="813"/>
      <c r="E607" s="813"/>
      <c r="F607" s="813"/>
      <c r="G607" s="813"/>
      <c r="H607" s="813"/>
      <c r="I607" s="813"/>
      <c r="J607" s="813"/>
      <c r="K607" s="813"/>
      <c r="L607" s="813"/>
      <c r="M607" s="813"/>
      <c r="N607" s="813"/>
      <c r="O607" s="813"/>
    </row>
    <row r="608" spans="3:15" ht="14.25">
      <c r="C608" s="813"/>
      <c r="D608" s="813"/>
      <c r="E608" s="813"/>
      <c r="F608" s="813"/>
      <c r="G608" s="813"/>
      <c r="H608" s="813"/>
      <c r="I608" s="813"/>
      <c r="J608" s="813"/>
      <c r="K608" s="813"/>
      <c r="L608" s="813"/>
      <c r="M608" s="813"/>
      <c r="N608" s="813"/>
      <c r="O608" s="813"/>
    </row>
    <row r="609" spans="3:15" ht="14.25">
      <c r="C609" s="813"/>
      <c r="D609" s="813"/>
      <c r="E609" s="813"/>
      <c r="F609" s="813"/>
      <c r="G609" s="813"/>
      <c r="H609" s="813"/>
      <c r="I609" s="813"/>
      <c r="J609" s="813"/>
      <c r="K609" s="813"/>
      <c r="L609" s="813"/>
      <c r="M609" s="813"/>
      <c r="N609" s="813"/>
      <c r="O609" s="813"/>
    </row>
    <row r="610" spans="3:15" ht="14.25">
      <c r="C610" s="813"/>
      <c r="D610" s="813"/>
      <c r="E610" s="813"/>
      <c r="F610" s="813"/>
      <c r="G610" s="813"/>
      <c r="H610" s="813"/>
      <c r="I610" s="813"/>
      <c r="J610" s="813"/>
      <c r="K610" s="813"/>
      <c r="L610" s="813"/>
      <c r="M610" s="813"/>
      <c r="N610" s="813"/>
      <c r="O610" s="813"/>
    </row>
    <row r="611" spans="3:15" ht="14.25">
      <c r="C611" s="813"/>
      <c r="D611" s="813"/>
      <c r="E611" s="813"/>
      <c r="F611" s="813"/>
      <c r="G611" s="813"/>
      <c r="H611" s="813"/>
      <c r="I611" s="813"/>
      <c r="J611" s="813"/>
      <c r="K611" s="813"/>
      <c r="L611" s="813"/>
      <c r="M611" s="813"/>
      <c r="N611" s="813"/>
      <c r="O611" s="813"/>
    </row>
    <row r="612" spans="3:15" ht="14.25">
      <c r="C612" s="813"/>
      <c r="D612" s="813"/>
      <c r="E612" s="813"/>
      <c r="F612" s="813"/>
      <c r="G612" s="813"/>
      <c r="H612" s="813"/>
      <c r="I612" s="813"/>
      <c r="J612" s="813"/>
      <c r="K612" s="813"/>
      <c r="L612" s="813"/>
      <c r="M612" s="813"/>
      <c r="N612" s="813"/>
      <c r="O612" s="813"/>
    </row>
    <row r="613" spans="3:15" ht="14.25">
      <c r="C613" s="813"/>
      <c r="D613" s="813"/>
      <c r="E613" s="813"/>
      <c r="F613" s="813"/>
      <c r="G613" s="813"/>
      <c r="H613" s="813"/>
      <c r="I613" s="813"/>
      <c r="J613" s="813"/>
      <c r="K613" s="813"/>
      <c r="L613" s="813"/>
      <c r="M613" s="813"/>
      <c r="N613" s="813"/>
      <c r="O613" s="813"/>
    </row>
    <row r="614" spans="3:15" ht="14.25">
      <c r="C614" s="813"/>
      <c r="D614" s="813"/>
      <c r="E614" s="813"/>
      <c r="F614" s="813"/>
      <c r="G614" s="813"/>
      <c r="H614" s="813"/>
      <c r="I614" s="813"/>
      <c r="J614" s="813"/>
      <c r="K614" s="813"/>
      <c r="L614" s="813"/>
      <c r="M614" s="813"/>
      <c r="N614" s="813"/>
      <c r="O614" s="813"/>
    </row>
    <row r="615" spans="3:15" ht="14.25">
      <c r="C615" s="813"/>
      <c r="D615" s="813"/>
      <c r="E615" s="813"/>
      <c r="F615" s="813"/>
      <c r="G615" s="813"/>
      <c r="H615" s="813"/>
      <c r="I615" s="813"/>
      <c r="J615" s="813"/>
      <c r="K615" s="813"/>
      <c r="L615" s="813"/>
      <c r="M615" s="813"/>
      <c r="N615" s="813"/>
      <c r="O615" s="813"/>
    </row>
    <row r="616" spans="3:15" ht="14.25">
      <c r="C616" s="813"/>
      <c r="D616" s="813"/>
      <c r="E616" s="813"/>
      <c r="F616" s="813"/>
      <c r="G616" s="813"/>
      <c r="H616" s="813"/>
      <c r="I616" s="813"/>
      <c r="J616" s="813"/>
      <c r="K616" s="813"/>
      <c r="L616" s="813"/>
      <c r="M616" s="813"/>
      <c r="N616" s="813"/>
      <c r="O616" s="813"/>
    </row>
    <row r="617" spans="3:15" ht="14.25">
      <c r="C617" s="813"/>
      <c r="D617" s="813"/>
      <c r="E617" s="813"/>
      <c r="F617" s="813"/>
      <c r="G617" s="813"/>
      <c r="H617" s="813"/>
      <c r="I617" s="813"/>
      <c r="J617" s="813"/>
      <c r="K617" s="813"/>
      <c r="L617" s="813"/>
      <c r="M617" s="813"/>
      <c r="N617" s="813"/>
      <c r="O617" s="813"/>
    </row>
    <row r="618" spans="3:15" ht="14.25">
      <c r="C618" s="813"/>
      <c r="D618" s="813"/>
      <c r="E618" s="813"/>
      <c r="F618" s="813"/>
      <c r="G618" s="813"/>
      <c r="H618" s="813"/>
      <c r="I618" s="813"/>
      <c r="J618" s="813"/>
      <c r="K618" s="813"/>
      <c r="L618" s="813"/>
      <c r="M618" s="813"/>
      <c r="N618" s="813"/>
      <c r="O618" s="813"/>
    </row>
    <row r="619" spans="3:15" ht="14.25">
      <c r="C619" s="813"/>
      <c r="D619" s="813"/>
      <c r="E619" s="813"/>
      <c r="F619" s="813"/>
      <c r="G619" s="813"/>
      <c r="H619" s="813"/>
      <c r="I619" s="813"/>
      <c r="J619" s="813"/>
      <c r="K619" s="813"/>
      <c r="L619" s="813"/>
      <c r="M619" s="813"/>
      <c r="N619" s="813"/>
      <c r="O619" s="813"/>
    </row>
    <row r="620" spans="3:15" ht="14.25">
      <c r="C620" s="813"/>
      <c r="D620" s="813"/>
      <c r="E620" s="813"/>
      <c r="F620" s="813"/>
      <c r="G620" s="813"/>
      <c r="H620" s="813"/>
      <c r="I620" s="813"/>
      <c r="J620" s="813"/>
      <c r="K620" s="813"/>
      <c r="L620" s="813"/>
      <c r="M620" s="813"/>
      <c r="N620" s="813"/>
      <c r="O620" s="813"/>
    </row>
    <row r="621" spans="3:15" ht="14.25">
      <c r="C621" s="813"/>
      <c r="D621" s="813"/>
      <c r="E621" s="813"/>
      <c r="F621" s="813"/>
      <c r="G621" s="813"/>
      <c r="H621" s="813"/>
      <c r="I621" s="813"/>
      <c r="J621" s="813"/>
      <c r="K621" s="813"/>
      <c r="L621" s="813"/>
      <c r="M621" s="813"/>
      <c r="N621" s="813"/>
      <c r="O621" s="813"/>
    </row>
    <row r="622" spans="3:15" ht="14.25">
      <c r="C622" s="813"/>
      <c r="D622" s="813"/>
      <c r="E622" s="813"/>
      <c r="F622" s="813"/>
      <c r="G622" s="813"/>
      <c r="H622" s="813"/>
      <c r="I622" s="813"/>
      <c r="J622" s="813"/>
      <c r="K622" s="813"/>
      <c r="L622" s="813"/>
      <c r="M622" s="813"/>
      <c r="N622" s="813"/>
      <c r="O622" s="813"/>
    </row>
    <row r="623" spans="3:15" ht="14.25">
      <c r="C623" s="813"/>
      <c r="D623" s="813"/>
      <c r="E623" s="813"/>
      <c r="F623" s="813"/>
      <c r="G623" s="813"/>
      <c r="H623" s="813"/>
      <c r="I623" s="813"/>
      <c r="J623" s="813"/>
      <c r="K623" s="813"/>
      <c r="L623" s="813"/>
      <c r="M623" s="813"/>
      <c r="N623" s="813"/>
      <c r="O623" s="813"/>
    </row>
    <row r="624" spans="3:15" ht="14.25">
      <c r="C624" s="813"/>
      <c r="D624" s="813"/>
      <c r="E624" s="813"/>
      <c r="F624" s="813"/>
      <c r="G624" s="813"/>
      <c r="H624" s="813"/>
      <c r="I624" s="813"/>
      <c r="J624" s="813"/>
      <c r="K624" s="813"/>
      <c r="L624" s="813"/>
      <c r="M624" s="813"/>
      <c r="N624" s="813"/>
      <c r="O624" s="813"/>
    </row>
    <row r="625" spans="3:15" ht="14.25">
      <c r="C625" s="813"/>
      <c r="D625" s="813"/>
      <c r="E625" s="813"/>
      <c r="F625" s="813"/>
      <c r="G625" s="813"/>
      <c r="H625" s="813"/>
      <c r="I625" s="813"/>
      <c r="J625" s="813"/>
      <c r="K625" s="813"/>
      <c r="L625" s="813"/>
      <c r="M625" s="813"/>
      <c r="N625" s="813"/>
      <c r="O625" s="813"/>
    </row>
    <row r="626" spans="3:15" ht="14.25">
      <c r="C626" s="813"/>
      <c r="D626" s="813"/>
      <c r="E626" s="813"/>
      <c r="F626" s="813"/>
      <c r="G626" s="813"/>
      <c r="H626" s="813"/>
      <c r="I626" s="813"/>
      <c r="J626" s="813"/>
      <c r="K626" s="813"/>
      <c r="L626" s="813"/>
      <c r="M626" s="813"/>
      <c r="N626" s="813"/>
      <c r="O626" s="813"/>
    </row>
    <row r="627" spans="3:15" ht="14.25">
      <c r="C627" s="813"/>
      <c r="D627" s="813"/>
      <c r="E627" s="813"/>
      <c r="F627" s="813"/>
      <c r="G627" s="813"/>
      <c r="H627" s="813"/>
      <c r="I627" s="813"/>
      <c r="J627" s="813"/>
      <c r="K627" s="813"/>
      <c r="L627" s="813"/>
      <c r="M627" s="813"/>
      <c r="N627" s="813"/>
      <c r="O627" s="813"/>
    </row>
    <row r="628" spans="3:15" ht="14.25">
      <c r="C628" s="813"/>
      <c r="D628" s="813"/>
      <c r="E628" s="813"/>
      <c r="F628" s="813"/>
      <c r="G628" s="813"/>
      <c r="H628" s="813"/>
      <c r="I628" s="813"/>
      <c r="J628" s="813"/>
      <c r="K628" s="813"/>
      <c r="L628" s="813"/>
      <c r="M628" s="813"/>
      <c r="N628" s="813"/>
      <c r="O628" s="813"/>
    </row>
    <row r="629" spans="3:15" ht="14.25">
      <c r="C629" s="813"/>
      <c r="D629" s="813"/>
      <c r="E629" s="813"/>
      <c r="F629" s="813"/>
      <c r="G629" s="813"/>
      <c r="H629" s="813"/>
      <c r="I629" s="813"/>
      <c r="J629" s="813"/>
      <c r="K629" s="813"/>
      <c r="L629" s="813"/>
      <c r="M629" s="813"/>
      <c r="N629" s="813"/>
      <c r="O629" s="813"/>
    </row>
    <row r="630" spans="3:15" ht="14.25">
      <c r="C630" s="813"/>
      <c r="D630" s="813"/>
      <c r="E630" s="813"/>
      <c r="F630" s="813"/>
      <c r="G630" s="813"/>
      <c r="H630" s="813"/>
      <c r="I630" s="813"/>
      <c r="J630" s="813"/>
      <c r="K630" s="813"/>
      <c r="L630" s="813"/>
      <c r="M630" s="813"/>
      <c r="N630" s="813"/>
      <c r="O630" s="813"/>
    </row>
    <row r="631" spans="3:15" ht="14.25">
      <c r="C631" s="813"/>
      <c r="D631" s="813"/>
      <c r="E631" s="813"/>
      <c r="F631" s="813"/>
      <c r="G631" s="813"/>
      <c r="H631" s="813"/>
      <c r="I631" s="813"/>
      <c r="J631" s="813"/>
      <c r="K631" s="813"/>
      <c r="L631" s="813"/>
      <c r="M631" s="813"/>
      <c r="N631" s="813"/>
      <c r="O631" s="813"/>
    </row>
    <row r="632" spans="3:15" ht="14.25">
      <c r="C632" s="813"/>
      <c r="D632" s="813"/>
      <c r="E632" s="813"/>
      <c r="F632" s="813"/>
      <c r="G632" s="813"/>
      <c r="H632" s="813"/>
      <c r="I632" s="813"/>
      <c r="J632" s="813"/>
      <c r="K632" s="813"/>
      <c r="L632" s="813"/>
      <c r="M632" s="813"/>
      <c r="N632" s="813"/>
      <c r="O632" s="813"/>
    </row>
    <row r="633" spans="3:15" ht="14.25">
      <c r="C633" s="813"/>
      <c r="D633" s="813"/>
      <c r="E633" s="813"/>
      <c r="F633" s="813"/>
      <c r="G633" s="813"/>
      <c r="H633" s="813"/>
      <c r="I633" s="813"/>
      <c r="J633" s="813"/>
      <c r="K633" s="813"/>
      <c r="L633" s="813"/>
      <c r="M633" s="813"/>
      <c r="N633" s="813"/>
      <c r="O633" s="813"/>
    </row>
    <row r="634" spans="3:15" ht="14.25">
      <c r="C634" s="813"/>
      <c r="D634" s="813"/>
      <c r="E634" s="813"/>
      <c r="F634" s="813"/>
      <c r="G634" s="813"/>
      <c r="H634" s="813"/>
      <c r="I634" s="813"/>
      <c r="J634" s="813"/>
      <c r="K634" s="813"/>
      <c r="L634" s="813"/>
      <c r="M634" s="813"/>
      <c r="N634" s="813"/>
      <c r="O634" s="813"/>
    </row>
    <row r="635" spans="3:15" ht="14.25">
      <c r="C635" s="813"/>
      <c r="D635" s="813"/>
      <c r="E635" s="813"/>
      <c r="F635" s="813"/>
      <c r="G635" s="813"/>
      <c r="H635" s="813"/>
      <c r="I635" s="813"/>
      <c r="J635" s="813"/>
      <c r="K635" s="813"/>
      <c r="L635" s="813"/>
      <c r="M635" s="813"/>
      <c r="N635" s="813"/>
      <c r="O635" s="813"/>
    </row>
    <row r="636" spans="3:15" ht="14.25">
      <c r="C636" s="813"/>
      <c r="D636" s="813"/>
      <c r="E636" s="813"/>
      <c r="F636" s="813"/>
      <c r="G636" s="813"/>
      <c r="H636" s="813"/>
      <c r="I636" s="813"/>
      <c r="J636" s="813"/>
      <c r="K636" s="813"/>
      <c r="L636" s="813"/>
      <c r="M636" s="813"/>
      <c r="N636" s="813"/>
      <c r="O636" s="813"/>
    </row>
    <row r="637" spans="3:15" ht="14.25">
      <c r="C637" s="813"/>
      <c r="D637" s="813"/>
      <c r="E637" s="813"/>
      <c r="F637" s="813"/>
      <c r="G637" s="813"/>
      <c r="H637" s="813"/>
      <c r="I637" s="813"/>
      <c r="J637" s="813"/>
      <c r="K637" s="813"/>
      <c r="L637" s="813"/>
      <c r="M637" s="813"/>
      <c r="N637" s="813"/>
      <c r="O637" s="813"/>
    </row>
    <row r="638" spans="3:15" ht="14.25">
      <c r="C638" s="813"/>
      <c r="D638" s="813"/>
      <c r="E638" s="813"/>
      <c r="F638" s="813"/>
      <c r="G638" s="813"/>
      <c r="H638" s="813"/>
      <c r="I638" s="813"/>
      <c r="J638" s="813"/>
      <c r="K638" s="813"/>
      <c r="L638" s="813"/>
      <c r="M638" s="813"/>
      <c r="N638" s="813"/>
      <c r="O638" s="813"/>
    </row>
    <row r="639" spans="3:15" ht="14.25">
      <c r="C639" s="813"/>
      <c r="D639" s="813"/>
      <c r="E639" s="813"/>
      <c r="F639" s="813"/>
      <c r="G639" s="813"/>
      <c r="H639" s="813"/>
      <c r="I639" s="813"/>
      <c r="J639" s="813"/>
      <c r="K639" s="813"/>
      <c r="L639" s="813"/>
      <c r="M639" s="813"/>
      <c r="N639" s="813"/>
      <c r="O639" s="813"/>
    </row>
    <row r="640" spans="3:15" ht="14.25">
      <c r="C640" s="813"/>
      <c r="D640" s="813"/>
      <c r="E640" s="813"/>
      <c r="F640" s="813"/>
      <c r="G640" s="813"/>
      <c r="H640" s="813"/>
      <c r="I640" s="813"/>
      <c r="J640" s="813"/>
      <c r="K640" s="813"/>
      <c r="L640" s="813"/>
      <c r="M640" s="813"/>
      <c r="N640" s="813"/>
      <c r="O640" s="813"/>
    </row>
    <row r="641" spans="3:15" ht="14.25">
      <c r="C641" s="813"/>
      <c r="D641" s="813"/>
      <c r="E641" s="813"/>
      <c r="F641" s="813"/>
      <c r="G641" s="813"/>
      <c r="H641" s="813"/>
      <c r="I641" s="813"/>
      <c r="J641" s="813"/>
      <c r="K641" s="813"/>
      <c r="L641" s="813"/>
      <c r="M641" s="813"/>
      <c r="N641" s="813"/>
      <c r="O641" s="813"/>
    </row>
    <row r="642" spans="3:15" ht="14.25">
      <c r="C642" s="813"/>
      <c r="D642" s="813"/>
      <c r="E642" s="813"/>
      <c r="F642" s="813"/>
      <c r="G642" s="813"/>
      <c r="H642" s="813"/>
      <c r="I642" s="813"/>
      <c r="J642" s="813"/>
      <c r="K642" s="813"/>
      <c r="L642" s="813"/>
      <c r="M642" s="813"/>
      <c r="N642" s="813"/>
      <c r="O642" s="813"/>
    </row>
    <row r="643" spans="3:15" ht="14.25">
      <c r="C643" s="813"/>
      <c r="D643" s="813"/>
      <c r="E643" s="813"/>
      <c r="F643" s="813"/>
      <c r="G643" s="813"/>
      <c r="H643" s="813"/>
      <c r="I643" s="813"/>
      <c r="J643" s="813"/>
      <c r="K643" s="813"/>
      <c r="L643" s="813"/>
      <c r="M643" s="813"/>
      <c r="N643" s="813"/>
      <c r="O643" s="813"/>
    </row>
    <row r="644" spans="3:15" ht="14.25">
      <c r="C644" s="813"/>
      <c r="D644" s="813"/>
      <c r="E644" s="813"/>
      <c r="F644" s="813"/>
      <c r="G644" s="813"/>
      <c r="H644" s="813"/>
      <c r="I644" s="813"/>
      <c r="J644" s="813"/>
      <c r="K644" s="813"/>
      <c r="L644" s="813"/>
      <c r="M644" s="813"/>
      <c r="N644" s="813"/>
      <c r="O644" s="813"/>
    </row>
    <row r="645" spans="3:15" ht="14.25">
      <c r="C645" s="813"/>
      <c r="D645" s="813"/>
      <c r="E645" s="813"/>
      <c r="F645" s="813"/>
      <c r="G645" s="813"/>
      <c r="H645" s="813"/>
      <c r="I645" s="813"/>
      <c r="J645" s="813"/>
      <c r="K645" s="813"/>
      <c r="L645" s="813"/>
      <c r="M645" s="813"/>
      <c r="N645" s="813"/>
      <c r="O645" s="813"/>
    </row>
    <row r="646" spans="3:15" ht="14.25">
      <c r="C646" s="813"/>
      <c r="D646" s="813"/>
      <c r="E646" s="813"/>
      <c r="F646" s="813"/>
      <c r="G646" s="813"/>
      <c r="H646" s="813"/>
      <c r="I646" s="813"/>
      <c r="J646" s="813"/>
      <c r="K646" s="813"/>
      <c r="L646" s="813"/>
      <c r="M646" s="813"/>
      <c r="N646" s="813"/>
      <c r="O646" s="813"/>
    </row>
    <row r="647" spans="3:15" ht="14.25">
      <c r="C647" s="813"/>
      <c r="D647" s="813"/>
      <c r="E647" s="813"/>
      <c r="F647" s="813"/>
      <c r="G647" s="813"/>
      <c r="H647" s="813"/>
      <c r="I647" s="813"/>
      <c r="J647" s="813"/>
      <c r="K647" s="813"/>
      <c r="L647" s="813"/>
      <c r="M647" s="813"/>
      <c r="N647" s="813"/>
      <c r="O647" s="813"/>
    </row>
    <row r="648" spans="3:15" ht="14.25">
      <c r="C648" s="813"/>
      <c r="D648" s="813"/>
      <c r="E648" s="813"/>
      <c r="F648" s="813"/>
      <c r="G648" s="813"/>
      <c r="H648" s="813"/>
      <c r="I648" s="813"/>
      <c r="J648" s="813"/>
      <c r="K648" s="813"/>
      <c r="L648" s="813"/>
      <c r="M648" s="813"/>
      <c r="N648" s="813"/>
      <c r="O648" s="813"/>
    </row>
    <row r="649" spans="3:15" ht="14.25">
      <c r="C649" s="813"/>
      <c r="D649" s="813"/>
      <c r="E649" s="813"/>
      <c r="F649" s="813"/>
      <c r="G649" s="813"/>
      <c r="H649" s="813"/>
      <c r="I649" s="813"/>
      <c r="J649" s="813"/>
      <c r="K649" s="813"/>
      <c r="L649" s="813"/>
      <c r="M649" s="813"/>
      <c r="N649" s="813"/>
      <c r="O649" s="813"/>
    </row>
    <row r="650" spans="3:15" ht="14.25">
      <c r="C650" s="813"/>
      <c r="D650" s="813"/>
      <c r="E650" s="813"/>
      <c r="F650" s="813"/>
      <c r="G650" s="813"/>
      <c r="H650" s="813"/>
      <c r="I650" s="813"/>
      <c r="J650" s="813"/>
      <c r="K650" s="813"/>
      <c r="L650" s="813"/>
      <c r="M650" s="813"/>
      <c r="N650" s="813"/>
      <c r="O650" s="813"/>
    </row>
    <row r="651" spans="3:15" ht="14.25">
      <c r="C651" s="813"/>
      <c r="D651" s="813"/>
      <c r="E651" s="813"/>
      <c r="F651" s="813"/>
      <c r="G651" s="813"/>
      <c r="H651" s="813"/>
      <c r="I651" s="813"/>
      <c r="J651" s="813"/>
      <c r="K651" s="813"/>
      <c r="L651" s="813"/>
      <c r="M651" s="813"/>
      <c r="N651" s="813"/>
      <c r="O651" s="813"/>
    </row>
    <row r="652" spans="3:15" ht="14.25">
      <c r="C652" s="813"/>
      <c r="D652" s="813"/>
      <c r="E652" s="813"/>
      <c r="F652" s="813"/>
      <c r="G652" s="813"/>
      <c r="H652" s="813"/>
      <c r="I652" s="813"/>
      <c r="J652" s="813"/>
      <c r="K652" s="813"/>
      <c r="L652" s="813"/>
      <c r="M652" s="813"/>
      <c r="N652" s="813"/>
      <c r="O652" s="813"/>
    </row>
    <row r="653" spans="3:15" ht="14.25">
      <c r="C653" s="813"/>
      <c r="D653" s="813"/>
      <c r="E653" s="813"/>
      <c r="F653" s="813"/>
      <c r="G653" s="813"/>
      <c r="H653" s="813"/>
      <c r="I653" s="813"/>
      <c r="J653" s="813"/>
      <c r="K653" s="813"/>
      <c r="L653" s="813"/>
      <c r="M653" s="813"/>
      <c r="N653" s="813"/>
      <c r="O653" s="813"/>
    </row>
    <row r="654" spans="3:15" ht="14.25">
      <c r="C654" s="813"/>
      <c r="D654" s="813"/>
      <c r="E654" s="813"/>
      <c r="F654" s="813"/>
      <c r="G654" s="813"/>
      <c r="H654" s="813"/>
      <c r="I654" s="813"/>
      <c r="J654" s="813"/>
      <c r="K654" s="813"/>
      <c r="L654" s="813"/>
      <c r="M654" s="813"/>
      <c r="N654" s="813"/>
      <c r="O654" s="813"/>
    </row>
    <row r="655" spans="3:15" ht="14.25">
      <c r="C655" s="813"/>
      <c r="D655" s="813"/>
      <c r="E655" s="813"/>
      <c r="F655" s="813"/>
      <c r="G655" s="813"/>
      <c r="H655" s="813"/>
      <c r="I655" s="813"/>
      <c r="J655" s="813"/>
      <c r="K655" s="813"/>
      <c r="L655" s="813"/>
      <c r="M655" s="813"/>
      <c r="N655" s="813"/>
      <c r="O655" s="813"/>
    </row>
    <row r="656" spans="3:15" ht="14.25">
      <c r="C656" s="813"/>
      <c r="D656" s="813"/>
      <c r="E656" s="813"/>
      <c r="F656" s="813"/>
      <c r="G656" s="813"/>
      <c r="H656" s="813"/>
      <c r="I656" s="813"/>
      <c r="J656" s="813"/>
      <c r="K656" s="813"/>
      <c r="L656" s="813"/>
      <c r="M656" s="813"/>
      <c r="N656" s="813"/>
      <c r="O656" s="813"/>
    </row>
    <row r="657" spans="3:15" ht="14.25">
      <c r="C657" s="813"/>
      <c r="D657" s="813"/>
      <c r="E657" s="813"/>
      <c r="F657" s="813"/>
      <c r="G657" s="813"/>
      <c r="H657" s="813"/>
      <c r="I657" s="813"/>
      <c r="J657" s="813"/>
      <c r="K657" s="813"/>
      <c r="L657" s="813"/>
      <c r="M657" s="813"/>
      <c r="N657" s="813"/>
      <c r="O657" s="813"/>
    </row>
    <row r="658" spans="3:15" ht="14.25">
      <c r="C658" s="813"/>
      <c r="D658" s="813"/>
      <c r="E658" s="813"/>
      <c r="F658" s="813"/>
      <c r="G658" s="813"/>
      <c r="H658" s="813"/>
      <c r="I658" s="813"/>
      <c r="J658" s="813"/>
      <c r="K658" s="813"/>
      <c r="L658" s="813"/>
      <c r="M658" s="813"/>
      <c r="N658" s="813"/>
      <c r="O658" s="813"/>
    </row>
    <row r="659" spans="3:15" ht="14.25">
      <c r="C659" s="813"/>
      <c r="D659" s="813"/>
      <c r="E659" s="813"/>
      <c r="F659" s="813"/>
      <c r="G659" s="813"/>
      <c r="H659" s="813"/>
      <c r="I659" s="813"/>
      <c r="J659" s="813"/>
      <c r="K659" s="813"/>
      <c r="L659" s="813"/>
      <c r="M659" s="813"/>
      <c r="N659" s="813"/>
      <c r="O659" s="813"/>
    </row>
    <row r="660" spans="3:15" ht="14.25">
      <c r="C660" s="813"/>
      <c r="D660" s="813"/>
      <c r="E660" s="813"/>
      <c r="F660" s="813"/>
      <c r="G660" s="813"/>
      <c r="H660" s="813"/>
      <c r="I660" s="813"/>
      <c r="J660" s="813"/>
      <c r="K660" s="813"/>
      <c r="L660" s="813"/>
      <c r="M660" s="813"/>
      <c r="N660" s="813"/>
      <c r="O660" s="813"/>
    </row>
    <row r="661" spans="3:15" ht="14.25">
      <c r="C661" s="813"/>
      <c r="D661" s="813"/>
      <c r="E661" s="813"/>
      <c r="F661" s="813"/>
      <c r="G661" s="813"/>
      <c r="H661" s="813"/>
      <c r="I661" s="813"/>
      <c r="J661" s="813"/>
      <c r="K661" s="813"/>
      <c r="L661" s="813"/>
      <c r="M661" s="813"/>
      <c r="N661" s="813"/>
      <c r="O661" s="813"/>
    </row>
    <row r="662" spans="3:15" ht="14.25">
      <c r="C662" s="813"/>
      <c r="D662" s="813"/>
      <c r="E662" s="813"/>
      <c r="F662" s="813"/>
      <c r="G662" s="813"/>
      <c r="H662" s="813"/>
      <c r="I662" s="813"/>
      <c r="J662" s="813"/>
      <c r="K662" s="813"/>
      <c r="L662" s="813"/>
      <c r="M662" s="813"/>
      <c r="N662" s="813"/>
      <c r="O662" s="813"/>
    </row>
    <row r="663" spans="3:15" ht="14.25">
      <c r="C663" s="813"/>
      <c r="D663" s="813"/>
      <c r="E663" s="813"/>
      <c r="F663" s="813"/>
      <c r="G663" s="813"/>
      <c r="H663" s="813"/>
      <c r="I663" s="813"/>
      <c r="J663" s="813"/>
      <c r="K663" s="813"/>
      <c r="L663" s="813"/>
      <c r="M663" s="813"/>
      <c r="N663" s="813"/>
      <c r="O663" s="813"/>
    </row>
    <row r="664" spans="3:15" ht="14.25">
      <c r="C664" s="813"/>
      <c r="D664" s="813"/>
      <c r="E664" s="813"/>
      <c r="F664" s="813"/>
      <c r="G664" s="813"/>
      <c r="H664" s="813"/>
      <c r="I664" s="813"/>
      <c r="J664" s="813"/>
      <c r="K664" s="813"/>
      <c r="L664" s="813"/>
      <c r="M664" s="813"/>
      <c r="N664" s="813"/>
      <c r="O664" s="813"/>
    </row>
    <row r="665" spans="3:15" ht="14.25">
      <c r="C665" s="813"/>
      <c r="D665" s="813"/>
      <c r="E665" s="813"/>
      <c r="F665" s="813"/>
      <c r="G665" s="813"/>
      <c r="H665" s="813"/>
      <c r="I665" s="813"/>
      <c r="J665" s="813"/>
      <c r="K665" s="813"/>
      <c r="L665" s="813"/>
      <c r="M665" s="813"/>
      <c r="N665" s="813"/>
      <c r="O665" s="813"/>
    </row>
    <row r="666" spans="3:15" ht="14.25">
      <c r="C666" s="813"/>
      <c r="D666" s="813"/>
      <c r="E666" s="813"/>
      <c r="F666" s="813"/>
      <c r="G666" s="813"/>
      <c r="H666" s="813"/>
      <c r="I666" s="813"/>
      <c r="J666" s="813"/>
      <c r="K666" s="813"/>
      <c r="L666" s="813"/>
      <c r="M666" s="813"/>
      <c r="N666" s="813"/>
      <c r="O666" s="813"/>
    </row>
    <row r="667" spans="3:15" ht="14.25">
      <c r="C667" s="813"/>
      <c r="D667" s="813"/>
      <c r="E667" s="813"/>
      <c r="F667" s="813"/>
      <c r="G667" s="813"/>
      <c r="H667" s="813"/>
      <c r="I667" s="813"/>
      <c r="J667" s="813"/>
      <c r="K667" s="813"/>
      <c r="L667" s="813"/>
      <c r="M667" s="813"/>
      <c r="N667" s="813"/>
      <c r="O667" s="813"/>
    </row>
    <row r="668" spans="3:15" ht="14.25">
      <c r="C668" s="813"/>
      <c r="D668" s="813"/>
      <c r="E668" s="813"/>
      <c r="F668" s="813"/>
      <c r="G668" s="813"/>
      <c r="H668" s="813"/>
      <c r="I668" s="813"/>
      <c r="J668" s="813"/>
      <c r="K668" s="813"/>
      <c r="L668" s="813"/>
      <c r="M668" s="813"/>
      <c r="N668" s="813"/>
      <c r="O668" s="813"/>
    </row>
    <row r="669" spans="3:15" ht="14.25">
      <c r="C669" s="813"/>
      <c r="D669" s="813"/>
      <c r="E669" s="813"/>
      <c r="F669" s="813"/>
      <c r="G669" s="813"/>
      <c r="H669" s="813"/>
      <c r="I669" s="813"/>
      <c r="J669" s="813"/>
      <c r="K669" s="813"/>
      <c r="L669" s="813"/>
      <c r="M669" s="813"/>
      <c r="N669" s="813"/>
      <c r="O669" s="813"/>
    </row>
    <row r="670" spans="3:15" ht="14.25">
      <c r="C670" s="813"/>
      <c r="D670" s="813"/>
      <c r="E670" s="813"/>
      <c r="F670" s="813"/>
      <c r="G670" s="813"/>
      <c r="H670" s="813"/>
      <c r="I670" s="813"/>
      <c r="J670" s="813"/>
      <c r="K670" s="813"/>
      <c r="L670" s="813"/>
      <c r="M670" s="813"/>
      <c r="N670" s="813"/>
      <c r="O670" s="813"/>
    </row>
    <row r="671" spans="3:15" ht="14.25">
      <c r="C671" s="813"/>
      <c r="D671" s="813"/>
      <c r="E671" s="813"/>
      <c r="F671" s="813"/>
      <c r="G671" s="813"/>
      <c r="H671" s="813"/>
      <c r="I671" s="813"/>
      <c r="J671" s="813"/>
      <c r="K671" s="813"/>
      <c r="L671" s="813"/>
      <c r="M671" s="813"/>
      <c r="N671" s="813"/>
      <c r="O671" s="813"/>
    </row>
    <row r="672" spans="3:15" ht="14.25">
      <c r="C672" s="813"/>
      <c r="D672" s="813"/>
      <c r="E672" s="813"/>
      <c r="F672" s="813"/>
      <c r="G672" s="813"/>
      <c r="H672" s="813"/>
      <c r="I672" s="813"/>
      <c r="J672" s="813"/>
      <c r="K672" s="813"/>
      <c r="L672" s="813"/>
      <c r="M672" s="813"/>
      <c r="N672" s="813"/>
      <c r="O672" s="813"/>
    </row>
    <row r="673" spans="3:15" ht="14.25">
      <c r="C673" s="813"/>
      <c r="D673" s="813"/>
      <c r="E673" s="813"/>
      <c r="F673" s="813"/>
      <c r="G673" s="813"/>
      <c r="H673" s="813"/>
      <c r="I673" s="813"/>
      <c r="J673" s="813"/>
      <c r="K673" s="813"/>
      <c r="L673" s="813"/>
      <c r="M673" s="813"/>
      <c r="N673" s="813"/>
      <c r="O673" s="813"/>
    </row>
    <row r="674" spans="3:15" ht="14.25">
      <c r="C674" s="813"/>
      <c r="D674" s="813"/>
      <c r="E674" s="813"/>
      <c r="F674" s="813"/>
      <c r="G674" s="813"/>
      <c r="H674" s="813"/>
      <c r="I674" s="813"/>
      <c r="J674" s="813"/>
      <c r="K674" s="813"/>
      <c r="L674" s="813"/>
      <c r="M674" s="813"/>
      <c r="N674" s="813"/>
      <c r="O674" s="813"/>
    </row>
    <row r="675" spans="3:15" ht="14.25">
      <c r="C675" s="813"/>
      <c r="D675" s="813"/>
      <c r="E675" s="813"/>
      <c r="F675" s="813"/>
      <c r="G675" s="813"/>
      <c r="H675" s="813"/>
      <c r="I675" s="813"/>
      <c r="J675" s="813"/>
      <c r="K675" s="813"/>
      <c r="L675" s="813"/>
      <c r="M675" s="813"/>
      <c r="N675" s="813"/>
      <c r="O675" s="813"/>
    </row>
    <row r="676" spans="3:15" ht="14.25">
      <c r="C676" s="813"/>
      <c r="D676" s="813"/>
      <c r="E676" s="813"/>
      <c r="F676" s="813"/>
      <c r="G676" s="813"/>
      <c r="H676" s="813"/>
      <c r="I676" s="813"/>
      <c r="J676" s="813"/>
      <c r="K676" s="813"/>
      <c r="L676" s="813"/>
      <c r="M676" s="813"/>
      <c r="N676" s="813"/>
      <c r="O676" s="813"/>
    </row>
    <row r="677" spans="3:15" ht="14.25">
      <c r="C677" s="813"/>
      <c r="D677" s="813"/>
      <c r="E677" s="813"/>
      <c r="F677" s="813"/>
      <c r="G677" s="813"/>
      <c r="H677" s="813"/>
      <c r="I677" s="813"/>
      <c r="J677" s="813"/>
      <c r="K677" s="813"/>
      <c r="L677" s="813"/>
      <c r="M677" s="813"/>
      <c r="N677" s="813"/>
      <c r="O677" s="813"/>
    </row>
    <row r="678" spans="3:15" ht="14.25">
      <c r="C678" s="813"/>
      <c r="D678" s="813"/>
      <c r="E678" s="813"/>
      <c r="F678" s="813"/>
      <c r="G678" s="813"/>
      <c r="H678" s="813"/>
      <c r="I678" s="813"/>
      <c r="J678" s="813"/>
      <c r="K678" s="813"/>
      <c r="L678" s="813"/>
      <c r="M678" s="813"/>
      <c r="N678" s="813"/>
      <c r="O678" s="813"/>
    </row>
    <row r="679" spans="3:15" ht="14.25">
      <c r="C679" s="813"/>
      <c r="D679" s="813"/>
      <c r="E679" s="813"/>
      <c r="F679" s="813"/>
      <c r="G679" s="813"/>
      <c r="H679" s="813"/>
      <c r="I679" s="813"/>
      <c r="J679" s="813"/>
      <c r="K679" s="813"/>
      <c r="L679" s="813"/>
      <c r="M679" s="813"/>
      <c r="N679" s="813"/>
      <c r="O679" s="813"/>
    </row>
    <row r="680" spans="3:15" ht="14.25">
      <c r="C680" s="813"/>
      <c r="D680" s="813"/>
      <c r="E680" s="813"/>
      <c r="F680" s="813"/>
      <c r="G680" s="813"/>
      <c r="H680" s="813"/>
      <c r="I680" s="813"/>
      <c r="J680" s="813"/>
      <c r="K680" s="813"/>
      <c r="L680" s="813"/>
      <c r="M680" s="813"/>
      <c r="N680" s="813"/>
      <c r="O680" s="813"/>
    </row>
    <row r="681" spans="3:15" ht="14.25">
      <c r="C681" s="813"/>
      <c r="D681" s="813"/>
      <c r="E681" s="813"/>
      <c r="F681" s="813"/>
      <c r="G681" s="813"/>
      <c r="H681" s="813"/>
      <c r="I681" s="813"/>
      <c r="J681" s="813"/>
      <c r="K681" s="813"/>
      <c r="L681" s="813"/>
      <c r="M681" s="813"/>
      <c r="N681" s="813"/>
      <c r="O681" s="813"/>
    </row>
    <row r="682" spans="3:15" ht="14.25">
      <c r="C682" s="813"/>
      <c r="D682" s="813"/>
      <c r="E682" s="813"/>
      <c r="F682" s="813"/>
      <c r="G682" s="813"/>
      <c r="H682" s="813"/>
      <c r="I682" s="813"/>
      <c r="J682" s="813"/>
      <c r="K682" s="813"/>
      <c r="L682" s="813"/>
      <c r="M682" s="813"/>
      <c r="N682" s="813"/>
      <c r="O682" s="813"/>
    </row>
    <row r="683" spans="3:15" ht="14.25">
      <c r="C683" s="813"/>
      <c r="D683" s="813"/>
      <c r="E683" s="813"/>
      <c r="F683" s="813"/>
      <c r="G683" s="813"/>
      <c r="H683" s="813"/>
      <c r="I683" s="813"/>
      <c r="J683" s="813"/>
      <c r="K683" s="813"/>
      <c r="L683" s="813"/>
      <c r="M683" s="813"/>
      <c r="N683" s="813"/>
      <c r="O683" s="813"/>
    </row>
    <row r="684" spans="3:15" ht="14.25">
      <c r="C684" s="813"/>
      <c r="D684" s="813"/>
      <c r="E684" s="813"/>
      <c r="F684" s="813"/>
      <c r="G684" s="813"/>
      <c r="H684" s="813"/>
      <c r="I684" s="813"/>
      <c r="J684" s="813"/>
      <c r="K684" s="813"/>
      <c r="L684" s="813"/>
      <c r="M684" s="813"/>
      <c r="N684" s="813"/>
      <c r="O684" s="813"/>
    </row>
    <row r="685" spans="3:15" ht="14.25">
      <c r="C685" s="813"/>
      <c r="D685" s="813"/>
      <c r="E685" s="813"/>
      <c r="F685" s="813"/>
      <c r="G685" s="813"/>
      <c r="H685" s="813"/>
      <c r="I685" s="813"/>
      <c r="J685" s="813"/>
      <c r="K685" s="813"/>
      <c r="L685" s="813"/>
      <c r="M685" s="813"/>
      <c r="N685" s="813"/>
      <c r="O685" s="813"/>
    </row>
    <row r="686" spans="3:15" ht="14.25">
      <c r="C686" s="813"/>
      <c r="D686" s="813"/>
      <c r="E686" s="813"/>
      <c r="F686" s="813"/>
      <c r="G686" s="813"/>
      <c r="H686" s="813"/>
      <c r="I686" s="813"/>
      <c r="J686" s="813"/>
      <c r="K686" s="813"/>
      <c r="L686" s="813"/>
      <c r="M686" s="813"/>
      <c r="N686" s="813"/>
      <c r="O686" s="813"/>
    </row>
    <row r="687" spans="3:15" ht="14.25">
      <c r="C687" s="813"/>
      <c r="D687" s="813"/>
      <c r="E687" s="813"/>
      <c r="F687" s="813"/>
      <c r="G687" s="813"/>
      <c r="H687" s="813"/>
      <c r="I687" s="813"/>
      <c r="J687" s="813"/>
      <c r="K687" s="813"/>
      <c r="L687" s="813"/>
      <c r="M687" s="813"/>
      <c r="N687" s="813"/>
      <c r="O687" s="813"/>
    </row>
    <row r="688" spans="3:15" ht="14.25">
      <c r="C688" s="813"/>
      <c r="D688" s="813"/>
      <c r="E688" s="813"/>
      <c r="F688" s="813"/>
      <c r="G688" s="813"/>
      <c r="H688" s="813"/>
      <c r="I688" s="813"/>
      <c r="J688" s="813"/>
      <c r="K688" s="813"/>
      <c r="L688" s="813"/>
      <c r="M688" s="813"/>
      <c r="N688" s="813"/>
      <c r="O688" s="813"/>
    </row>
    <row r="689" spans="3:15" ht="14.25">
      <c r="C689" s="813"/>
      <c r="D689" s="813"/>
      <c r="E689" s="813"/>
      <c r="F689" s="813"/>
      <c r="G689" s="813"/>
      <c r="H689" s="813"/>
      <c r="I689" s="813"/>
      <c r="J689" s="813"/>
      <c r="K689" s="813"/>
      <c r="L689" s="813"/>
      <c r="M689" s="813"/>
      <c r="N689" s="813"/>
      <c r="O689" s="813"/>
    </row>
    <row r="690" spans="3:15" ht="14.25">
      <c r="C690" s="813"/>
      <c r="D690" s="813"/>
      <c r="E690" s="813"/>
      <c r="F690" s="813"/>
      <c r="G690" s="813"/>
      <c r="H690" s="813"/>
      <c r="I690" s="813"/>
      <c r="J690" s="813"/>
      <c r="K690" s="813"/>
      <c r="L690" s="813"/>
      <c r="M690" s="813"/>
      <c r="N690" s="813"/>
      <c r="O690" s="813"/>
    </row>
    <row r="691" spans="3:15" ht="14.25">
      <c r="C691" s="813"/>
      <c r="D691" s="813"/>
      <c r="E691" s="813"/>
      <c r="F691" s="813"/>
      <c r="G691" s="813"/>
      <c r="H691" s="813"/>
      <c r="I691" s="813"/>
      <c r="J691" s="813"/>
      <c r="K691" s="813"/>
      <c r="L691" s="813"/>
      <c r="M691" s="813"/>
      <c r="N691" s="813"/>
      <c r="O691" s="813"/>
    </row>
    <row r="692" spans="3:15" ht="14.25">
      <c r="C692" s="813"/>
      <c r="D692" s="813"/>
      <c r="E692" s="813"/>
      <c r="F692" s="813"/>
      <c r="G692" s="813"/>
      <c r="H692" s="813"/>
      <c r="I692" s="813"/>
      <c r="J692" s="813"/>
      <c r="K692" s="813"/>
      <c r="L692" s="813"/>
      <c r="M692" s="813"/>
      <c r="N692" s="813"/>
      <c r="O692" s="813"/>
    </row>
    <row r="693" spans="3:15" ht="14.25">
      <c r="C693" s="813"/>
      <c r="D693" s="813"/>
      <c r="E693" s="813"/>
      <c r="F693" s="813"/>
      <c r="G693" s="813"/>
      <c r="H693" s="813"/>
      <c r="I693" s="813"/>
      <c r="J693" s="813"/>
      <c r="K693" s="813"/>
      <c r="L693" s="813"/>
      <c r="M693" s="813"/>
      <c r="N693" s="813"/>
      <c r="O693" s="813"/>
    </row>
    <row r="694" spans="3:15" ht="14.25">
      <c r="C694" s="813"/>
      <c r="D694" s="813"/>
      <c r="E694" s="813"/>
      <c r="F694" s="813"/>
      <c r="G694" s="813"/>
      <c r="H694" s="813"/>
      <c r="I694" s="813"/>
      <c r="J694" s="813"/>
      <c r="K694" s="813"/>
      <c r="L694" s="813"/>
      <c r="M694" s="813"/>
      <c r="N694" s="813"/>
      <c r="O694" s="813"/>
    </row>
    <row r="695" spans="3:15" ht="14.25">
      <c r="C695" s="813"/>
      <c r="D695" s="813"/>
      <c r="E695" s="813"/>
      <c r="F695" s="813"/>
      <c r="G695" s="813"/>
      <c r="H695" s="813"/>
      <c r="I695" s="813"/>
      <c r="J695" s="813"/>
      <c r="K695" s="813"/>
      <c r="L695" s="813"/>
      <c r="M695" s="813"/>
      <c r="N695" s="813"/>
      <c r="O695" s="813"/>
    </row>
    <row r="696" spans="3:15" ht="14.25">
      <c r="C696" s="813"/>
      <c r="D696" s="813"/>
      <c r="E696" s="813"/>
      <c r="F696" s="813"/>
      <c r="G696" s="813"/>
      <c r="H696" s="813"/>
      <c r="I696" s="813"/>
      <c r="J696" s="813"/>
      <c r="K696" s="813"/>
      <c r="L696" s="813"/>
      <c r="M696" s="813"/>
      <c r="N696" s="813"/>
      <c r="O696" s="813"/>
    </row>
    <row r="697" spans="3:15" ht="14.25">
      <c r="C697" s="813"/>
      <c r="D697" s="813"/>
      <c r="E697" s="813"/>
      <c r="F697" s="813"/>
      <c r="G697" s="813"/>
      <c r="H697" s="813"/>
      <c r="I697" s="813"/>
      <c r="J697" s="813"/>
      <c r="K697" s="813"/>
      <c r="L697" s="813"/>
      <c r="M697" s="813"/>
      <c r="N697" s="813"/>
      <c r="O697" s="813"/>
    </row>
    <row r="698" spans="3:15" ht="14.25">
      <c r="C698" s="813"/>
      <c r="D698" s="813"/>
      <c r="E698" s="813"/>
      <c r="F698" s="813"/>
      <c r="G698" s="813"/>
      <c r="H698" s="813"/>
      <c r="I698" s="813"/>
      <c r="J698" s="813"/>
      <c r="K698" s="813"/>
      <c r="L698" s="813"/>
      <c r="M698" s="813"/>
      <c r="N698" s="813"/>
      <c r="O698" s="813"/>
    </row>
    <row r="699" spans="3:15" ht="14.25">
      <c r="C699" s="813"/>
      <c r="D699" s="813"/>
      <c r="E699" s="813"/>
      <c r="F699" s="813"/>
      <c r="G699" s="813"/>
      <c r="H699" s="813"/>
      <c r="I699" s="813"/>
      <c r="J699" s="813"/>
      <c r="K699" s="813"/>
      <c r="L699" s="813"/>
      <c r="M699" s="813"/>
      <c r="N699" s="813"/>
      <c r="O699" s="813"/>
    </row>
    <row r="700" spans="3:15" ht="14.25">
      <c r="C700" s="813"/>
      <c r="D700" s="813"/>
      <c r="E700" s="813"/>
      <c r="F700" s="813"/>
      <c r="G700" s="813"/>
      <c r="H700" s="813"/>
      <c r="I700" s="813"/>
      <c r="J700" s="813"/>
      <c r="K700" s="813"/>
      <c r="L700" s="813"/>
      <c r="M700" s="813"/>
      <c r="N700" s="813"/>
      <c r="O700" s="813"/>
    </row>
    <row r="701" spans="3:15" ht="14.25">
      <c r="C701" s="813"/>
      <c r="D701" s="813"/>
      <c r="E701" s="813"/>
      <c r="F701" s="813"/>
      <c r="G701" s="813"/>
      <c r="H701" s="813"/>
      <c r="I701" s="813"/>
      <c r="J701" s="813"/>
      <c r="K701" s="813"/>
      <c r="L701" s="813"/>
      <c r="M701" s="813"/>
      <c r="N701" s="813"/>
      <c r="O701" s="813"/>
    </row>
    <row r="702" spans="3:15" ht="14.25">
      <c r="C702" s="813"/>
      <c r="D702" s="813"/>
      <c r="E702" s="813"/>
      <c r="F702" s="813"/>
      <c r="G702" s="813"/>
      <c r="H702" s="813"/>
      <c r="I702" s="813"/>
      <c r="J702" s="813"/>
      <c r="K702" s="813"/>
      <c r="L702" s="813"/>
      <c r="M702" s="813"/>
      <c r="N702" s="813"/>
      <c r="O702" s="813"/>
    </row>
    <row r="703" spans="3:15" ht="14.25">
      <c r="C703" s="813"/>
      <c r="D703" s="813"/>
      <c r="E703" s="813"/>
      <c r="F703" s="813"/>
      <c r="G703" s="813"/>
      <c r="H703" s="813"/>
      <c r="I703" s="813"/>
      <c r="J703" s="813"/>
      <c r="K703" s="813"/>
      <c r="L703" s="813"/>
      <c r="M703" s="813"/>
      <c r="N703" s="813"/>
      <c r="O703" s="813"/>
    </row>
    <row r="704" spans="3:15" ht="14.25">
      <c r="C704" s="813"/>
      <c r="D704" s="813"/>
      <c r="E704" s="813"/>
      <c r="F704" s="813"/>
      <c r="G704" s="813"/>
      <c r="H704" s="813"/>
      <c r="I704" s="813"/>
      <c r="J704" s="813"/>
      <c r="K704" s="813"/>
      <c r="L704" s="813"/>
      <c r="M704" s="813"/>
      <c r="N704" s="813"/>
      <c r="O704" s="813"/>
    </row>
    <row r="705" spans="3:15" ht="14.25">
      <c r="C705" s="813"/>
      <c r="D705" s="813"/>
      <c r="E705" s="813"/>
      <c r="F705" s="813"/>
      <c r="G705" s="813"/>
      <c r="H705" s="813"/>
      <c r="I705" s="813"/>
      <c r="J705" s="813"/>
      <c r="K705" s="813"/>
      <c r="L705" s="813"/>
      <c r="M705" s="813"/>
      <c r="N705" s="813"/>
      <c r="O705" s="813"/>
    </row>
    <row r="706" spans="3:15" ht="14.25">
      <c r="C706" s="813"/>
      <c r="D706" s="813"/>
      <c r="E706" s="813"/>
      <c r="F706" s="813"/>
      <c r="G706" s="813"/>
      <c r="H706" s="813"/>
      <c r="I706" s="813"/>
      <c r="J706" s="813"/>
      <c r="K706" s="813"/>
      <c r="L706" s="813"/>
      <c r="M706" s="813"/>
      <c r="N706" s="813"/>
      <c r="O706" s="813"/>
    </row>
    <row r="707" spans="3:15" ht="14.25">
      <c r="C707" s="813"/>
      <c r="D707" s="813"/>
      <c r="E707" s="813"/>
      <c r="F707" s="813"/>
      <c r="G707" s="813"/>
      <c r="H707" s="813"/>
      <c r="I707" s="813"/>
      <c r="J707" s="813"/>
      <c r="K707" s="813"/>
      <c r="L707" s="813"/>
      <c r="M707" s="813"/>
      <c r="N707" s="813"/>
      <c r="O707" s="813"/>
    </row>
    <row r="708" spans="3:15" ht="14.25">
      <c r="C708" s="813"/>
      <c r="D708" s="813"/>
      <c r="E708" s="813"/>
      <c r="F708" s="813"/>
      <c r="G708" s="813"/>
      <c r="H708" s="813"/>
      <c r="I708" s="813"/>
      <c r="J708" s="813"/>
      <c r="K708" s="813"/>
      <c r="L708" s="813"/>
      <c r="M708" s="813"/>
      <c r="N708" s="813"/>
      <c r="O708" s="813"/>
    </row>
    <row r="709" spans="3:15" ht="14.25">
      <c r="C709" s="813"/>
      <c r="D709" s="813"/>
      <c r="E709" s="813"/>
      <c r="F709" s="813"/>
      <c r="G709" s="813"/>
      <c r="H709" s="813"/>
      <c r="I709" s="813"/>
      <c r="J709" s="813"/>
      <c r="K709" s="813"/>
      <c r="L709" s="813"/>
      <c r="M709" s="813"/>
      <c r="N709" s="813"/>
      <c r="O709" s="813"/>
    </row>
    <row r="710" spans="3:15" ht="14.25">
      <c r="C710" s="813"/>
      <c r="D710" s="813"/>
      <c r="E710" s="813"/>
      <c r="F710" s="813"/>
      <c r="G710" s="813"/>
      <c r="H710" s="813"/>
      <c r="I710" s="813"/>
      <c r="J710" s="813"/>
      <c r="K710" s="813"/>
      <c r="L710" s="813"/>
      <c r="M710" s="813"/>
      <c r="N710" s="813"/>
      <c r="O710" s="813"/>
    </row>
    <row r="711" spans="3:15" ht="14.25">
      <c r="C711" s="813"/>
      <c r="D711" s="813"/>
      <c r="E711" s="813"/>
      <c r="F711" s="813"/>
      <c r="G711" s="813"/>
      <c r="H711" s="813"/>
      <c r="I711" s="813"/>
      <c r="J711" s="813"/>
      <c r="K711" s="813"/>
      <c r="L711" s="813"/>
      <c r="M711" s="813"/>
      <c r="N711" s="813"/>
      <c r="O711" s="813"/>
    </row>
    <row r="712" spans="3:15" ht="14.25">
      <c r="C712" s="813"/>
      <c r="D712" s="813"/>
      <c r="E712" s="813"/>
      <c r="F712" s="813"/>
      <c r="G712" s="813"/>
      <c r="H712" s="813"/>
      <c r="I712" s="813"/>
      <c r="J712" s="813"/>
      <c r="K712" s="813"/>
      <c r="L712" s="813"/>
      <c r="M712" s="813"/>
      <c r="N712" s="813"/>
      <c r="O712" s="813"/>
    </row>
    <row r="713" spans="3:15" ht="14.25">
      <c r="C713" s="813"/>
      <c r="D713" s="813"/>
      <c r="E713" s="813"/>
      <c r="F713" s="813"/>
      <c r="G713" s="813"/>
      <c r="H713" s="813"/>
      <c r="I713" s="813"/>
      <c r="J713" s="813"/>
      <c r="K713" s="813"/>
      <c r="L713" s="813"/>
      <c r="M713" s="813"/>
      <c r="N713" s="813"/>
      <c r="O713" s="813"/>
    </row>
    <row r="714" spans="3:15" ht="14.25">
      <c r="C714" s="813"/>
      <c r="D714" s="813"/>
      <c r="E714" s="813"/>
      <c r="F714" s="813"/>
      <c r="G714" s="813"/>
      <c r="H714" s="813"/>
      <c r="I714" s="813"/>
      <c r="J714" s="813"/>
      <c r="K714" s="813"/>
      <c r="L714" s="813"/>
      <c r="M714" s="813"/>
      <c r="N714" s="813"/>
      <c r="O714" s="813"/>
    </row>
    <row r="715" spans="3:15" ht="14.25">
      <c r="C715" s="813"/>
      <c r="D715" s="813"/>
      <c r="E715" s="813"/>
      <c r="F715" s="813"/>
      <c r="G715" s="813"/>
      <c r="H715" s="813"/>
      <c r="I715" s="813"/>
      <c r="J715" s="813"/>
      <c r="K715" s="813"/>
      <c r="L715" s="813"/>
      <c r="M715" s="813"/>
      <c r="N715" s="813"/>
      <c r="O715" s="813"/>
    </row>
    <row r="716" spans="3:15" ht="14.25">
      <c r="C716" s="813"/>
      <c r="D716" s="813"/>
      <c r="E716" s="813"/>
      <c r="F716" s="813"/>
      <c r="G716" s="813"/>
      <c r="H716" s="813"/>
      <c r="I716" s="813"/>
      <c r="J716" s="813"/>
      <c r="K716" s="813"/>
      <c r="L716" s="813"/>
      <c r="M716" s="813"/>
      <c r="N716" s="813"/>
      <c r="O716" s="813"/>
    </row>
    <row r="717" spans="3:15" ht="14.25">
      <c r="C717" s="813"/>
      <c r="D717" s="813"/>
      <c r="E717" s="813"/>
      <c r="F717" s="813"/>
      <c r="G717" s="813"/>
      <c r="H717" s="813"/>
      <c r="I717" s="813"/>
      <c r="J717" s="813"/>
      <c r="K717" s="813"/>
      <c r="L717" s="813"/>
      <c r="M717" s="813"/>
      <c r="N717" s="813"/>
      <c r="O717" s="813"/>
    </row>
    <row r="718" spans="3:15" ht="14.25">
      <c r="C718" s="813"/>
      <c r="D718" s="813"/>
      <c r="E718" s="813"/>
      <c r="F718" s="813"/>
      <c r="G718" s="813"/>
      <c r="H718" s="813"/>
      <c r="I718" s="813"/>
      <c r="J718" s="813"/>
      <c r="K718" s="813"/>
      <c r="L718" s="813"/>
      <c r="M718" s="813"/>
      <c r="N718" s="813"/>
      <c r="O718" s="813"/>
    </row>
    <row r="719" spans="3:15" ht="14.25">
      <c r="C719" s="813"/>
      <c r="D719" s="813"/>
      <c r="E719" s="813"/>
      <c r="F719" s="813"/>
      <c r="G719" s="813"/>
      <c r="H719" s="813"/>
      <c r="I719" s="813"/>
      <c r="J719" s="813"/>
      <c r="K719" s="813"/>
      <c r="L719" s="813"/>
      <c r="M719" s="813"/>
      <c r="N719" s="813"/>
      <c r="O719" s="813"/>
    </row>
    <row r="720" spans="3:15" ht="14.25">
      <c r="C720" s="813"/>
      <c r="D720" s="813"/>
      <c r="E720" s="813"/>
      <c r="F720" s="813"/>
      <c r="G720" s="813"/>
      <c r="H720" s="813"/>
      <c r="I720" s="813"/>
      <c r="J720" s="813"/>
      <c r="K720" s="813"/>
      <c r="L720" s="813"/>
      <c r="M720" s="813"/>
      <c r="N720" s="813"/>
      <c r="O720" s="813"/>
    </row>
    <row r="721" spans="3:15" ht="14.25">
      <c r="C721" s="813"/>
      <c r="D721" s="813"/>
      <c r="E721" s="813"/>
      <c r="F721" s="813"/>
      <c r="G721" s="813"/>
      <c r="H721" s="813"/>
      <c r="I721" s="813"/>
      <c r="J721" s="813"/>
      <c r="K721" s="813"/>
      <c r="L721" s="813"/>
      <c r="M721" s="813"/>
      <c r="N721" s="813"/>
      <c r="O721" s="813"/>
    </row>
    <row r="722" spans="3:15" ht="14.25">
      <c r="C722" s="813"/>
      <c r="D722" s="813"/>
      <c r="E722" s="813"/>
      <c r="F722" s="813"/>
      <c r="G722" s="813"/>
      <c r="H722" s="813"/>
      <c r="I722" s="813"/>
      <c r="J722" s="813"/>
      <c r="K722" s="813"/>
      <c r="L722" s="813"/>
      <c r="M722" s="813"/>
      <c r="N722" s="813"/>
      <c r="O722" s="813"/>
    </row>
    <row r="723" spans="3:15" ht="14.25">
      <c r="C723" s="813"/>
      <c r="D723" s="813"/>
      <c r="E723" s="813"/>
      <c r="F723" s="813"/>
      <c r="G723" s="813"/>
      <c r="H723" s="813"/>
      <c r="I723" s="813"/>
      <c r="J723" s="813"/>
      <c r="K723" s="813"/>
      <c r="L723" s="813"/>
      <c r="M723" s="813"/>
      <c r="N723" s="813"/>
      <c r="O723" s="813"/>
    </row>
    <row r="724" spans="3:15" ht="14.25">
      <c r="C724" s="813"/>
      <c r="D724" s="813"/>
      <c r="E724" s="813"/>
      <c r="F724" s="813"/>
      <c r="G724" s="813"/>
      <c r="H724" s="813"/>
      <c r="I724" s="813"/>
      <c r="J724" s="813"/>
      <c r="K724" s="813"/>
      <c r="L724" s="813"/>
      <c r="M724" s="813"/>
      <c r="N724" s="813"/>
      <c r="O724" s="813"/>
    </row>
    <row r="725" spans="3:15" ht="14.25">
      <c r="C725" s="813"/>
      <c r="D725" s="813"/>
      <c r="E725" s="813"/>
      <c r="F725" s="813"/>
      <c r="G725" s="813"/>
      <c r="H725" s="813"/>
      <c r="I725" s="813"/>
      <c r="J725" s="813"/>
      <c r="K725" s="813"/>
      <c r="L725" s="813"/>
      <c r="M725" s="813"/>
      <c r="N725" s="813"/>
      <c r="O725" s="813"/>
    </row>
    <row r="726" spans="3:15" ht="14.25">
      <c r="C726" s="813"/>
      <c r="D726" s="813"/>
      <c r="E726" s="813"/>
      <c r="F726" s="813"/>
      <c r="G726" s="813"/>
      <c r="H726" s="813"/>
      <c r="I726" s="813"/>
      <c r="J726" s="813"/>
      <c r="K726" s="813"/>
      <c r="L726" s="813"/>
      <c r="M726" s="813"/>
      <c r="N726" s="813"/>
      <c r="O726" s="813"/>
    </row>
    <row r="727" spans="3:15" ht="14.25">
      <c r="C727" s="813"/>
      <c r="D727" s="813"/>
      <c r="E727" s="813"/>
      <c r="F727" s="813"/>
      <c r="G727" s="813"/>
      <c r="H727" s="813"/>
      <c r="I727" s="813"/>
      <c r="J727" s="813"/>
      <c r="K727" s="813"/>
      <c r="L727" s="813"/>
      <c r="M727" s="813"/>
      <c r="N727" s="813"/>
      <c r="O727" s="813"/>
    </row>
    <row r="728" spans="3:15" ht="14.25">
      <c r="C728" s="813"/>
      <c r="D728" s="813"/>
      <c r="E728" s="813"/>
      <c r="F728" s="813"/>
      <c r="G728" s="813"/>
      <c r="H728" s="813"/>
      <c r="I728" s="813"/>
      <c r="J728" s="813"/>
      <c r="K728" s="813"/>
      <c r="L728" s="813"/>
      <c r="M728" s="813"/>
      <c r="N728" s="813"/>
      <c r="O728" s="813"/>
    </row>
    <row r="729" spans="3:15" ht="14.25">
      <c r="C729" s="813"/>
      <c r="D729" s="813"/>
      <c r="E729" s="813"/>
      <c r="F729" s="813"/>
      <c r="G729" s="813"/>
      <c r="H729" s="813"/>
      <c r="I729" s="813"/>
      <c r="J729" s="813"/>
      <c r="K729" s="813"/>
      <c r="L729" s="813"/>
      <c r="M729" s="813"/>
      <c r="N729" s="813"/>
      <c r="O729" s="813"/>
    </row>
    <row r="730" spans="3:15" ht="14.25">
      <c r="C730" s="813"/>
      <c r="D730" s="813"/>
      <c r="E730" s="813"/>
      <c r="F730" s="813"/>
      <c r="G730" s="813"/>
      <c r="H730" s="813"/>
      <c r="I730" s="813"/>
      <c r="J730" s="813"/>
      <c r="K730" s="813"/>
      <c r="L730" s="813"/>
      <c r="M730" s="813"/>
      <c r="N730" s="813"/>
      <c r="O730" s="813"/>
    </row>
    <row r="731" spans="3:15" ht="14.25">
      <c r="C731" s="813"/>
      <c r="D731" s="813"/>
      <c r="E731" s="813"/>
      <c r="F731" s="813"/>
      <c r="G731" s="813"/>
      <c r="H731" s="813"/>
      <c r="I731" s="813"/>
      <c r="J731" s="813"/>
      <c r="K731" s="813"/>
      <c r="L731" s="813"/>
      <c r="M731" s="813"/>
      <c r="N731" s="813"/>
      <c r="O731" s="813"/>
    </row>
    <row r="732" spans="3:15" ht="14.25">
      <c r="C732" s="813"/>
      <c r="D732" s="813"/>
      <c r="E732" s="813"/>
      <c r="F732" s="813"/>
      <c r="G732" s="813"/>
      <c r="H732" s="813"/>
      <c r="I732" s="813"/>
      <c r="J732" s="813"/>
      <c r="K732" s="813"/>
      <c r="L732" s="813"/>
      <c r="M732" s="813"/>
      <c r="N732" s="813"/>
      <c r="O732" s="813"/>
    </row>
    <row r="733" spans="3:15" ht="14.25">
      <c r="C733" s="813"/>
      <c r="D733" s="813"/>
      <c r="E733" s="813"/>
      <c r="F733" s="813"/>
      <c r="G733" s="813"/>
      <c r="H733" s="813"/>
      <c r="I733" s="813"/>
      <c r="J733" s="813"/>
      <c r="K733" s="813"/>
      <c r="L733" s="813"/>
      <c r="M733" s="813"/>
      <c r="N733" s="813"/>
      <c r="O733" s="813"/>
    </row>
    <row r="734" spans="3:15" ht="14.25">
      <c r="C734" s="813"/>
      <c r="D734" s="813"/>
      <c r="E734" s="813"/>
      <c r="F734" s="813"/>
      <c r="G734" s="813"/>
      <c r="H734" s="813"/>
      <c r="I734" s="813"/>
      <c r="J734" s="813"/>
      <c r="K734" s="813"/>
      <c r="L734" s="813"/>
      <c r="M734" s="813"/>
      <c r="N734" s="813"/>
      <c r="O734" s="813"/>
    </row>
    <row r="735" spans="3:15" ht="14.25">
      <c r="C735" s="813"/>
      <c r="D735" s="813"/>
      <c r="E735" s="813"/>
      <c r="F735" s="813"/>
      <c r="G735" s="813"/>
      <c r="H735" s="813"/>
      <c r="I735" s="813"/>
      <c r="J735" s="813"/>
      <c r="K735" s="813"/>
      <c r="L735" s="813"/>
      <c r="M735" s="813"/>
      <c r="N735" s="813"/>
      <c r="O735" s="813"/>
    </row>
    <row r="736" spans="3:15" ht="14.25">
      <c r="C736" s="813"/>
      <c r="D736" s="813"/>
      <c r="E736" s="813"/>
      <c r="F736" s="813"/>
      <c r="G736" s="813"/>
      <c r="H736" s="813"/>
      <c r="I736" s="813"/>
      <c r="J736" s="813"/>
      <c r="K736" s="813"/>
      <c r="L736" s="813"/>
      <c r="M736" s="813"/>
      <c r="N736" s="813"/>
      <c r="O736" s="813"/>
    </row>
    <row r="737" spans="3:15" ht="14.25">
      <c r="C737" s="813"/>
      <c r="D737" s="813"/>
      <c r="E737" s="813"/>
      <c r="F737" s="813"/>
      <c r="G737" s="813"/>
      <c r="H737" s="813"/>
      <c r="I737" s="813"/>
      <c r="J737" s="813"/>
      <c r="K737" s="813"/>
      <c r="L737" s="813"/>
      <c r="M737" s="813"/>
      <c r="N737" s="813"/>
      <c r="O737" s="813"/>
    </row>
    <row r="738" spans="3:15" ht="14.25">
      <c r="C738" s="813"/>
      <c r="D738" s="813"/>
      <c r="E738" s="813"/>
      <c r="F738" s="813"/>
      <c r="G738" s="813"/>
      <c r="H738" s="813"/>
      <c r="I738" s="813"/>
      <c r="J738" s="813"/>
      <c r="K738" s="813"/>
      <c r="L738" s="813"/>
      <c r="M738" s="813"/>
      <c r="N738" s="813"/>
      <c r="O738" s="813"/>
    </row>
    <row r="739" spans="3:15" ht="14.25">
      <c r="C739" s="813"/>
      <c r="D739" s="813"/>
      <c r="E739" s="813"/>
      <c r="F739" s="813"/>
      <c r="G739" s="813"/>
      <c r="H739" s="813"/>
      <c r="I739" s="813"/>
      <c r="J739" s="813"/>
      <c r="K739" s="813"/>
      <c r="L739" s="813"/>
      <c r="M739" s="813"/>
      <c r="N739" s="813"/>
      <c r="O739" s="813"/>
    </row>
    <row r="740" spans="3:15" ht="14.25">
      <c r="C740" s="813"/>
      <c r="D740" s="813"/>
      <c r="E740" s="813"/>
      <c r="F740" s="813"/>
      <c r="G740" s="813"/>
      <c r="H740" s="813"/>
      <c r="I740" s="813"/>
      <c r="J740" s="813"/>
      <c r="K740" s="813"/>
      <c r="L740" s="813"/>
      <c r="M740" s="813"/>
      <c r="N740" s="813"/>
      <c r="O740" s="813"/>
    </row>
    <row r="741" spans="3:15" ht="14.25">
      <c r="C741" s="813"/>
      <c r="D741" s="813"/>
      <c r="E741" s="813"/>
      <c r="F741" s="813"/>
      <c r="G741" s="813"/>
      <c r="H741" s="813"/>
      <c r="I741" s="813"/>
      <c r="J741" s="813"/>
      <c r="K741" s="813"/>
      <c r="L741" s="813"/>
      <c r="M741" s="813"/>
      <c r="N741" s="813"/>
      <c r="O741" s="813"/>
    </row>
    <row r="742" spans="3:15" ht="14.25">
      <c r="C742" s="813"/>
      <c r="D742" s="813"/>
      <c r="E742" s="813"/>
      <c r="F742" s="813"/>
      <c r="G742" s="813"/>
      <c r="H742" s="813"/>
      <c r="I742" s="813"/>
      <c r="J742" s="813"/>
      <c r="K742" s="813"/>
      <c r="L742" s="813"/>
      <c r="M742" s="813"/>
      <c r="N742" s="813"/>
      <c r="O742" s="813"/>
    </row>
    <row r="743" spans="3:15" ht="14.25">
      <c r="C743" s="813"/>
      <c r="D743" s="813"/>
      <c r="E743" s="813"/>
      <c r="F743" s="813"/>
      <c r="G743" s="813"/>
      <c r="H743" s="813"/>
      <c r="I743" s="813"/>
      <c r="J743" s="813"/>
      <c r="K743" s="813"/>
      <c r="L743" s="813"/>
      <c r="M743" s="813"/>
      <c r="N743" s="813"/>
      <c r="O743" s="813"/>
    </row>
    <row r="744" spans="3:15" ht="14.25">
      <c r="C744" s="813"/>
      <c r="D744" s="813"/>
      <c r="E744" s="813"/>
      <c r="F744" s="813"/>
      <c r="G744" s="813"/>
      <c r="H744" s="813"/>
      <c r="I744" s="813"/>
      <c r="J744" s="813"/>
      <c r="K744" s="813"/>
      <c r="L744" s="813"/>
      <c r="M744" s="813"/>
      <c r="N744" s="813"/>
      <c r="O744" s="813"/>
    </row>
    <row r="745" spans="3:15" ht="14.25">
      <c r="C745" s="813"/>
      <c r="D745" s="813"/>
      <c r="E745" s="813"/>
      <c r="F745" s="813"/>
      <c r="G745" s="813"/>
      <c r="H745" s="813"/>
      <c r="I745" s="813"/>
      <c r="J745" s="813"/>
      <c r="K745" s="813"/>
      <c r="L745" s="813"/>
      <c r="M745" s="813"/>
      <c r="N745" s="813"/>
      <c r="O745" s="813"/>
    </row>
    <row r="746" spans="3:15" ht="14.25">
      <c r="C746" s="813"/>
      <c r="D746" s="813"/>
      <c r="E746" s="813"/>
      <c r="F746" s="813"/>
      <c r="G746" s="813"/>
      <c r="H746" s="813"/>
      <c r="I746" s="813"/>
      <c r="J746" s="813"/>
      <c r="K746" s="813"/>
      <c r="L746" s="813"/>
      <c r="M746" s="813"/>
      <c r="N746" s="813"/>
      <c r="O746" s="813"/>
    </row>
    <row r="747" spans="3:15" ht="14.25">
      <c r="C747" s="813"/>
      <c r="D747" s="813"/>
      <c r="E747" s="813"/>
      <c r="F747" s="813"/>
      <c r="G747" s="813"/>
      <c r="H747" s="813"/>
      <c r="I747" s="813"/>
      <c r="J747" s="813"/>
      <c r="K747" s="813"/>
      <c r="L747" s="813"/>
      <c r="M747" s="813"/>
      <c r="N747" s="813"/>
      <c r="O747" s="813"/>
    </row>
    <row r="748" spans="3:15" ht="14.25">
      <c r="C748" s="813"/>
      <c r="D748" s="813"/>
      <c r="E748" s="813"/>
      <c r="F748" s="813"/>
      <c r="G748" s="813"/>
      <c r="H748" s="813"/>
      <c r="I748" s="813"/>
      <c r="J748" s="813"/>
      <c r="K748" s="813"/>
      <c r="L748" s="813"/>
      <c r="M748" s="813"/>
      <c r="N748" s="813"/>
      <c r="O748" s="813"/>
    </row>
    <row r="749" spans="3:15" ht="14.25">
      <c r="C749" s="813"/>
      <c r="D749" s="813"/>
      <c r="E749" s="813"/>
      <c r="F749" s="813"/>
      <c r="G749" s="813"/>
      <c r="H749" s="813"/>
      <c r="I749" s="813"/>
      <c r="J749" s="813"/>
      <c r="K749" s="813"/>
      <c r="L749" s="813"/>
      <c r="M749" s="813"/>
      <c r="N749" s="813"/>
      <c r="O749" s="813"/>
    </row>
    <row r="750" spans="3:15" ht="14.25">
      <c r="C750" s="813"/>
      <c r="D750" s="813"/>
      <c r="E750" s="813"/>
      <c r="F750" s="813"/>
      <c r="G750" s="813"/>
      <c r="H750" s="813"/>
      <c r="I750" s="813"/>
      <c r="J750" s="813"/>
      <c r="K750" s="813"/>
      <c r="L750" s="813"/>
      <c r="M750" s="813"/>
      <c r="N750" s="813"/>
      <c r="O750" s="813"/>
    </row>
    <row r="751" spans="3:15" ht="14.25">
      <c r="C751" s="813"/>
      <c r="D751" s="813"/>
      <c r="E751" s="813"/>
      <c r="F751" s="813"/>
      <c r="G751" s="813"/>
      <c r="H751" s="813"/>
      <c r="I751" s="813"/>
      <c r="J751" s="813"/>
      <c r="K751" s="813"/>
      <c r="L751" s="813"/>
      <c r="M751" s="813"/>
      <c r="N751" s="813"/>
      <c r="O751" s="813"/>
    </row>
    <row r="752" spans="3:15" ht="14.25">
      <c r="C752" s="813"/>
      <c r="D752" s="813"/>
      <c r="E752" s="813"/>
      <c r="F752" s="813"/>
      <c r="G752" s="813"/>
      <c r="H752" s="813"/>
      <c r="I752" s="813"/>
      <c r="J752" s="813"/>
      <c r="K752" s="813"/>
      <c r="L752" s="813"/>
      <c r="M752" s="813"/>
      <c r="N752" s="813"/>
      <c r="O752" s="813"/>
    </row>
    <row r="753" spans="3:15" ht="14.25">
      <c r="C753" s="813"/>
      <c r="D753" s="813"/>
      <c r="E753" s="813"/>
      <c r="F753" s="813"/>
      <c r="G753" s="813"/>
      <c r="H753" s="813"/>
      <c r="I753" s="813"/>
      <c r="J753" s="813"/>
      <c r="K753" s="813"/>
      <c r="L753" s="813"/>
      <c r="M753" s="813"/>
      <c r="N753" s="813"/>
      <c r="O753" s="813"/>
    </row>
    <row r="754" spans="3:15" ht="14.25">
      <c r="C754" s="813"/>
      <c r="D754" s="813"/>
      <c r="E754" s="813"/>
      <c r="F754" s="813"/>
      <c r="G754" s="813"/>
      <c r="H754" s="813"/>
      <c r="I754" s="813"/>
      <c r="J754" s="813"/>
      <c r="K754" s="813"/>
      <c r="L754" s="813"/>
      <c r="M754" s="813"/>
      <c r="N754" s="813"/>
      <c r="O754" s="813"/>
    </row>
    <row r="755" spans="3:15" ht="14.25">
      <c r="C755" s="813"/>
      <c r="D755" s="813"/>
      <c r="E755" s="813"/>
      <c r="F755" s="813"/>
      <c r="G755" s="813"/>
      <c r="H755" s="813"/>
      <c r="I755" s="813"/>
      <c r="J755" s="813"/>
      <c r="K755" s="813"/>
      <c r="L755" s="813"/>
      <c r="M755" s="813"/>
      <c r="N755" s="813"/>
      <c r="O755" s="813"/>
    </row>
    <row r="756" spans="3:15" ht="14.25">
      <c r="C756" s="813"/>
      <c r="D756" s="813"/>
      <c r="E756" s="813"/>
      <c r="F756" s="813"/>
      <c r="G756" s="813"/>
      <c r="H756" s="813"/>
      <c r="I756" s="813"/>
      <c r="J756" s="813"/>
      <c r="K756" s="813"/>
      <c r="L756" s="813"/>
      <c r="M756" s="813"/>
      <c r="N756" s="813"/>
      <c r="O756" s="813"/>
    </row>
    <row r="757" spans="3:15" ht="14.25">
      <c r="C757" s="813"/>
      <c r="D757" s="813"/>
      <c r="E757" s="813"/>
      <c r="F757" s="813"/>
      <c r="G757" s="813"/>
      <c r="H757" s="813"/>
      <c r="I757" s="813"/>
      <c r="J757" s="813"/>
      <c r="K757" s="813"/>
      <c r="L757" s="813"/>
      <c r="M757" s="813"/>
      <c r="N757" s="813"/>
      <c r="O757" s="813"/>
    </row>
    <row r="758" spans="3:15" ht="14.25">
      <c r="C758" s="813"/>
      <c r="D758" s="813"/>
      <c r="E758" s="813"/>
      <c r="F758" s="813"/>
      <c r="G758" s="813"/>
      <c r="H758" s="813"/>
      <c r="I758" s="813"/>
      <c r="J758" s="813"/>
      <c r="K758" s="813"/>
      <c r="L758" s="813"/>
      <c r="M758" s="813"/>
      <c r="N758" s="813"/>
      <c r="O758" s="813"/>
    </row>
    <row r="759" spans="3:15" ht="14.25">
      <c r="C759" s="813"/>
      <c r="D759" s="813"/>
      <c r="E759" s="813"/>
      <c r="F759" s="813"/>
      <c r="G759" s="813"/>
      <c r="H759" s="813"/>
      <c r="I759" s="813"/>
      <c r="J759" s="813"/>
      <c r="K759" s="813"/>
      <c r="L759" s="813"/>
      <c r="M759" s="813"/>
      <c r="N759" s="813"/>
      <c r="O759" s="813"/>
    </row>
    <row r="760" spans="3:15" ht="14.25">
      <c r="C760" s="813"/>
      <c r="D760" s="813"/>
      <c r="E760" s="813"/>
      <c r="F760" s="813"/>
      <c r="G760" s="813"/>
      <c r="H760" s="813"/>
      <c r="I760" s="813"/>
      <c r="J760" s="813"/>
      <c r="K760" s="813"/>
      <c r="L760" s="813"/>
      <c r="M760" s="813"/>
      <c r="N760" s="813"/>
      <c r="O760" s="813"/>
    </row>
    <row r="761" spans="3:15" ht="14.25">
      <c r="C761" s="813"/>
      <c r="D761" s="813"/>
      <c r="E761" s="813"/>
      <c r="F761" s="813"/>
      <c r="G761" s="813"/>
      <c r="H761" s="813"/>
      <c r="I761" s="813"/>
      <c r="J761" s="813"/>
      <c r="K761" s="813"/>
      <c r="L761" s="813"/>
      <c r="M761" s="813"/>
      <c r="N761" s="813"/>
      <c r="O761" s="813"/>
    </row>
    <row r="762" spans="3:15" ht="14.25">
      <c r="C762" s="813"/>
      <c r="D762" s="813"/>
      <c r="E762" s="813"/>
      <c r="F762" s="813"/>
      <c r="G762" s="813"/>
      <c r="H762" s="813"/>
      <c r="I762" s="813"/>
      <c r="J762" s="813"/>
      <c r="K762" s="813"/>
      <c r="L762" s="813"/>
      <c r="M762" s="813"/>
      <c r="N762" s="813"/>
      <c r="O762" s="813"/>
    </row>
    <row r="763" spans="3:15" ht="14.25">
      <c r="C763" s="813"/>
      <c r="D763" s="813"/>
      <c r="E763" s="813"/>
      <c r="F763" s="813"/>
      <c r="G763" s="813"/>
      <c r="H763" s="813"/>
      <c r="I763" s="813"/>
      <c r="J763" s="813"/>
      <c r="K763" s="813"/>
      <c r="L763" s="813"/>
      <c r="M763" s="813"/>
      <c r="N763" s="813"/>
      <c r="O763" s="813"/>
    </row>
    <row r="764" spans="3:15" ht="14.25">
      <c r="C764" s="813"/>
      <c r="D764" s="813"/>
      <c r="E764" s="813"/>
      <c r="F764" s="813"/>
      <c r="G764" s="813"/>
      <c r="H764" s="813"/>
      <c r="I764" s="813"/>
      <c r="J764" s="813"/>
      <c r="K764" s="813"/>
      <c r="L764" s="813"/>
      <c r="M764" s="813"/>
      <c r="N764" s="813"/>
      <c r="O764" s="813"/>
    </row>
    <row r="765" spans="3:15" ht="14.25">
      <c r="C765" s="813"/>
      <c r="D765" s="813"/>
      <c r="E765" s="813"/>
      <c r="F765" s="813"/>
      <c r="G765" s="813"/>
      <c r="H765" s="813"/>
      <c r="I765" s="813"/>
      <c r="J765" s="813"/>
      <c r="K765" s="813"/>
      <c r="L765" s="813"/>
      <c r="M765" s="813"/>
      <c r="N765" s="813"/>
      <c r="O765" s="813"/>
    </row>
    <row r="766" spans="3:15" ht="14.25">
      <c r="C766" s="813"/>
      <c r="D766" s="813"/>
      <c r="E766" s="813"/>
      <c r="F766" s="813"/>
      <c r="G766" s="813"/>
      <c r="H766" s="813"/>
      <c r="I766" s="813"/>
      <c r="J766" s="813"/>
      <c r="K766" s="813"/>
      <c r="L766" s="813"/>
      <c r="M766" s="813"/>
      <c r="N766" s="813"/>
      <c r="O766" s="813"/>
    </row>
    <row r="767" spans="3:15" ht="14.25">
      <c r="C767" s="813"/>
      <c r="D767" s="813"/>
      <c r="E767" s="813"/>
      <c r="F767" s="813"/>
      <c r="G767" s="813"/>
      <c r="H767" s="813"/>
      <c r="I767" s="813"/>
      <c r="J767" s="813"/>
      <c r="K767" s="813"/>
      <c r="L767" s="813"/>
      <c r="M767" s="813"/>
      <c r="N767" s="813"/>
      <c r="O767" s="813"/>
    </row>
    <row r="768" spans="3:15" ht="14.25">
      <c r="C768" s="813"/>
      <c r="D768" s="813"/>
      <c r="E768" s="813"/>
      <c r="F768" s="813"/>
      <c r="G768" s="813"/>
      <c r="H768" s="813"/>
      <c r="I768" s="813"/>
      <c r="J768" s="813"/>
      <c r="K768" s="813"/>
      <c r="L768" s="813"/>
      <c r="M768" s="813"/>
      <c r="N768" s="813"/>
      <c r="O768" s="813"/>
    </row>
    <row r="769" spans="3:15" ht="14.25">
      <c r="C769" s="813"/>
      <c r="D769" s="813"/>
      <c r="E769" s="813"/>
      <c r="F769" s="813"/>
      <c r="G769" s="813"/>
      <c r="H769" s="813"/>
      <c r="I769" s="813"/>
      <c r="J769" s="813"/>
      <c r="K769" s="813"/>
      <c r="L769" s="813"/>
      <c r="M769" s="813"/>
      <c r="N769" s="813"/>
      <c r="O769" s="813"/>
    </row>
    <row r="770" spans="3:15" ht="14.25">
      <c r="C770" s="813"/>
      <c r="D770" s="813"/>
      <c r="E770" s="813"/>
      <c r="F770" s="813"/>
      <c r="G770" s="813"/>
      <c r="H770" s="813"/>
      <c r="I770" s="813"/>
      <c r="J770" s="813"/>
      <c r="K770" s="813"/>
      <c r="L770" s="813"/>
      <c r="M770" s="813"/>
      <c r="N770" s="813"/>
      <c r="O770" s="813"/>
    </row>
    <row r="771" spans="3:15" ht="14.25">
      <c r="C771" s="813"/>
      <c r="D771" s="813"/>
      <c r="E771" s="813"/>
      <c r="F771" s="813"/>
      <c r="G771" s="813"/>
      <c r="H771" s="813"/>
      <c r="I771" s="813"/>
      <c r="J771" s="813"/>
      <c r="K771" s="813"/>
      <c r="L771" s="813"/>
      <c r="M771" s="813"/>
      <c r="N771" s="813"/>
      <c r="O771" s="813"/>
    </row>
    <row r="772" spans="3:15" ht="14.25">
      <c r="C772" s="813"/>
      <c r="D772" s="813"/>
      <c r="E772" s="813"/>
      <c r="F772" s="813"/>
      <c r="G772" s="813"/>
      <c r="H772" s="813"/>
      <c r="I772" s="813"/>
      <c r="J772" s="813"/>
      <c r="K772" s="813"/>
      <c r="L772" s="813"/>
      <c r="M772" s="813"/>
      <c r="N772" s="813"/>
      <c r="O772" s="813"/>
    </row>
    <row r="773" spans="3:15" ht="14.25">
      <c r="C773" s="813"/>
      <c r="D773" s="813"/>
      <c r="E773" s="813"/>
      <c r="F773" s="813"/>
      <c r="G773" s="813"/>
      <c r="H773" s="813"/>
      <c r="I773" s="813"/>
      <c r="J773" s="813"/>
      <c r="K773" s="813"/>
      <c r="L773" s="813"/>
      <c r="M773" s="813"/>
      <c r="N773" s="813"/>
      <c r="O773" s="813"/>
    </row>
    <row r="774" spans="3:15" ht="14.25">
      <c r="C774" s="813"/>
      <c r="D774" s="813"/>
      <c r="E774" s="813"/>
      <c r="F774" s="813"/>
      <c r="G774" s="813"/>
      <c r="H774" s="813"/>
      <c r="I774" s="813"/>
      <c r="J774" s="813"/>
      <c r="K774" s="813"/>
      <c r="L774" s="813"/>
      <c r="M774" s="813"/>
      <c r="N774" s="813"/>
      <c r="O774" s="813"/>
    </row>
    <row r="775" spans="3:15" ht="14.25">
      <c r="C775" s="813"/>
      <c r="D775" s="813"/>
      <c r="E775" s="813"/>
      <c r="F775" s="813"/>
      <c r="G775" s="813"/>
      <c r="H775" s="813"/>
      <c r="I775" s="813"/>
      <c r="J775" s="813"/>
      <c r="K775" s="813"/>
      <c r="L775" s="813"/>
      <c r="M775" s="813"/>
      <c r="N775" s="813"/>
      <c r="O775" s="813"/>
    </row>
    <row r="776" spans="3:15" ht="14.25">
      <c r="C776" s="813"/>
      <c r="D776" s="813"/>
      <c r="E776" s="813"/>
      <c r="F776" s="813"/>
      <c r="G776" s="813"/>
      <c r="H776" s="813"/>
      <c r="I776" s="813"/>
      <c r="J776" s="813"/>
      <c r="K776" s="813"/>
      <c r="L776" s="813"/>
      <c r="M776" s="813"/>
      <c r="N776" s="813"/>
      <c r="O776" s="813"/>
    </row>
    <row r="777" spans="3:15" ht="14.25">
      <c r="C777" s="813"/>
      <c r="D777" s="813"/>
      <c r="E777" s="813"/>
      <c r="F777" s="813"/>
      <c r="G777" s="813"/>
      <c r="H777" s="813"/>
      <c r="I777" s="813"/>
      <c r="J777" s="813"/>
      <c r="K777" s="813"/>
      <c r="L777" s="813"/>
      <c r="M777" s="813"/>
      <c r="N777" s="813"/>
      <c r="O777" s="813"/>
    </row>
    <row r="778" spans="3:15" ht="14.25">
      <c r="C778" s="813"/>
      <c r="D778" s="813"/>
      <c r="E778" s="813"/>
      <c r="F778" s="813"/>
      <c r="G778" s="813"/>
      <c r="H778" s="813"/>
      <c r="I778" s="813"/>
      <c r="J778" s="813"/>
      <c r="K778" s="813"/>
      <c r="L778" s="813"/>
      <c r="M778" s="813"/>
      <c r="N778" s="813"/>
      <c r="O778" s="813"/>
    </row>
    <row r="779" spans="3:15" ht="14.25">
      <c r="C779" s="813"/>
      <c r="D779" s="813"/>
      <c r="E779" s="813"/>
      <c r="F779" s="813"/>
      <c r="G779" s="813"/>
      <c r="H779" s="813"/>
      <c r="I779" s="813"/>
      <c r="J779" s="813"/>
      <c r="K779" s="813"/>
      <c r="L779" s="813"/>
      <c r="M779" s="813"/>
      <c r="N779" s="813"/>
      <c r="O779" s="813"/>
    </row>
    <row r="780" spans="3:15" ht="14.25">
      <c r="C780" s="813"/>
      <c r="D780" s="813"/>
      <c r="E780" s="813"/>
      <c r="F780" s="813"/>
      <c r="G780" s="813"/>
      <c r="H780" s="813"/>
      <c r="I780" s="813"/>
      <c r="J780" s="813"/>
      <c r="K780" s="813"/>
      <c r="L780" s="813"/>
      <c r="M780" s="813"/>
      <c r="N780" s="813"/>
      <c r="O780" s="813"/>
    </row>
    <row r="781" spans="3:15" ht="14.25">
      <c r="C781" s="813"/>
      <c r="D781" s="813"/>
      <c r="E781" s="813"/>
      <c r="F781" s="813"/>
      <c r="G781" s="813"/>
      <c r="H781" s="813"/>
      <c r="I781" s="813"/>
      <c r="J781" s="813"/>
      <c r="K781" s="813"/>
      <c r="L781" s="813"/>
      <c r="M781" s="813"/>
      <c r="N781" s="813"/>
      <c r="O781" s="813"/>
    </row>
    <row r="782" spans="3:15" ht="14.25">
      <c r="C782" s="813"/>
      <c r="D782" s="813"/>
      <c r="E782" s="813"/>
      <c r="F782" s="813"/>
      <c r="G782" s="813"/>
      <c r="H782" s="813"/>
      <c r="I782" s="813"/>
      <c r="J782" s="813"/>
      <c r="K782" s="813"/>
      <c r="L782" s="813"/>
      <c r="M782" s="813"/>
      <c r="N782" s="813"/>
      <c r="O782" s="813"/>
    </row>
    <row r="783" spans="3:15" ht="14.25">
      <c r="C783" s="813"/>
      <c r="D783" s="813"/>
      <c r="E783" s="813"/>
      <c r="F783" s="813"/>
      <c r="G783" s="813"/>
      <c r="H783" s="813"/>
      <c r="I783" s="813"/>
      <c r="J783" s="813"/>
      <c r="K783" s="813"/>
      <c r="L783" s="813"/>
      <c r="M783" s="813"/>
      <c r="N783" s="813"/>
      <c r="O783" s="813"/>
    </row>
    <row r="784" spans="3:15" ht="14.25">
      <c r="C784" s="813"/>
      <c r="D784" s="813"/>
      <c r="E784" s="813"/>
      <c r="F784" s="813"/>
      <c r="G784" s="813"/>
      <c r="H784" s="813"/>
      <c r="I784" s="813"/>
      <c r="J784" s="813"/>
      <c r="K784" s="813"/>
      <c r="L784" s="813"/>
      <c r="M784" s="813"/>
      <c r="N784" s="813"/>
      <c r="O784" s="813"/>
    </row>
    <row r="785" spans="3:15" ht="14.25">
      <c r="C785" s="813"/>
      <c r="D785" s="813"/>
      <c r="E785" s="813"/>
      <c r="F785" s="813"/>
      <c r="G785" s="813"/>
      <c r="H785" s="813"/>
      <c r="I785" s="813"/>
      <c r="J785" s="813"/>
      <c r="K785" s="813"/>
      <c r="L785" s="813"/>
      <c r="M785" s="813"/>
      <c r="N785" s="813"/>
      <c r="O785" s="813"/>
    </row>
    <row r="786" spans="3:15" ht="14.25">
      <c r="C786" s="813"/>
      <c r="D786" s="813"/>
      <c r="E786" s="813"/>
      <c r="F786" s="813"/>
      <c r="G786" s="813"/>
      <c r="H786" s="813"/>
      <c r="I786" s="813"/>
      <c r="J786" s="813"/>
      <c r="K786" s="813"/>
      <c r="L786" s="813"/>
      <c r="M786" s="813"/>
      <c r="N786" s="813"/>
      <c r="O786" s="813"/>
    </row>
    <row r="787" spans="3:15" ht="14.25">
      <c r="C787" s="813"/>
      <c r="D787" s="813"/>
      <c r="E787" s="813"/>
      <c r="F787" s="813"/>
      <c r="G787" s="813"/>
      <c r="H787" s="813"/>
      <c r="I787" s="813"/>
      <c r="J787" s="813"/>
      <c r="K787" s="813"/>
      <c r="L787" s="813"/>
      <c r="M787" s="813"/>
      <c r="N787" s="813"/>
      <c r="O787" s="813"/>
    </row>
    <row r="788" spans="3:15" ht="14.25">
      <c r="C788" s="813"/>
      <c r="D788" s="813"/>
      <c r="E788" s="813"/>
      <c r="F788" s="813"/>
      <c r="G788" s="813"/>
      <c r="H788" s="813"/>
      <c r="I788" s="813"/>
      <c r="J788" s="813"/>
      <c r="K788" s="813"/>
      <c r="L788" s="813"/>
      <c r="M788" s="813"/>
      <c r="N788" s="813"/>
      <c r="O788" s="813"/>
    </row>
    <row r="789" spans="3:15" ht="14.25">
      <c r="C789" s="813"/>
      <c r="D789" s="813"/>
      <c r="E789" s="813"/>
      <c r="F789" s="813"/>
      <c r="G789" s="813"/>
      <c r="H789" s="813"/>
      <c r="I789" s="813"/>
      <c r="J789" s="813"/>
      <c r="K789" s="813"/>
      <c r="L789" s="813"/>
      <c r="M789" s="813"/>
      <c r="N789" s="813"/>
      <c r="O789" s="813"/>
    </row>
    <row r="790" spans="3:15" ht="14.25">
      <c r="C790" s="813"/>
      <c r="D790" s="813"/>
      <c r="E790" s="813"/>
      <c r="F790" s="813"/>
      <c r="G790" s="813"/>
      <c r="H790" s="813"/>
      <c r="I790" s="813"/>
      <c r="J790" s="813"/>
      <c r="K790" s="813"/>
      <c r="L790" s="813"/>
      <c r="M790" s="813"/>
      <c r="N790" s="813"/>
      <c r="O790" s="813"/>
    </row>
    <row r="791" spans="3:15" ht="14.25">
      <c r="C791" s="813"/>
      <c r="D791" s="813"/>
      <c r="E791" s="813"/>
      <c r="F791" s="813"/>
      <c r="G791" s="813"/>
      <c r="H791" s="813"/>
      <c r="I791" s="813"/>
      <c r="J791" s="813"/>
      <c r="K791" s="813"/>
      <c r="L791" s="813"/>
      <c r="M791" s="813"/>
      <c r="N791" s="813"/>
      <c r="O791" s="813"/>
    </row>
    <row r="792" spans="3:15" ht="14.25">
      <c r="C792" s="813"/>
      <c r="D792" s="813"/>
      <c r="E792" s="813"/>
      <c r="F792" s="813"/>
      <c r="G792" s="813"/>
      <c r="H792" s="813"/>
      <c r="I792" s="813"/>
      <c r="J792" s="813"/>
      <c r="K792" s="813"/>
      <c r="L792" s="813"/>
      <c r="M792" s="813"/>
      <c r="N792" s="813"/>
      <c r="O792" s="813"/>
    </row>
    <row r="793" spans="3:15" ht="14.25">
      <c r="C793" s="813"/>
      <c r="D793" s="813"/>
      <c r="E793" s="813"/>
      <c r="F793" s="813"/>
      <c r="G793" s="813"/>
      <c r="H793" s="813"/>
      <c r="I793" s="813"/>
      <c r="J793" s="813"/>
      <c r="K793" s="813"/>
      <c r="L793" s="813"/>
      <c r="M793" s="813"/>
      <c r="N793" s="813"/>
      <c r="O793" s="813"/>
    </row>
    <row r="794" spans="3:15" ht="14.25">
      <c r="C794" s="813"/>
      <c r="D794" s="813"/>
      <c r="E794" s="813"/>
      <c r="F794" s="813"/>
      <c r="G794" s="813"/>
      <c r="H794" s="813"/>
      <c r="I794" s="813"/>
      <c r="J794" s="813"/>
      <c r="K794" s="813"/>
      <c r="L794" s="813"/>
      <c r="M794" s="813"/>
      <c r="N794" s="813"/>
      <c r="O794" s="813"/>
    </row>
    <row r="795" spans="3:15" ht="14.25">
      <c r="C795" s="813"/>
      <c r="D795" s="813"/>
      <c r="E795" s="813"/>
      <c r="F795" s="813"/>
      <c r="G795" s="813"/>
      <c r="H795" s="813"/>
      <c r="I795" s="813"/>
      <c r="J795" s="813"/>
      <c r="K795" s="813"/>
      <c r="L795" s="813"/>
      <c r="M795" s="813"/>
      <c r="N795" s="813"/>
      <c r="O795" s="813"/>
    </row>
    <row r="796" spans="3:15" ht="14.25">
      <c r="C796" s="813"/>
      <c r="D796" s="813"/>
      <c r="E796" s="813"/>
      <c r="F796" s="813"/>
      <c r="G796" s="813"/>
      <c r="H796" s="813"/>
      <c r="I796" s="813"/>
      <c r="J796" s="813"/>
      <c r="K796" s="813"/>
      <c r="L796" s="813"/>
      <c r="M796" s="813"/>
      <c r="N796" s="813"/>
      <c r="O796" s="813"/>
    </row>
    <row r="797" spans="3:15" ht="14.25">
      <c r="C797" s="813"/>
      <c r="D797" s="813"/>
      <c r="E797" s="813"/>
      <c r="F797" s="813"/>
      <c r="G797" s="813"/>
      <c r="H797" s="813"/>
      <c r="I797" s="813"/>
      <c r="J797" s="813"/>
      <c r="K797" s="813"/>
      <c r="L797" s="813"/>
      <c r="M797" s="813"/>
      <c r="N797" s="813"/>
      <c r="O797" s="813"/>
    </row>
    <row r="798" spans="3:15" ht="14.25">
      <c r="C798" s="813"/>
      <c r="D798" s="813"/>
      <c r="E798" s="813"/>
      <c r="F798" s="813"/>
      <c r="G798" s="813"/>
      <c r="H798" s="813"/>
      <c r="I798" s="813"/>
      <c r="J798" s="813"/>
      <c r="K798" s="813"/>
      <c r="L798" s="813"/>
      <c r="M798" s="813"/>
      <c r="N798" s="813"/>
      <c r="O798" s="813"/>
    </row>
    <row r="799" spans="3:15" ht="14.25">
      <c r="C799" s="813"/>
      <c r="D799" s="813"/>
      <c r="E799" s="813"/>
      <c r="F799" s="813"/>
      <c r="G799" s="813"/>
      <c r="H799" s="813"/>
      <c r="I799" s="813"/>
      <c r="J799" s="813"/>
      <c r="K799" s="813"/>
      <c r="L799" s="813"/>
      <c r="M799" s="813"/>
      <c r="N799" s="813"/>
      <c r="O799" s="813"/>
    </row>
    <row r="800" spans="3:15" ht="14.25">
      <c r="C800" s="813"/>
      <c r="D800" s="813"/>
      <c r="E800" s="813"/>
      <c r="F800" s="813"/>
      <c r="G800" s="813"/>
      <c r="H800" s="813"/>
      <c r="I800" s="813"/>
      <c r="J800" s="813"/>
      <c r="K800" s="813"/>
      <c r="L800" s="813"/>
      <c r="M800" s="813"/>
      <c r="N800" s="813"/>
      <c r="O800" s="813"/>
    </row>
    <row r="801" spans="3:15" ht="14.25">
      <c r="C801" s="813"/>
      <c r="D801" s="813"/>
      <c r="E801" s="813"/>
      <c r="F801" s="813"/>
      <c r="G801" s="813"/>
      <c r="H801" s="813"/>
      <c r="I801" s="813"/>
      <c r="J801" s="813"/>
      <c r="K801" s="813"/>
      <c r="L801" s="813"/>
      <c r="M801" s="813"/>
      <c r="N801" s="813"/>
      <c r="O801" s="813"/>
    </row>
    <row r="802" spans="3:15" ht="14.25">
      <c r="C802" s="813"/>
      <c r="D802" s="813"/>
      <c r="E802" s="813"/>
      <c r="F802" s="813"/>
      <c r="G802" s="813"/>
      <c r="H802" s="813"/>
      <c r="I802" s="813"/>
      <c r="J802" s="813"/>
      <c r="K802" s="813"/>
      <c r="L802" s="813"/>
      <c r="M802" s="813"/>
      <c r="N802" s="813"/>
      <c r="O802" s="813"/>
    </row>
    <row r="803" spans="3:15" ht="14.25">
      <c r="C803" s="813"/>
      <c r="D803" s="813"/>
      <c r="E803" s="813"/>
      <c r="F803" s="813"/>
      <c r="G803" s="813"/>
      <c r="H803" s="813"/>
      <c r="I803" s="813"/>
      <c r="J803" s="813"/>
      <c r="K803" s="813"/>
      <c r="L803" s="813"/>
      <c r="M803" s="813"/>
      <c r="N803" s="813"/>
      <c r="O803" s="813"/>
    </row>
    <row r="804" spans="3:15" ht="14.25">
      <c r="C804" s="813"/>
      <c r="D804" s="813"/>
      <c r="E804" s="813"/>
      <c r="F804" s="813"/>
      <c r="G804" s="813"/>
      <c r="H804" s="813"/>
      <c r="I804" s="813"/>
      <c r="J804" s="813"/>
      <c r="K804" s="813"/>
      <c r="L804" s="813"/>
      <c r="M804" s="813"/>
      <c r="N804" s="813"/>
      <c r="O804" s="813"/>
    </row>
    <row r="805" spans="3:15" ht="14.25">
      <c r="C805" s="813"/>
      <c r="D805" s="813"/>
      <c r="E805" s="813"/>
      <c r="F805" s="813"/>
      <c r="G805" s="813"/>
      <c r="H805" s="813"/>
      <c r="I805" s="813"/>
      <c r="J805" s="813"/>
      <c r="K805" s="813"/>
      <c r="L805" s="813"/>
      <c r="M805" s="813"/>
      <c r="N805" s="813"/>
      <c r="O805" s="813"/>
    </row>
    <row r="806" spans="3:15" ht="14.25">
      <c r="C806" s="813"/>
      <c r="D806" s="813"/>
      <c r="E806" s="813"/>
      <c r="F806" s="813"/>
      <c r="G806" s="813"/>
      <c r="H806" s="813"/>
      <c r="I806" s="813"/>
      <c r="J806" s="813"/>
      <c r="K806" s="813"/>
      <c r="L806" s="813"/>
      <c r="M806" s="813"/>
      <c r="N806" s="813"/>
      <c r="O806" s="813"/>
    </row>
    <row r="807" spans="3:15" ht="14.25">
      <c r="C807" s="813"/>
      <c r="D807" s="813"/>
      <c r="E807" s="813"/>
      <c r="F807" s="813"/>
      <c r="G807" s="813"/>
      <c r="H807" s="813"/>
      <c r="I807" s="813"/>
      <c r="J807" s="813"/>
      <c r="K807" s="813"/>
      <c r="L807" s="813"/>
      <c r="M807" s="813"/>
      <c r="N807" s="813"/>
      <c r="O807" s="813"/>
    </row>
    <row r="808" spans="3:15" ht="14.25">
      <c r="C808" s="813"/>
      <c r="D808" s="813"/>
      <c r="E808" s="813"/>
      <c r="F808" s="813"/>
      <c r="G808" s="813"/>
      <c r="H808" s="813"/>
      <c r="I808" s="813"/>
      <c r="J808" s="813"/>
      <c r="K808" s="813"/>
      <c r="L808" s="813"/>
      <c r="M808" s="813"/>
      <c r="N808" s="813"/>
      <c r="O808" s="813"/>
    </row>
    <row r="809" spans="3:15" ht="14.25">
      <c r="C809" s="813"/>
      <c r="D809" s="813"/>
      <c r="E809" s="813"/>
      <c r="F809" s="813"/>
      <c r="G809" s="813"/>
      <c r="H809" s="813"/>
      <c r="I809" s="813"/>
      <c r="J809" s="813"/>
      <c r="K809" s="813"/>
      <c r="L809" s="813"/>
      <c r="M809" s="813"/>
      <c r="N809" s="813"/>
      <c r="O809" s="813"/>
    </row>
    <row r="810" spans="3:15" ht="14.25">
      <c r="C810" s="813"/>
      <c r="D810" s="813"/>
      <c r="E810" s="813"/>
      <c r="F810" s="813"/>
      <c r="G810" s="813"/>
      <c r="H810" s="813"/>
      <c r="I810" s="813"/>
      <c r="J810" s="813"/>
      <c r="K810" s="813"/>
      <c r="L810" s="813"/>
      <c r="M810" s="813"/>
      <c r="N810" s="813"/>
      <c r="O810" s="813"/>
    </row>
    <row r="811" spans="3:15" ht="14.25">
      <c r="C811" s="813"/>
      <c r="D811" s="813"/>
      <c r="E811" s="813"/>
      <c r="F811" s="813"/>
      <c r="G811" s="813"/>
      <c r="H811" s="813"/>
      <c r="I811" s="813"/>
      <c r="J811" s="813"/>
      <c r="K811" s="813"/>
      <c r="L811" s="813"/>
      <c r="M811" s="813"/>
      <c r="N811" s="813"/>
      <c r="O811" s="813"/>
    </row>
    <row r="812" spans="3:15" ht="14.25">
      <c r="C812" s="813"/>
      <c r="D812" s="813"/>
      <c r="E812" s="813"/>
      <c r="F812" s="813"/>
      <c r="G812" s="813"/>
      <c r="H812" s="813"/>
      <c r="I812" s="813"/>
      <c r="J812" s="813"/>
      <c r="K812" s="813"/>
      <c r="L812" s="813"/>
      <c r="M812" s="813"/>
      <c r="N812" s="813"/>
      <c r="O812" s="813"/>
    </row>
    <row r="813" spans="3:15" ht="14.25">
      <c r="C813" s="813"/>
      <c r="D813" s="813"/>
      <c r="E813" s="813"/>
      <c r="F813" s="813"/>
      <c r="G813" s="813"/>
      <c r="H813" s="813"/>
      <c r="I813" s="813"/>
      <c r="J813" s="813"/>
      <c r="K813" s="813"/>
      <c r="L813" s="813"/>
      <c r="M813" s="813"/>
      <c r="N813" s="813"/>
      <c r="O813" s="813"/>
    </row>
    <row r="814" spans="3:15" ht="14.25">
      <c r="C814" s="813"/>
      <c r="D814" s="813"/>
      <c r="E814" s="813"/>
      <c r="F814" s="813"/>
      <c r="G814" s="813"/>
      <c r="H814" s="813"/>
      <c r="I814" s="813"/>
      <c r="J814" s="813"/>
      <c r="K814" s="813"/>
      <c r="L814" s="813"/>
      <c r="M814" s="813"/>
      <c r="N814" s="813"/>
      <c r="O814" s="813"/>
    </row>
    <row r="815" spans="3:15" ht="14.25">
      <c r="C815" s="813"/>
      <c r="D815" s="813"/>
      <c r="E815" s="813"/>
      <c r="F815" s="813"/>
      <c r="G815" s="813"/>
      <c r="H815" s="813"/>
      <c r="I815" s="813"/>
      <c r="J815" s="813"/>
      <c r="K815" s="813"/>
      <c r="L815" s="813"/>
      <c r="M815" s="813"/>
      <c r="N815" s="813"/>
      <c r="O815" s="813"/>
    </row>
    <row r="816" spans="3:15" ht="14.25">
      <c r="C816" s="813"/>
      <c r="D816" s="813"/>
      <c r="E816" s="813"/>
      <c r="F816" s="813"/>
      <c r="G816" s="813"/>
      <c r="H816" s="813"/>
      <c r="I816" s="813"/>
      <c r="J816" s="813"/>
      <c r="K816" s="813"/>
      <c r="L816" s="813"/>
      <c r="M816" s="813"/>
      <c r="N816" s="813"/>
      <c r="O816" s="813"/>
    </row>
    <row r="817" spans="3:15" ht="14.25">
      <c r="C817" s="813"/>
      <c r="D817" s="813"/>
      <c r="E817" s="813"/>
      <c r="F817" s="813"/>
      <c r="G817" s="813"/>
      <c r="H817" s="813"/>
      <c r="I817" s="813"/>
      <c r="J817" s="813"/>
      <c r="K817" s="813"/>
      <c r="L817" s="813"/>
      <c r="M817" s="813"/>
      <c r="N817" s="813"/>
      <c r="O817" s="813"/>
    </row>
    <row r="818" spans="3:15" ht="14.25">
      <c r="C818" s="813"/>
      <c r="D818" s="813"/>
      <c r="E818" s="813"/>
      <c r="F818" s="813"/>
      <c r="G818" s="813"/>
      <c r="H818" s="813"/>
      <c r="I818" s="813"/>
      <c r="J818" s="813"/>
      <c r="K818" s="813"/>
      <c r="L818" s="813"/>
      <c r="M818" s="813"/>
      <c r="N818" s="813"/>
      <c r="O818" s="813"/>
    </row>
    <row r="819" spans="3:15" ht="14.25">
      <c r="C819" s="813"/>
      <c r="D819" s="813"/>
      <c r="E819" s="813"/>
      <c r="F819" s="813"/>
      <c r="G819" s="813"/>
      <c r="H819" s="813"/>
      <c r="I819" s="813"/>
      <c r="J819" s="813"/>
      <c r="K819" s="813"/>
      <c r="L819" s="813"/>
      <c r="M819" s="813"/>
      <c r="N819" s="813"/>
      <c r="O819" s="813"/>
    </row>
    <row r="820" spans="3:15" ht="14.25">
      <c r="C820" s="813"/>
      <c r="D820" s="813"/>
      <c r="E820" s="813"/>
      <c r="F820" s="813"/>
      <c r="G820" s="813"/>
      <c r="H820" s="813"/>
      <c r="I820" s="813"/>
      <c r="J820" s="813"/>
      <c r="K820" s="813"/>
      <c r="L820" s="813"/>
      <c r="M820" s="813"/>
      <c r="N820" s="813"/>
      <c r="O820" s="813"/>
    </row>
    <row r="821" spans="3:15" ht="14.25">
      <c r="C821" s="813"/>
      <c r="D821" s="813"/>
      <c r="E821" s="813"/>
      <c r="F821" s="813"/>
      <c r="G821" s="813"/>
      <c r="H821" s="813"/>
      <c r="I821" s="813"/>
      <c r="J821" s="813"/>
      <c r="K821" s="813"/>
      <c r="L821" s="813"/>
      <c r="M821" s="813"/>
      <c r="N821" s="813"/>
      <c r="O821" s="813"/>
    </row>
    <row r="822" spans="3:15" ht="14.25">
      <c r="C822" s="813"/>
      <c r="D822" s="813"/>
      <c r="E822" s="813"/>
      <c r="F822" s="813"/>
      <c r="G822" s="813"/>
      <c r="H822" s="813"/>
      <c r="I822" s="813"/>
      <c r="J822" s="813"/>
      <c r="K822" s="813"/>
      <c r="L822" s="813"/>
      <c r="M822" s="813"/>
      <c r="N822" s="813"/>
      <c r="O822" s="813"/>
    </row>
    <row r="823" spans="3:15" ht="14.25">
      <c r="C823" s="813"/>
      <c r="D823" s="813"/>
      <c r="E823" s="813"/>
      <c r="F823" s="813"/>
      <c r="G823" s="813"/>
      <c r="H823" s="813"/>
      <c r="I823" s="813"/>
      <c r="J823" s="813"/>
      <c r="K823" s="813"/>
      <c r="L823" s="813"/>
      <c r="M823" s="813"/>
      <c r="N823" s="813"/>
      <c r="O823" s="813"/>
    </row>
    <row r="824" spans="3:15" ht="14.25">
      <c r="C824" s="813"/>
      <c r="D824" s="813"/>
      <c r="E824" s="813"/>
      <c r="F824" s="813"/>
      <c r="G824" s="813"/>
      <c r="H824" s="813"/>
      <c r="I824" s="813"/>
      <c r="J824" s="813"/>
      <c r="K824" s="813"/>
      <c r="L824" s="813"/>
      <c r="M824" s="813"/>
      <c r="N824" s="813"/>
      <c r="O824" s="813"/>
    </row>
    <row r="825" spans="3:15" ht="14.25">
      <c r="C825" s="813"/>
      <c r="D825" s="813"/>
      <c r="E825" s="813"/>
      <c r="F825" s="813"/>
      <c r="G825" s="813"/>
      <c r="H825" s="813"/>
      <c r="I825" s="813"/>
      <c r="J825" s="813"/>
      <c r="K825" s="813"/>
      <c r="L825" s="813"/>
      <c r="M825" s="813"/>
      <c r="N825" s="813"/>
      <c r="O825" s="813"/>
    </row>
    <row r="826" spans="3:15" ht="14.25">
      <c r="C826" s="813"/>
      <c r="D826" s="813"/>
      <c r="E826" s="813"/>
      <c r="F826" s="813"/>
      <c r="G826" s="813"/>
      <c r="H826" s="813"/>
      <c r="I826" s="813"/>
      <c r="J826" s="813"/>
      <c r="K826" s="813"/>
      <c r="L826" s="813"/>
      <c r="M826" s="813"/>
      <c r="N826" s="813"/>
      <c r="O826" s="813"/>
    </row>
    <row r="827" spans="3:15" ht="14.25">
      <c r="C827" s="813"/>
      <c r="D827" s="813"/>
      <c r="E827" s="813"/>
      <c r="F827" s="813"/>
      <c r="G827" s="813"/>
      <c r="H827" s="813"/>
      <c r="I827" s="813"/>
      <c r="J827" s="813"/>
      <c r="K827" s="813"/>
      <c r="L827" s="813"/>
      <c r="M827" s="813"/>
      <c r="N827" s="813"/>
      <c r="O827" s="813"/>
    </row>
    <row r="828" spans="3:15" ht="14.25">
      <c r="C828" s="813"/>
      <c r="D828" s="813"/>
      <c r="E828" s="813"/>
      <c r="F828" s="813"/>
      <c r="G828" s="813"/>
      <c r="H828" s="813"/>
      <c r="I828" s="813"/>
      <c r="J828" s="813"/>
      <c r="K828" s="813"/>
      <c r="L828" s="813"/>
      <c r="M828" s="813"/>
      <c r="N828" s="813"/>
      <c r="O828" s="813"/>
    </row>
    <row r="829" spans="3:15" ht="14.25">
      <c r="C829" s="813"/>
      <c r="D829" s="813"/>
      <c r="E829" s="813"/>
      <c r="F829" s="813"/>
      <c r="G829" s="813"/>
      <c r="H829" s="813"/>
      <c r="I829" s="813"/>
      <c r="J829" s="813"/>
      <c r="K829" s="813"/>
      <c r="L829" s="813"/>
      <c r="M829" s="813"/>
      <c r="N829" s="813"/>
      <c r="O829" s="813"/>
    </row>
    <row r="830" spans="3:15" ht="14.25">
      <c r="C830" s="813"/>
      <c r="D830" s="813"/>
      <c r="E830" s="813"/>
      <c r="F830" s="813"/>
      <c r="G830" s="813"/>
      <c r="H830" s="813"/>
      <c r="I830" s="813"/>
      <c r="J830" s="813"/>
      <c r="K830" s="813"/>
      <c r="L830" s="813"/>
      <c r="M830" s="813"/>
      <c r="N830" s="813"/>
      <c r="O830" s="813"/>
    </row>
    <row r="831" spans="3:15" ht="14.25">
      <c r="C831" s="813"/>
      <c r="D831" s="813"/>
      <c r="E831" s="813"/>
      <c r="F831" s="813"/>
      <c r="G831" s="813"/>
      <c r="H831" s="813"/>
      <c r="I831" s="813"/>
      <c r="J831" s="813"/>
      <c r="K831" s="813"/>
      <c r="L831" s="813"/>
      <c r="M831" s="813"/>
      <c r="N831" s="813"/>
      <c r="O831" s="813"/>
    </row>
    <row r="832" spans="3:15" ht="14.25">
      <c r="C832" s="813"/>
      <c r="D832" s="813"/>
      <c r="E832" s="813"/>
      <c r="F832" s="813"/>
      <c r="G832" s="813"/>
      <c r="H832" s="813"/>
      <c r="I832" s="813"/>
      <c r="J832" s="813"/>
      <c r="K832" s="813"/>
      <c r="L832" s="813"/>
      <c r="M832" s="813"/>
      <c r="N832" s="813"/>
      <c r="O832" s="813"/>
    </row>
    <row r="833" spans="3:15" ht="14.25">
      <c r="C833" s="813"/>
      <c r="D833" s="813"/>
      <c r="E833" s="813"/>
      <c r="F833" s="813"/>
      <c r="G833" s="813"/>
      <c r="H833" s="813"/>
      <c r="I833" s="813"/>
      <c r="J833" s="813"/>
      <c r="K833" s="813"/>
      <c r="L833" s="813"/>
      <c r="M833" s="813"/>
      <c r="N833" s="813"/>
      <c r="O833" s="813"/>
    </row>
    <row r="834" spans="3:15" ht="14.25">
      <c r="C834" s="813"/>
      <c r="D834" s="813"/>
      <c r="E834" s="813"/>
      <c r="F834" s="813"/>
      <c r="G834" s="813"/>
      <c r="H834" s="813"/>
      <c r="I834" s="813"/>
      <c r="J834" s="813"/>
      <c r="K834" s="813"/>
      <c r="L834" s="813"/>
      <c r="M834" s="813"/>
      <c r="N834" s="813"/>
      <c r="O834" s="813"/>
    </row>
    <row r="835" spans="3:15" ht="14.25">
      <c r="C835" s="813"/>
      <c r="D835" s="813"/>
      <c r="E835" s="813"/>
      <c r="F835" s="813"/>
      <c r="G835" s="813"/>
      <c r="H835" s="813"/>
      <c r="I835" s="813"/>
      <c r="J835" s="813"/>
      <c r="K835" s="813"/>
      <c r="L835" s="813"/>
      <c r="M835" s="813"/>
      <c r="N835" s="813"/>
      <c r="O835" s="813"/>
    </row>
    <row r="836" spans="3:15" ht="14.25">
      <c r="C836" s="813"/>
      <c r="D836" s="813"/>
      <c r="E836" s="813"/>
      <c r="F836" s="813"/>
      <c r="G836" s="813"/>
      <c r="H836" s="813"/>
      <c r="I836" s="813"/>
      <c r="J836" s="813"/>
      <c r="K836" s="813"/>
      <c r="L836" s="813"/>
      <c r="M836" s="813"/>
      <c r="N836" s="813"/>
      <c r="O836" s="813"/>
    </row>
    <row r="837" spans="3:15" ht="14.25">
      <c r="C837" s="813"/>
      <c r="D837" s="813"/>
      <c r="E837" s="813"/>
      <c r="F837" s="813"/>
      <c r="G837" s="813"/>
      <c r="H837" s="813"/>
      <c r="I837" s="813"/>
      <c r="J837" s="813"/>
      <c r="K837" s="813"/>
      <c r="L837" s="813"/>
      <c r="M837" s="813"/>
      <c r="N837" s="813"/>
      <c r="O837" s="813"/>
    </row>
    <row r="838" spans="3:15" ht="14.25">
      <c r="C838" s="813"/>
      <c r="D838" s="813"/>
      <c r="E838" s="813"/>
      <c r="F838" s="813"/>
      <c r="G838" s="813"/>
      <c r="H838" s="813"/>
      <c r="I838" s="813"/>
      <c r="J838" s="813"/>
      <c r="K838" s="813"/>
      <c r="L838" s="813"/>
      <c r="M838" s="813"/>
      <c r="N838" s="813"/>
      <c r="O838" s="813"/>
    </row>
    <row r="839" spans="3:15" ht="14.25">
      <c r="C839" s="813"/>
      <c r="D839" s="813"/>
      <c r="E839" s="813"/>
      <c r="F839" s="813"/>
      <c r="G839" s="813"/>
      <c r="H839" s="813"/>
      <c r="I839" s="813"/>
      <c r="J839" s="813"/>
      <c r="K839" s="813"/>
      <c r="L839" s="813"/>
      <c r="M839" s="813"/>
      <c r="N839" s="813"/>
      <c r="O839" s="813"/>
    </row>
    <row r="840" spans="3:15" ht="14.25">
      <c r="C840" s="813"/>
      <c r="D840" s="813"/>
      <c r="E840" s="813"/>
      <c r="F840" s="813"/>
      <c r="G840" s="813"/>
      <c r="H840" s="813"/>
      <c r="I840" s="813"/>
      <c r="J840" s="813"/>
      <c r="K840" s="813"/>
      <c r="L840" s="813"/>
      <c r="M840" s="813"/>
      <c r="N840" s="813"/>
      <c r="O840" s="813"/>
    </row>
    <row r="841" spans="3:15" ht="14.25">
      <c r="C841" s="813"/>
      <c r="D841" s="813"/>
      <c r="E841" s="813"/>
      <c r="F841" s="813"/>
      <c r="G841" s="813"/>
      <c r="H841" s="813"/>
      <c r="I841" s="813"/>
      <c r="J841" s="813"/>
      <c r="K841" s="813"/>
      <c r="L841" s="813"/>
      <c r="M841" s="813"/>
      <c r="N841" s="813"/>
      <c r="O841" s="813"/>
    </row>
    <row r="842" spans="3:15" ht="14.25">
      <c r="C842" s="813"/>
      <c r="D842" s="813"/>
      <c r="E842" s="813"/>
      <c r="F842" s="813"/>
      <c r="G842" s="813"/>
      <c r="H842" s="813"/>
      <c r="I842" s="813"/>
      <c r="J842" s="813"/>
      <c r="K842" s="813"/>
      <c r="L842" s="813"/>
      <c r="M842" s="813"/>
      <c r="N842" s="813"/>
      <c r="O842" s="813"/>
    </row>
    <row r="843" spans="3:15" ht="14.25">
      <c r="C843" s="813"/>
      <c r="D843" s="813"/>
      <c r="E843" s="813"/>
      <c r="F843" s="813"/>
      <c r="G843" s="813"/>
      <c r="H843" s="813"/>
      <c r="I843" s="813"/>
      <c r="J843" s="813"/>
      <c r="K843" s="813"/>
      <c r="L843" s="813"/>
      <c r="M843" s="813"/>
      <c r="N843" s="813"/>
      <c r="O843" s="813"/>
    </row>
    <row r="844" spans="3:15" ht="14.25">
      <c r="C844" s="813"/>
      <c r="D844" s="813"/>
      <c r="E844" s="813"/>
      <c r="F844" s="813"/>
      <c r="G844" s="813"/>
      <c r="H844" s="813"/>
      <c r="I844" s="813"/>
      <c r="J844" s="813"/>
      <c r="K844" s="813"/>
      <c r="L844" s="813"/>
      <c r="M844" s="813"/>
      <c r="N844" s="813"/>
      <c r="O844" s="813"/>
    </row>
    <row r="845" spans="3:15" ht="14.25">
      <c r="C845" s="813"/>
      <c r="D845" s="813"/>
      <c r="E845" s="813"/>
      <c r="F845" s="813"/>
      <c r="G845" s="813"/>
      <c r="H845" s="813"/>
      <c r="I845" s="813"/>
      <c r="J845" s="813"/>
      <c r="K845" s="813"/>
      <c r="L845" s="813"/>
      <c r="M845" s="813"/>
      <c r="N845" s="813"/>
      <c r="O845" s="813"/>
    </row>
    <row r="846" spans="3:15" ht="14.25">
      <c r="C846" s="813"/>
      <c r="D846" s="813"/>
      <c r="E846" s="813"/>
      <c r="F846" s="813"/>
      <c r="G846" s="813"/>
      <c r="H846" s="813"/>
      <c r="I846" s="813"/>
      <c r="J846" s="813"/>
      <c r="K846" s="813"/>
      <c r="L846" s="813"/>
      <c r="M846" s="813"/>
      <c r="N846" s="813"/>
      <c r="O846" s="813"/>
    </row>
    <row r="847" spans="3:15" ht="14.25">
      <c r="C847" s="813"/>
      <c r="D847" s="813"/>
      <c r="E847" s="813"/>
      <c r="F847" s="813"/>
      <c r="G847" s="813"/>
      <c r="H847" s="813"/>
      <c r="I847" s="813"/>
      <c r="J847" s="813"/>
      <c r="K847" s="813"/>
      <c r="L847" s="813"/>
      <c r="M847" s="813"/>
      <c r="N847" s="813"/>
      <c r="O847" s="813"/>
    </row>
    <row r="848" spans="3:15" ht="14.25">
      <c r="C848" s="813"/>
      <c r="D848" s="813"/>
      <c r="E848" s="813"/>
      <c r="F848" s="813"/>
      <c r="G848" s="813"/>
      <c r="H848" s="813"/>
      <c r="I848" s="813"/>
      <c r="J848" s="813"/>
      <c r="K848" s="813"/>
      <c r="L848" s="813"/>
      <c r="M848" s="813"/>
      <c r="N848" s="813"/>
      <c r="O848" s="813"/>
    </row>
    <row r="849" spans="3:15" ht="14.25">
      <c r="C849" s="813"/>
      <c r="D849" s="813"/>
      <c r="E849" s="813"/>
      <c r="F849" s="813"/>
      <c r="G849" s="813"/>
      <c r="H849" s="813"/>
      <c r="I849" s="813"/>
      <c r="J849" s="813"/>
      <c r="K849" s="813"/>
      <c r="L849" s="813"/>
      <c r="M849" s="813"/>
      <c r="N849" s="813"/>
      <c r="O849" s="813"/>
    </row>
    <row r="850" spans="3:15" ht="14.25">
      <c r="C850" s="813"/>
      <c r="D850" s="813"/>
      <c r="E850" s="813"/>
      <c r="F850" s="813"/>
      <c r="G850" s="813"/>
      <c r="H850" s="813"/>
      <c r="I850" s="813"/>
      <c r="J850" s="813"/>
      <c r="K850" s="813"/>
      <c r="L850" s="813"/>
      <c r="M850" s="813"/>
      <c r="N850" s="813"/>
      <c r="O850" s="813"/>
    </row>
    <row r="851" spans="3:15" ht="14.25">
      <c r="C851" s="813"/>
      <c r="D851" s="813"/>
      <c r="E851" s="813"/>
      <c r="F851" s="813"/>
      <c r="G851" s="813"/>
      <c r="H851" s="813"/>
      <c r="I851" s="813"/>
      <c r="J851" s="813"/>
      <c r="K851" s="813"/>
      <c r="L851" s="813"/>
      <c r="M851" s="813"/>
      <c r="N851" s="813"/>
      <c r="O851" s="813"/>
    </row>
    <row r="852" spans="3:15" ht="14.25">
      <c r="C852" s="813"/>
      <c r="D852" s="813"/>
      <c r="E852" s="813"/>
      <c r="F852" s="813"/>
      <c r="G852" s="813"/>
      <c r="H852" s="813"/>
      <c r="I852" s="813"/>
      <c r="J852" s="813"/>
      <c r="K852" s="813"/>
      <c r="L852" s="813"/>
      <c r="M852" s="813"/>
      <c r="N852" s="813"/>
      <c r="O852" s="813"/>
    </row>
    <row r="853" spans="3:15" ht="14.25">
      <c r="C853" s="813"/>
      <c r="D853" s="813"/>
      <c r="E853" s="813"/>
      <c r="F853" s="813"/>
      <c r="G853" s="813"/>
      <c r="H853" s="813"/>
      <c r="I853" s="813"/>
      <c r="J853" s="813"/>
      <c r="K853" s="813"/>
      <c r="L853" s="813"/>
      <c r="M853" s="813"/>
      <c r="N853" s="813"/>
      <c r="O853" s="813"/>
    </row>
    <row r="854" spans="3:15" ht="14.25">
      <c r="C854" s="813"/>
      <c r="D854" s="813"/>
      <c r="E854" s="813"/>
      <c r="F854" s="813"/>
      <c r="G854" s="813"/>
      <c r="H854" s="813"/>
      <c r="I854" s="813"/>
      <c r="J854" s="813"/>
      <c r="K854" s="813"/>
      <c r="L854" s="813"/>
      <c r="M854" s="813"/>
      <c r="N854" s="813"/>
      <c r="O854" s="813"/>
    </row>
    <row r="855" spans="3:15" ht="14.25">
      <c r="C855" s="813"/>
      <c r="D855" s="813"/>
      <c r="E855" s="813"/>
      <c r="F855" s="813"/>
      <c r="G855" s="813"/>
      <c r="H855" s="813"/>
      <c r="I855" s="813"/>
      <c r="J855" s="813"/>
      <c r="K855" s="813"/>
      <c r="L855" s="813"/>
      <c r="M855" s="813"/>
      <c r="N855" s="813"/>
      <c r="O855" s="813"/>
    </row>
    <row r="856" spans="3:15" ht="14.25">
      <c r="C856" s="813"/>
      <c r="D856" s="813"/>
      <c r="E856" s="813"/>
      <c r="F856" s="813"/>
      <c r="G856" s="813"/>
      <c r="H856" s="813"/>
      <c r="I856" s="813"/>
      <c r="J856" s="813"/>
      <c r="K856" s="813"/>
      <c r="L856" s="813"/>
      <c r="M856" s="813"/>
      <c r="N856" s="813"/>
      <c r="O856" s="813"/>
    </row>
    <row r="857" spans="3:15" ht="14.25">
      <c r="C857" s="813"/>
      <c r="D857" s="813"/>
      <c r="E857" s="813"/>
      <c r="F857" s="813"/>
      <c r="G857" s="813"/>
      <c r="H857" s="813"/>
      <c r="I857" s="813"/>
      <c r="J857" s="813"/>
      <c r="K857" s="813"/>
      <c r="L857" s="813"/>
      <c r="M857" s="813"/>
      <c r="N857" s="813"/>
      <c r="O857" s="813"/>
    </row>
    <row r="858" spans="3:15" ht="14.25">
      <c r="C858" s="813"/>
      <c r="D858" s="813"/>
      <c r="E858" s="813"/>
      <c r="F858" s="813"/>
      <c r="G858" s="813"/>
      <c r="H858" s="813"/>
      <c r="I858" s="813"/>
      <c r="J858" s="813"/>
      <c r="K858" s="813"/>
      <c r="L858" s="813"/>
      <c r="M858" s="813"/>
      <c r="N858" s="813"/>
      <c r="O858" s="813"/>
    </row>
    <row r="859" spans="3:15" ht="14.25">
      <c r="C859" s="813"/>
      <c r="D859" s="813"/>
      <c r="E859" s="813"/>
      <c r="F859" s="813"/>
      <c r="G859" s="813"/>
      <c r="H859" s="813"/>
      <c r="I859" s="813"/>
      <c r="J859" s="813"/>
      <c r="K859" s="813"/>
      <c r="L859" s="813"/>
      <c r="M859" s="813"/>
      <c r="N859" s="813"/>
      <c r="O859" s="813"/>
    </row>
    <row r="860" spans="3:15" ht="14.25">
      <c r="C860" s="813"/>
      <c r="D860" s="813"/>
      <c r="E860" s="813"/>
      <c r="F860" s="813"/>
      <c r="G860" s="813"/>
      <c r="H860" s="813"/>
      <c r="I860" s="813"/>
      <c r="J860" s="813"/>
      <c r="K860" s="813"/>
      <c r="L860" s="813"/>
      <c r="M860" s="813"/>
      <c r="N860" s="813"/>
      <c r="O860" s="813"/>
    </row>
    <row r="861" spans="3:15" ht="14.25">
      <c r="C861" s="813"/>
      <c r="D861" s="813"/>
      <c r="E861" s="813"/>
      <c r="F861" s="813"/>
      <c r="G861" s="813"/>
      <c r="H861" s="813"/>
      <c r="I861" s="813"/>
      <c r="J861" s="813"/>
      <c r="K861" s="813"/>
      <c r="L861" s="813"/>
      <c r="M861" s="813"/>
      <c r="N861" s="813"/>
      <c r="O861" s="813"/>
    </row>
    <row r="862" spans="3:15" ht="14.25">
      <c r="C862" s="813"/>
      <c r="D862" s="813"/>
      <c r="E862" s="813"/>
      <c r="F862" s="813"/>
      <c r="G862" s="813"/>
      <c r="H862" s="813"/>
      <c r="I862" s="813"/>
      <c r="J862" s="813"/>
      <c r="K862" s="813"/>
      <c r="L862" s="813"/>
      <c r="M862" s="813"/>
      <c r="N862" s="813"/>
      <c r="O862" s="813"/>
    </row>
    <row r="863" spans="3:15" ht="14.25">
      <c r="C863" s="813"/>
      <c r="D863" s="813"/>
      <c r="E863" s="813"/>
      <c r="F863" s="813"/>
      <c r="G863" s="813"/>
      <c r="H863" s="813"/>
      <c r="I863" s="813"/>
      <c r="J863" s="813"/>
      <c r="K863" s="813"/>
      <c r="L863" s="813"/>
      <c r="M863" s="813"/>
      <c r="N863" s="813"/>
      <c r="O863" s="813"/>
    </row>
    <row r="864" spans="3:15" ht="14.25">
      <c r="C864" s="813"/>
      <c r="D864" s="813"/>
      <c r="E864" s="813"/>
      <c r="F864" s="813"/>
      <c r="G864" s="813"/>
      <c r="H864" s="813"/>
      <c r="I864" s="813"/>
      <c r="J864" s="813"/>
      <c r="K864" s="813"/>
      <c r="L864" s="813"/>
      <c r="M864" s="813"/>
      <c r="N864" s="813"/>
      <c r="O864" s="813"/>
    </row>
    <row r="865" spans="3:15" ht="14.25">
      <c r="C865" s="813"/>
      <c r="D865" s="813"/>
      <c r="E865" s="813"/>
      <c r="F865" s="813"/>
      <c r="G865" s="813"/>
      <c r="H865" s="813"/>
      <c r="I865" s="813"/>
      <c r="J865" s="813"/>
      <c r="K865" s="813"/>
      <c r="L865" s="813"/>
      <c r="M865" s="813"/>
      <c r="N865" s="813"/>
      <c r="O865" s="813"/>
    </row>
    <row r="866" spans="3:15" ht="14.25">
      <c r="C866" s="813"/>
      <c r="D866" s="813"/>
      <c r="E866" s="813"/>
      <c r="F866" s="813"/>
      <c r="G866" s="813"/>
      <c r="H866" s="813"/>
      <c r="I866" s="813"/>
      <c r="J866" s="813"/>
      <c r="K866" s="813"/>
      <c r="L866" s="813"/>
      <c r="M866" s="813"/>
      <c r="N866" s="813"/>
      <c r="O866" s="813"/>
    </row>
    <row r="867" spans="3:15" ht="14.25">
      <c r="C867" s="813"/>
      <c r="D867" s="813"/>
      <c r="E867" s="813"/>
      <c r="F867" s="813"/>
      <c r="G867" s="813"/>
      <c r="H867" s="813"/>
      <c r="I867" s="813"/>
      <c r="J867" s="813"/>
      <c r="K867" s="813"/>
      <c r="L867" s="813"/>
      <c r="M867" s="813"/>
      <c r="N867" s="813"/>
      <c r="O867" s="813"/>
    </row>
    <row r="868" spans="3:15" ht="14.25">
      <c r="C868" s="813"/>
      <c r="D868" s="813"/>
      <c r="E868" s="813"/>
      <c r="F868" s="813"/>
      <c r="G868" s="813"/>
      <c r="H868" s="813"/>
      <c r="I868" s="813"/>
      <c r="J868" s="813"/>
      <c r="K868" s="813"/>
      <c r="L868" s="813"/>
      <c r="M868" s="813"/>
      <c r="N868" s="813"/>
      <c r="O868" s="813"/>
    </row>
    <row r="869" spans="3:15" ht="14.25">
      <c r="C869" s="813"/>
      <c r="D869" s="813"/>
      <c r="E869" s="813"/>
      <c r="F869" s="813"/>
      <c r="G869" s="813"/>
      <c r="H869" s="813"/>
      <c r="I869" s="813"/>
      <c r="J869" s="813"/>
      <c r="K869" s="813"/>
      <c r="L869" s="813"/>
      <c r="M869" s="813"/>
      <c r="N869" s="813"/>
      <c r="O869" s="813"/>
    </row>
    <row r="870" spans="3:15" ht="14.25">
      <c r="C870" s="813"/>
      <c r="D870" s="813"/>
      <c r="E870" s="813"/>
      <c r="F870" s="813"/>
      <c r="G870" s="813"/>
      <c r="H870" s="813"/>
      <c r="I870" s="813"/>
      <c r="J870" s="813"/>
      <c r="K870" s="813"/>
      <c r="L870" s="813"/>
      <c r="M870" s="813"/>
      <c r="N870" s="813"/>
      <c r="O870" s="813"/>
    </row>
    <row r="871" spans="3:15" ht="14.25">
      <c r="C871" s="813"/>
      <c r="D871" s="813"/>
      <c r="E871" s="813"/>
      <c r="F871" s="813"/>
      <c r="G871" s="813"/>
      <c r="H871" s="813"/>
      <c r="I871" s="813"/>
      <c r="J871" s="813"/>
      <c r="K871" s="813"/>
      <c r="L871" s="813"/>
      <c r="M871" s="813"/>
      <c r="N871" s="813"/>
      <c r="O871" s="813"/>
    </row>
    <row r="872" spans="3:15" ht="14.25">
      <c r="C872" s="813"/>
      <c r="D872" s="813"/>
      <c r="E872" s="813"/>
      <c r="F872" s="813"/>
      <c r="G872" s="813"/>
      <c r="H872" s="813"/>
      <c r="I872" s="813"/>
      <c r="J872" s="813"/>
      <c r="K872" s="813"/>
      <c r="L872" s="813"/>
      <c r="M872" s="813"/>
      <c r="N872" s="813"/>
      <c r="O872" s="813"/>
    </row>
    <row r="873" spans="3:15" ht="14.25">
      <c r="C873" s="813"/>
      <c r="D873" s="813"/>
      <c r="E873" s="813"/>
      <c r="F873" s="813"/>
      <c r="G873" s="813"/>
      <c r="H873" s="813"/>
      <c r="I873" s="813"/>
      <c r="J873" s="813"/>
      <c r="K873" s="813"/>
      <c r="L873" s="813"/>
      <c r="M873" s="813"/>
      <c r="N873" s="813"/>
      <c r="O873" s="813"/>
    </row>
    <row r="874" spans="3:15" ht="14.25">
      <c r="C874" s="813"/>
      <c r="D874" s="813"/>
      <c r="E874" s="813"/>
      <c r="F874" s="813"/>
      <c r="G874" s="813"/>
      <c r="H874" s="813"/>
      <c r="I874" s="813"/>
      <c r="J874" s="813"/>
      <c r="K874" s="813"/>
      <c r="L874" s="813"/>
      <c r="M874" s="813"/>
      <c r="N874" s="813"/>
      <c r="O874" s="813"/>
    </row>
    <row r="875" spans="3:15" ht="14.25">
      <c r="C875" s="813"/>
      <c r="D875" s="813"/>
      <c r="E875" s="813"/>
      <c r="F875" s="813"/>
      <c r="G875" s="813"/>
      <c r="H875" s="813"/>
      <c r="I875" s="813"/>
      <c r="J875" s="813"/>
      <c r="K875" s="813"/>
      <c r="L875" s="813"/>
      <c r="M875" s="813"/>
      <c r="N875" s="813"/>
      <c r="O875" s="813"/>
    </row>
    <row r="876" spans="3:15" ht="14.25">
      <c r="C876" s="813"/>
      <c r="D876" s="813"/>
      <c r="E876" s="813"/>
      <c r="F876" s="813"/>
      <c r="G876" s="813"/>
      <c r="H876" s="813"/>
      <c r="I876" s="813"/>
      <c r="J876" s="813"/>
      <c r="K876" s="813"/>
      <c r="L876" s="813"/>
      <c r="M876" s="813"/>
      <c r="N876" s="813"/>
      <c r="O876" s="813"/>
    </row>
    <row r="877" spans="3:15" ht="14.25">
      <c r="C877" s="813"/>
      <c r="D877" s="813"/>
      <c r="E877" s="813"/>
      <c r="F877" s="813"/>
      <c r="G877" s="813"/>
      <c r="H877" s="813"/>
      <c r="I877" s="813"/>
      <c r="J877" s="813"/>
      <c r="K877" s="813"/>
      <c r="L877" s="813"/>
      <c r="M877" s="813"/>
      <c r="N877" s="813"/>
      <c r="O877" s="813"/>
    </row>
    <row r="878" spans="3:15" ht="14.25">
      <c r="C878" s="813"/>
      <c r="D878" s="813"/>
      <c r="E878" s="813"/>
      <c r="F878" s="813"/>
      <c r="G878" s="813"/>
      <c r="H878" s="813"/>
      <c r="I878" s="813"/>
      <c r="J878" s="813"/>
      <c r="K878" s="813"/>
      <c r="L878" s="813"/>
      <c r="M878" s="813"/>
      <c r="N878" s="813"/>
      <c r="O878" s="813"/>
    </row>
    <row r="879" spans="3:15" ht="14.25">
      <c r="C879" s="813"/>
      <c r="D879" s="813"/>
      <c r="E879" s="813"/>
      <c r="F879" s="813"/>
      <c r="G879" s="813"/>
      <c r="H879" s="813"/>
      <c r="I879" s="813"/>
      <c r="J879" s="813"/>
      <c r="K879" s="813"/>
      <c r="L879" s="813"/>
      <c r="M879" s="813"/>
      <c r="N879" s="813"/>
      <c r="O879" s="813"/>
    </row>
    <row r="880" spans="3:15" ht="14.25">
      <c r="C880" s="813"/>
      <c r="D880" s="813"/>
      <c r="E880" s="813"/>
      <c r="F880" s="813"/>
      <c r="G880" s="813"/>
      <c r="H880" s="813"/>
      <c r="I880" s="813"/>
      <c r="J880" s="813"/>
      <c r="K880" s="813"/>
      <c r="L880" s="813"/>
      <c r="M880" s="813"/>
      <c r="N880" s="813"/>
      <c r="O880" s="813"/>
    </row>
    <row r="881" spans="3:15" ht="14.25">
      <c r="C881" s="813"/>
      <c r="D881" s="813"/>
      <c r="E881" s="813"/>
      <c r="F881" s="813"/>
      <c r="G881" s="813"/>
      <c r="H881" s="813"/>
      <c r="I881" s="813"/>
      <c r="J881" s="813"/>
      <c r="K881" s="813"/>
      <c r="L881" s="813"/>
      <c r="M881" s="813"/>
      <c r="N881" s="813"/>
      <c r="O881" s="813"/>
    </row>
    <row r="882" spans="3:15" ht="14.25">
      <c r="C882" s="813"/>
      <c r="D882" s="813"/>
      <c r="E882" s="813"/>
      <c r="F882" s="813"/>
      <c r="G882" s="813"/>
      <c r="H882" s="813"/>
      <c r="I882" s="813"/>
      <c r="J882" s="813"/>
      <c r="K882" s="813"/>
      <c r="L882" s="813"/>
      <c r="M882" s="813"/>
      <c r="N882" s="813"/>
      <c r="O882" s="813"/>
    </row>
    <row r="883" spans="3:15" ht="14.25">
      <c r="C883" s="813"/>
      <c r="D883" s="813"/>
      <c r="E883" s="813"/>
      <c r="F883" s="813"/>
      <c r="G883" s="813"/>
      <c r="H883" s="813"/>
      <c r="I883" s="813"/>
      <c r="J883" s="813"/>
      <c r="K883" s="813"/>
      <c r="L883" s="813"/>
      <c r="M883" s="813"/>
      <c r="N883" s="813"/>
      <c r="O883" s="813"/>
    </row>
    <row r="884" spans="3:15" ht="14.25">
      <c r="C884" s="813"/>
      <c r="D884" s="813"/>
      <c r="E884" s="813"/>
      <c r="F884" s="813"/>
      <c r="G884" s="813"/>
      <c r="H884" s="813"/>
      <c r="I884" s="813"/>
      <c r="J884" s="813"/>
      <c r="K884" s="813"/>
      <c r="L884" s="813"/>
      <c r="M884" s="813"/>
      <c r="N884" s="813"/>
      <c r="O884" s="813"/>
    </row>
    <row r="885" spans="3:15" ht="14.25">
      <c r="C885" s="813"/>
      <c r="D885" s="813"/>
      <c r="E885" s="813"/>
      <c r="F885" s="813"/>
      <c r="G885" s="813"/>
      <c r="H885" s="813"/>
      <c r="I885" s="813"/>
      <c r="J885" s="813"/>
      <c r="K885" s="813"/>
      <c r="L885" s="813"/>
      <c r="M885" s="813"/>
      <c r="N885" s="813"/>
      <c r="O885" s="813"/>
    </row>
    <row r="886" spans="3:15" ht="14.25">
      <c r="C886" s="813"/>
      <c r="D886" s="813"/>
      <c r="E886" s="813"/>
      <c r="F886" s="813"/>
      <c r="G886" s="813"/>
      <c r="H886" s="813"/>
      <c r="I886" s="813"/>
      <c r="J886" s="813"/>
      <c r="K886" s="813"/>
      <c r="L886" s="813"/>
      <c r="M886" s="813"/>
      <c r="N886" s="813"/>
      <c r="O886" s="813"/>
    </row>
    <row r="887" spans="3:15" ht="14.25">
      <c r="C887" s="813"/>
      <c r="D887" s="813"/>
      <c r="E887" s="813"/>
      <c r="F887" s="813"/>
      <c r="G887" s="813"/>
      <c r="H887" s="813"/>
      <c r="I887" s="813"/>
      <c r="J887" s="813"/>
      <c r="K887" s="813"/>
      <c r="L887" s="813"/>
      <c r="M887" s="813"/>
      <c r="N887" s="813"/>
      <c r="O887" s="813"/>
    </row>
    <row r="888" spans="3:15" ht="14.25">
      <c r="C888" s="813"/>
      <c r="D888" s="813"/>
      <c r="E888" s="813"/>
      <c r="F888" s="813"/>
      <c r="G888" s="813"/>
      <c r="H888" s="813"/>
      <c r="I888" s="813"/>
      <c r="J888" s="813"/>
      <c r="K888" s="813"/>
      <c r="L888" s="813"/>
      <c r="M888" s="813"/>
      <c r="N888" s="813"/>
      <c r="O888" s="813"/>
    </row>
    <row r="889" spans="3:15" ht="14.25">
      <c r="C889" s="813"/>
      <c r="D889" s="813"/>
      <c r="E889" s="813"/>
      <c r="F889" s="813"/>
      <c r="G889" s="813"/>
      <c r="H889" s="813"/>
      <c r="I889" s="813"/>
      <c r="J889" s="813"/>
      <c r="K889" s="813"/>
      <c r="L889" s="813"/>
      <c r="M889" s="813"/>
      <c r="N889" s="813"/>
      <c r="O889" s="813"/>
    </row>
    <row r="890" spans="3:15" ht="14.25">
      <c r="C890" s="813"/>
      <c r="D890" s="813"/>
      <c r="E890" s="813"/>
      <c r="F890" s="813"/>
      <c r="G890" s="813"/>
      <c r="H890" s="813"/>
      <c r="I890" s="813"/>
      <c r="J890" s="813"/>
      <c r="K890" s="813"/>
      <c r="L890" s="813"/>
      <c r="M890" s="813"/>
      <c r="N890" s="813"/>
      <c r="O890" s="813"/>
    </row>
    <row r="891" spans="3:15" ht="14.25">
      <c r="C891" s="813"/>
      <c r="D891" s="813"/>
      <c r="E891" s="813"/>
      <c r="F891" s="813"/>
      <c r="G891" s="813"/>
      <c r="H891" s="813"/>
      <c r="I891" s="813"/>
      <c r="J891" s="813"/>
      <c r="K891" s="813"/>
      <c r="L891" s="813"/>
      <c r="M891" s="813"/>
      <c r="N891" s="813"/>
      <c r="O891" s="813"/>
    </row>
    <row r="892" spans="3:15" ht="14.25">
      <c r="C892" s="813"/>
      <c r="D892" s="813"/>
      <c r="E892" s="813"/>
      <c r="F892" s="813"/>
      <c r="G892" s="813"/>
      <c r="H892" s="813"/>
      <c r="I892" s="813"/>
      <c r="J892" s="813"/>
      <c r="K892" s="813"/>
      <c r="L892" s="813"/>
      <c r="M892" s="813"/>
      <c r="N892" s="813"/>
      <c r="O892" s="813"/>
    </row>
    <row r="893" spans="3:15" ht="14.25">
      <c r="C893" s="813"/>
      <c r="D893" s="813"/>
      <c r="E893" s="813"/>
      <c r="F893" s="813"/>
      <c r="G893" s="813"/>
      <c r="H893" s="813"/>
      <c r="I893" s="813"/>
      <c r="J893" s="813"/>
      <c r="K893" s="813"/>
      <c r="L893" s="813"/>
      <c r="M893" s="813"/>
      <c r="N893" s="813"/>
      <c r="O893" s="813"/>
    </row>
    <row r="894" spans="3:15" ht="14.25">
      <c r="C894" s="813"/>
      <c r="D894" s="813"/>
      <c r="E894" s="813"/>
      <c r="F894" s="813"/>
      <c r="G894" s="813"/>
      <c r="H894" s="813"/>
      <c r="I894" s="813"/>
      <c r="J894" s="813"/>
      <c r="K894" s="813"/>
      <c r="L894" s="813"/>
      <c r="M894" s="813"/>
      <c r="N894" s="813"/>
      <c r="O894" s="813"/>
    </row>
    <row r="895" spans="3:15" ht="14.25">
      <c r="C895" s="813"/>
      <c r="D895" s="813"/>
      <c r="E895" s="813"/>
      <c r="F895" s="813"/>
      <c r="G895" s="813"/>
      <c r="H895" s="813"/>
      <c r="I895" s="813"/>
      <c r="J895" s="813"/>
      <c r="K895" s="813"/>
      <c r="L895" s="813"/>
      <c r="M895" s="813"/>
      <c r="N895" s="813"/>
      <c r="O895" s="813"/>
    </row>
    <row r="896" spans="3:15" ht="14.25">
      <c r="C896" s="813"/>
      <c r="D896" s="813"/>
      <c r="E896" s="813"/>
      <c r="F896" s="813"/>
      <c r="G896" s="813"/>
      <c r="H896" s="813"/>
      <c r="I896" s="813"/>
      <c r="J896" s="813"/>
      <c r="K896" s="813"/>
      <c r="L896" s="813"/>
      <c r="M896" s="813"/>
      <c r="N896" s="813"/>
      <c r="O896" s="813"/>
    </row>
    <row r="897" spans="3:15" ht="14.25">
      <c r="C897" s="813"/>
      <c r="D897" s="813"/>
      <c r="E897" s="813"/>
      <c r="F897" s="813"/>
      <c r="G897" s="813"/>
      <c r="H897" s="813"/>
      <c r="I897" s="813"/>
      <c r="J897" s="813"/>
      <c r="K897" s="813"/>
      <c r="L897" s="813"/>
      <c r="M897" s="813"/>
      <c r="N897" s="813"/>
      <c r="O897" s="813"/>
    </row>
    <row r="898" spans="3:15" ht="14.25">
      <c r="C898" s="813"/>
      <c r="D898" s="813"/>
      <c r="E898" s="813"/>
      <c r="F898" s="813"/>
      <c r="G898" s="813"/>
      <c r="H898" s="813"/>
      <c r="I898" s="813"/>
      <c r="J898" s="813"/>
      <c r="K898" s="813"/>
      <c r="L898" s="813"/>
      <c r="M898" s="813"/>
      <c r="N898" s="813"/>
      <c r="O898" s="813"/>
    </row>
    <row r="899" spans="3:15" ht="14.25">
      <c r="C899" s="813"/>
      <c r="D899" s="813"/>
      <c r="E899" s="813"/>
      <c r="F899" s="813"/>
      <c r="G899" s="813"/>
      <c r="H899" s="813"/>
      <c r="I899" s="813"/>
      <c r="J899" s="813"/>
      <c r="K899" s="813"/>
      <c r="L899" s="813"/>
      <c r="M899" s="813"/>
      <c r="N899" s="813"/>
      <c r="O899" s="813"/>
    </row>
    <row r="900" spans="3:15" ht="14.25">
      <c r="C900" s="813"/>
      <c r="D900" s="813"/>
      <c r="E900" s="813"/>
      <c r="F900" s="813"/>
      <c r="G900" s="813"/>
      <c r="H900" s="813"/>
      <c r="I900" s="813"/>
      <c r="J900" s="813"/>
      <c r="K900" s="813"/>
      <c r="L900" s="813"/>
      <c r="M900" s="813"/>
      <c r="N900" s="813"/>
      <c r="O900" s="813"/>
    </row>
    <row r="901" spans="3:15" ht="14.25">
      <c r="C901" s="813"/>
      <c r="D901" s="813"/>
      <c r="E901" s="813"/>
      <c r="F901" s="813"/>
      <c r="G901" s="813"/>
      <c r="H901" s="813"/>
      <c r="I901" s="813"/>
      <c r="J901" s="813"/>
      <c r="K901" s="813"/>
      <c r="L901" s="813"/>
      <c r="M901" s="813"/>
      <c r="N901" s="813"/>
      <c r="O901" s="813"/>
    </row>
    <row r="902" spans="3:15" ht="14.25">
      <c r="C902" s="813"/>
      <c r="D902" s="813"/>
      <c r="E902" s="813"/>
      <c r="F902" s="813"/>
      <c r="G902" s="813"/>
      <c r="H902" s="813"/>
      <c r="I902" s="813"/>
      <c r="J902" s="813"/>
      <c r="K902" s="813"/>
      <c r="L902" s="813"/>
      <c r="M902" s="813"/>
      <c r="N902" s="813"/>
      <c r="O902" s="813"/>
    </row>
    <row r="903" spans="3:15" ht="14.25">
      <c r="C903" s="813"/>
      <c r="D903" s="813"/>
      <c r="E903" s="813"/>
      <c r="F903" s="813"/>
      <c r="G903" s="813"/>
      <c r="H903" s="813"/>
      <c r="I903" s="813"/>
      <c r="J903" s="813"/>
      <c r="K903" s="813"/>
      <c r="L903" s="813"/>
      <c r="M903" s="813"/>
      <c r="N903" s="813"/>
      <c r="O903" s="813"/>
    </row>
    <row r="904" spans="3:15" ht="14.25">
      <c r="C904" s="813"/>
      <c r="D904" s="813"/>
      <c r="E904" s="813"/>
      <c r="F904" s="813"/>
      <c r="G904" s="813"/>
      <c r="H904" s="813"/>
      <c r="I904" s="813"/>
      <c r="J904" s="813"/>
      <c r="K904" s="813"/>
      <c r="L904" s="813"/>
      <c r="M904" s="813"/>
      <c r="N904" s="813"/>
      <c r="O904" s="813"/>
    </row>
    <row r="905" spans="3:15" ht="14.25">
      <c r="C905" s="813"/>
      <c r="D905" s="813"/>
      <c r="E905" s="813"/>
      <c r="F905" s="813"/>
      <c r="G905" s="813"/>
      <c r="H905" s="813"/>
      <c r="I905" s="813"/>
      <c r="J905" s="813"/>
      <c r="K905" s="813"/>
      <c r="L905" s="813"/>
      <c r="M905" s="813"/>
      <c r="N905" s="813"/>
      <c r="O905" s="813"/>
    </row>
    <row r="906" spans="3:15" ht="14.25">
      <c r="C906" s="813"/>
      <c r="D906" s="813"/>
      <c r="E906" s="813"/>
      <c r="F906" s="813"/>
      <c r="G906" s="813"/>
      <c r="H906" s="813"/>
      <c r="I906" s="813"/>
      <c r="J906" s="813"/>
      <c r="K906" s="813"/>
      <c r="L906" s="813"/>
      <c r="M906" s="813"/>
      <c r="N906" s="813"/>
      <c r="O906" s="813"/>
    </row>
    <row r="907" spans="3:15" ht="14.25">
      <c r="C907" s="813"/>
      <c r="D907" s="813"/>
      <c r="E907" s="813"/>
      <c r="F907" s="813"/>
      <c r="G907" s="813"/>
      <c r="H907" s="813"/>
      <c r="I907" s="813"/>
      <c r="J907" s="813"/>
      <c r="K907" s="813"/>
      <c r="L907" s="813"/>
      <c r="M907" s="813"/>
      <c r="N907" s="813"/>
      <c r="O907" s="813"/>
    </row>
    <row r="908" spans="3:15" ht="14.25">
      <c r="C908" s="813"/>
      <c r="D908" s="813"/>
      <c r="E908" s="813"/>
      <c r="F908" s="813"/>
      <c r="G908" s="813"/>
      <c r="H908" s="813"/>
      <c r="I908" s="813"/>
      <c r="J908" s="813"/>
      <c r="K908" s="813"/>
      <c r="L908" s="813"/>
      <c r="M908" s="813"/>
      <c r="N908" s="813"/>
      <c r="O908" s="813"/>
    </row>
    <row r="909" spans="3:15" ht="14.25">
      <c r="C909" s="813"/>
      <c r="D909" s="813"/>
      <c r="E909" s="813"/>
      <c r="F909" s="813"/>
      <c r="G909" s="813"/>
      <c r="H909" s="813"/>
      <c r="I909" s="813"/>
      <c r="J909" s="813"/>
      <c r="K909" s="813"/>
      <c r="L909" s="813"/>
      <c r="M909" s="813"/>
      <c r="N909" s="813"/>
      <c r="O909" s="813"/>
    </row>
    <row r="910" spans="3:15" ht="14.25">
      <c r="C910" s="813"/>
      <c r="D910" s="813"/>
      <c r="E910" s="813"/>
      <c r="F910" s="813"/>
      <c r="G910" s="813"/>
      <c r="H910" s="813"/>
      <c r="I910" s="813"/>
      <c r="J910" s="813"/>
      <c r="K910" s="813"/>
      <c r="L910" s="813"/>
      <c r="M910" s="813"/>
      <c r="N910" s="813"/>
      <c r="O910" s="813"/>
    </row>
    <row r="911" spans="3:15" ht="14.25">
      <c r="C911" s="813"/>
      <c r="D911" s="813"/>
      <c r="E911" s="813"/>
      <c r="F911" s="813"/>
      <c r="G911" s="813"/>
      <c r="H911" s="813"/>
      <c r="I911" s="813"/>
      <c r="J911" s="813"/>
      <c r="K911" s="813"/>
      <c r="L911" s="813"/>
      <c r="M911" s="813"/>
      <c r="N911" s="813"/>
      <c r="O911" s="813"/>
    </row>
    <row r="912" spans="3:15" ht="14.25">
      <c r="C912" s="813"/>
      <c r="D912" s="813"/>
      <c r="E912" s="813"/>
      <c r="F912" s="813"/>
      <c r="G912" s="813"/>
      <c r="H912" s="813"/>
      <c r="I912" s="813"/>
      <c r="J912" s="813"/>
      <c r="K912" s="813"/>
      <c r="L912" s="813"/>
      <c r="M912" s="813"/>
      <c r="N912" s="813"/>
      <c r="O912" s="813"/>
    </row>
    <row r="913" spans="3:15" ht="14.25">
      <c r="C913" s="813"/>
      <c r="D913" s="813"/>
      <c r="E913" s="813"/>
      <c r="F913" s="813"/>
      <c r="G913" s="813"/>
      <c r="H913" s="813"/>
      <c r="I913" s="813"/>
      <c r="J913" s="813"/>
      <c r="K913" s="813"/>
      <c r="L913" s="813"/>
      <c r="M913" s="813"/>
      <c r="N913" s="813"/>
      <c r="O913" s="813"/>
    </row>
    <row r="914" spans="3:15" ht="14.25">
      <c r="C914" s="813"/>
      <c r="D914" s="813"/>
      <c r="E914" s="813"/>
      <c r="F914" s="813"/>
      <c r="G914" s="813"/>
      <c r="H914" s="813"/>
      <c r="I914" s="813"/>
      <c r="J914" s="813"/>
      <c r="K914" s="813"/>
      <c r="L914" s="813"/>
      <c r="M914" s="813"/>
      <c r="N914" s="813"/>
      <c r="O914" s="813"/>
    </row>
    <row r="915" spans="3:15" ht="14.25">
      <c r="C915" s="813"/>
      <c r="D915" s="813"/>
      <c r="E915" s="813"/>
      <c r="F915" s="813"/>
      <c r="G915" s="813"/>
      <c r="H915" s="813"/>
      <c r="I915" s="813"/>
      <c r="J915" s="813"/>
      <c r="K915" s="813"/>
      <c r="L915" s="813"/>
      <c r="M915" s="813"/>
      <c r="N915" s="813"/>
      <c r="O915" s="813"/>
    </row>
    <row r="916" spans="3:15" ht="14.25">
      <c r="C916" s="813"/>
      <c r="D916" s="813"/>
      <c r="E916" s="813"/>
      <c r="F916" s="813"/>
      <c r="G916" s="813"/>
      <c r="H916" s="813"/>
      <c r="I916" s="813"/>
      <c r="J916" s="813"/>
      <c r="K916" s="813"/>
      <c r="L916" s="813"/>
      <c r="M916" s="813"/>
      <c r="N916" s="813"/>
      <c r="O916" s="813"/>
    </row>
    <row r="917" spans="3:15" ht="14.25">
      <c r="C917" s="813"/>
      <c r="D917" s="813"/>
      <c r="E917" s="813"/>
      <c r="F917" s="813"/>
      <c r="G917" s="813"/>
      <c r="H917" s="813"/>
      <c r="I917" s="813"/>
      <c r="J917" s="813"/>
      <c r="K917" s="813"/>
      <c r="L917" s="813"/>
      <c r="M917" s="813"/>
      <c r="N917" s="813"/>
      <c r="O917" s="813"/>
    </row>
    <row r="918" spans="3:15" ht="14.25">
      <c r="C918" s="813"/>
      <c r="D918" s="813"/>
      <c r="E918" s="813"/>
      <c r="F918" s="813"/>
      <c r="G918" s="813"/>
      <c r="H918" s="813"/>
      <c r="I918" s="813"/>
      <c r="J918" s="813"/>
      <c r="K918" s="813"/>
      <c r="L918" s="813"/>
      <c r="M918" s="813"/>
      <c r="N918" s="813"/>
      <c r="O918" s="813"/>
    </row>
    <row r="919" spans="3:15" ht="14.25">
      <c r="C919" s="813"/>
      <c r="D919" s="813"/>
      <c r="E919" s="813"/>
      <c r="F919" s="813"/>
      <c r="G919" s="813"/>
      <c r="H919" s="813"/>
      <c r="I919" s="813"/>
      <c r="J919" s="813"/>
      <c r="K919" s="813"/>
      <c r="L919" s="813"/>
      <c r="M919" s="813"/>
      <c r="N919" s="813"/>
      <c r="O919" s="813"/>
    </row>
    <row r="920" spans="3:15" ht="14.25">
      <c r="C920" s="813"/>
      <c r="D920" s="813"/>
      <c r="E920" s="813"/>
      <c r="F920" s="813"/>
      <c r="G920" s="813"/>
      <c r="H920" s="813"/>
      <c r="I920" s="813"/>
      <c r="J920" s="813"/>
      <c r="K920" s="813"/>
      <c r="L920" s="813"/>
      <c r="M920" s="813"/>
      <c r="N920" s="813"/>
      <c r="O920" s="813"/>
    </row>
    <row r="921" spans="3:15" ht="14.25">
      <c r="C921" s="813"/>
      <c r="D921" s="813"/>
      <c r="E921" s="813"/>
      <c r="F921" s="813"/>
      <c r="G921" s="813"/>
      <c r="H921" s="813"/>
      <c r="I921" s="813"/>
      <c r="J921" s="813"/>
      <c r="K921" s="813"/>
      <c r="L921" s="813"/>
      <c r="M921" s="813"/>
      <c r="N921" s="813"/>
      <c r="O921" s="813"/>
    </row>
    <row r="922" spans="3:15" ht="14.25">
      <c r="C922" s="813"/>
      <c r="D922" s="813"/>
      <c r="E922" s="813"/>
      <c r="F922" s="813"/>
      <c r="G922" s="813"/>
      <c r="H922" s="813"/>
      <c r="I922" s="813"/>
      <c r="J922" s="813"/>
      <c r="K922" s="813"/>
      <c r="L922" s="813"/>
      <c r="M922" s="813"/>
      <c r="N922" s="813"/>
      <c r="O922" s="813"/>
    </row>
    <row r="923" spans="3:15" ht="14.25">
      <c r="C923" s="813"/>
      <c r="D923" s="813"/>
      <c r="E923" s="813"/>
      <c r="F923" s="813"/>
      <c r="G923" s="813"/>
      <c r="H923" s="813"/>
      <c r="I923" s="813"/>
      <c r="J923" s="813"/>
      <c r="K923" s="813"/>
      <c r="L923" s="813"/>
      <c r="M923" s="813"/>
      <c r="N923" s="813"/>
      <c r="O923" s="813"/>
    </row>
    <row r="924" spans="3:15" ht="14.25">
      <c r="C924" s="813"/>
      <c r="D924" s="813"/>
      <c r="E924" s="813"/>
      <c r="F924" s="813"/>
      <c r="G924" s="813"/>
      <c r="H924" s="813"/>
      <c r="I924" s="813"/>
      <c r="J924" s="813"/>
      <c r="K924" s="813"/>
      <c r="L924" s="813"/>
      <c r="M924" s="813"/>
      <c r="N924" s="813"/>
      <c r="O924" s="813"/>
    </row>
    <row r="925" spans="3:15" ht="14.25">
      <c r="C925" s="813"/>
      <c r="D925" s="813"/>
      <c r="E925" s="813"/>
      <c r="F925" s="813"/>
      <c r="G925" s="813"/>
      <c r="H925" s="813"/>
      <c r="I925" s="813"/>
      <c r="J925" s="813"/>
      <c r="K925" s="813"/>
      <c r="L925" s="813"/>
      <c r="M925" s="813"/>
      <c r="N925" s="813"/>
      <c r="O925" s="813"/>
    </row>
    <row r="926" spans="3:15" ht="14.25">
      <c r="C926" s="813"/>
      <c r="D926" s="813"/>
      <c r="E926" s="813"/>
      <c r="F926" s="813"/>
      <c r="G926" s="813"/>
      <c r="H926" s="813"/>
      <c r="I926" s="813"/>
      <c r="J926" s="813"/>
      <c r="K926" s="813"/>
      <c r="L926" s="813"/>
      <c r="M926" s="813"/>
      <c r="N926" s="813"/>
      <c r="O926" s="813"/>
    </row>
    <row r="927" spans="3:15" ht="14.25">
      <c r="C927" s="813"/>
      <c r="D927" s="813"/>
      <c r="E927" s="813"/>
      <c r="F927" s="813"/>
      <c r="G927" s="813"/>
      <c r="H927" s="813"/>
      <c r="I927" s="813"/>
      <c r="J927" s="813"/>
      <c r="K927" s="813"/>
      <c r="L927" s="813"/>
      <c r="M927" s="813"/>
      <c r="N927" s="813"/>
      <c r="O927" s="813"/>
    </row>
    <row r="928" spans="3:15" ht="14.25">
      <c r="C928" s="813"/>
      <c r="D928" s="813"/>
      <c r="E928" s="813"/>
      <c r="F928" s="813"/>
      <c r="G928" s="813"/>
      <c r="H928" s="813"/>
      <c r="I928" s="813"/>
      <c r="J928" s="813"/>
      <c r="K928" s="813"/>
      <c r="L928" s="813"/>
      <c r="M928" s="813"/>
      <c r="N928" s="813"/>
      <c r="O928" s="813"/>
    </row>
    <row r="929" spans="3:15" ht="14.25">
      <c r="C929" s="813"/>
      <c r="D929" s="813"/>
      <c r="E929" s="813"/>
      <c r="F929" s="813"/>
      <c r="G929" s="813"/>
      <c r="H929" s="813"/>
      <c r="I929" s="813"/>
      <c r="J929" s="813"/>
      <c r="K929" s="813"/>
      <c r="L929" s="813"/>
      <c r="M929" s="813"/>
      <c r="N929" s="813"/>
      <c r="O929" s="813"/>
    </row>
    <row r="930" spans="3:15" ht="14.25">
      <c r="C930" s="813"/>
      <c r="D930" s="813"/>
      <c r="E930" s="813"/>
      <c r="F930" s="813"/>
      <c r="G930" s="813"/>
      <c r="H930" s="813"/>
      <c r="I930" s="813"/>
      <c r="J930" s="813"/>
      <c r="K930" s="813"/>
      <c r="L930" s="813"/>
      <c r="M930" s="813"/>
      <c r="N930" s="813"/>
      <c r="O930" s="813"/>
    </row>
    <row r="931" spans="3:15" ht="14.25">
      <c r="C931" s="813"/>
      <c r="D931" s="813"/>
      <c r="E931" s="813"/>
      <c r="F931" s="813"/>
      <c r="G931" s="813"/>
      <c r="H931" s="813"/>
      <c r="I931" s="813"/>
      <c r="J931" s="813"/>
      <c r="K931" s="813"/>
      <c r="L931" s="813"/>
      <c r="M931" s="813"/>
      <c r="N931" s="813"/>
      <c r="O931" s="813"/>
    </row>
    <row r="932" spans="3:15" ht="14.25">
      <c r="C932" s="813"/>
      <c r="D932" s="813"/>
      <c r="E932" s="813"/>
      <c r="F932" s="813"/>
      <c r="G932" s="813"/>
      <c r="H932" s="813"/>
      <c r="I932" s="813"/>
      <c r="J932" s="813"/>
      <c r="K932" s="813"/>
      <c r="L932" s="813"/>
      <c r="M932" s="813"/>
      <c r="N932" s="813"/>
      <c r="O932" s="813"/>
    </row>
    <row r="933" spans="3:15" ht="14.25">
      <c r="C933" s="813"/>
      <c r="D933" s="813"/>
      <c r="E933" s="813"/>
      <c r="F933" s="813"/>
      <c r="G933" s="813"/>
      <c r="H933" s="813"/>
      <c r="I933" s="813"/>
      <c r="J933" s="813"/>
      <c r="K933" s="813"/>
      <c r="L933" s="813"/>
      <c r="M933" s="813"/>
      <c r="N933" s="813"/>
      <c r="O933" s="813"/>
    </row>
    <row r="934" spans="3:15" ht="14.25">
      <c r="C934" s="813"/>
      <c r="D934" s="813"/>
      <c r="E934" s="813"/>
      <c r="F934" s="813"/>
      <c r="G934" s="813"/>
      <c r="H934" s="813"/>
      <c r="I934" s="813"/>
      <c r="J934" s="813"/>
      <c r="K934" s="813"/>
      <c r="L934" s="813"/>
      <c r="M934" s="813"/>
      <c r="N934" s="813"/>
      <c r="O934" s="813"/>
    </row>
    <row r="935" spans="3:15" ht="14.25">
      <c r="C935" s="813"/>
      <c r="D935" s="813"/>
      <c r="E935" s="813"/>
      <c r="F935" s="813"/>
      <c r="G935" s="813"/>
      <c r="H935" s="813"/>
      <c r="I935" s="813"/>
      <c r="J935" s="813"/>
      <c r="K935" s="813"/>
      <c r="L935" s="813"/>
      <c r="M935" s="813"/>
      <c r="N935" s="813"/>
      <c r="O935" s="813"/>
    </row>
    <row r="936" spans="3:15" ht="14.25">
      <c r="C936" s="813"/>
      <c r="D936" s="813"/>
      <c r="E936" s="813"/>
      <c r="F936" s="813"/>
      <c r="G936" s="813"/>
      <c r="H936" s="813"/>
      <c r="I936" s="813"/>
      <c r="J936" s="813"/>
      <c r="K936" s="813"/>
      <c r="L936" s="813"/>
      <c r="M936" s="813"/>
      <c r="N936" s="813"/>
      <c r="O936" s="813"/>
    </row>
    <row r="937" spans="3:15" ht="14.25">
      <c r="C937" s="813"/>
      <c r="D937" s="813"/>
      <c r="E937" s="813"/>
      <c r="F937" s="813"/>
      <c r="G937" s="813"/>
      <c r="H937" s="813"/>
      <c r="I937" s="813"/>
      <c r="J937" s="813"/>
      <c r="K937" s="813"/>
      <c r="L937" s="813"/>
      <c r="M937" s="813"/>
      <c r="N937" s="813"/>
      <c r="O937" s="813"/>
    </row>
    <row r="938" spans="3:15" ht="14.25">
      <c r="C938" s="813"/>
      <c r="D938" s="813"/>
      <c r="E938" s="813"/>
      <c r="F938" s="813"/>
      <c r="G938" s="813"/>
      <c r="H938" s="813"/>
      <c r="I938" s="813"/>
      <c r="J938" s="813"/>
      <c r="K938" s="813"/>
      <c r="L938" s="813"/>
      <c r="M938" s="813"/>
      <c r="N938" s="813"/>
      <c r="O938" s="813"/>
    </row>
    <row r="939" spans="3:15" ht="14.25">
      <c r="C939" s="813"/>
      <c r="D939" s="813"/>
      <c r="E939" s="813"/>
      <c r="F939" s="813"/>
      <c r="G939" s="813"/>
      <c r="H939" s="813"/>
      <c r="I939" s="813"/>
      <c r="J939" s="813"/>
      <c r="K939" s="813"/>
      <c r="L939" s="813"/>
      <c r="M939" s="813"/>
      <c r="N939" s="813"/>
      <c r="O939" s="813"/>
    </row>
    <row r="940" spans="3:15" ht="14.25">
      <c r="C940" s="813"/>
      <c r="D940" s="813"/>
      <c r="E940" s="813"/>
      <c r="F940" s="813"/>
      <c r="G940" s="813"/>
      <c r="H940" s="813"/>
      <c r="I940" s="813"/>
      <c r="J940" s="813"/>
      <c r="K940" s="813"/>
      <c r="L940" s="813"/>
      <c r="M940" s="813"/>
      <c r="N940" s="813"/>
      <c r="O940" s="813"/>
    </row>
    <row r="941" spans="3:15" ht="14.25">
      <c r="C941" s="813"/>
      <c r="D941" s="813"/>
      <c r="E941" s="813"/>
      <c r="F941" s="813"/>
      <c r="G941" s="813"/>
      <c r="H941" s="813"/>
      <c r="I941" s="813"/>
      <c r="J941" s="813"/>
      <c r="K941" s="813"/>
      <c r="L941" s="813"/>
      <c r="M941" s="813"/>
      <c r="N941" s="813"/>
      <c r="O941" s="813"/>
    </row>
    <row r="942" spans="3:15" ht="14.25">
      <c r="C942" s="813"/>
      <c r="D942" s="813"/>
      <c r="E942" s="813"/>
      <c r="F942" s="813"/>
      <c r="G942" s="813"/>
      <c r="H942" s="813"/>
      <c r="I942" s="813"/>
      <c r="J942" s="813"/>
      <c r="K942" s="813"/>
      <c r="L942" s="813"/>
      <c r="M942" s="813"/>
      <c r="N942" s="813"/>
      <c r="O942" s="813"/>
    </row>
    <row r="943" spans="3:15" ht="14.25">
      <c r="C943" s="813"/>
      <c r="D943" s="813"/>
      <c r="E943" s="813"/>
      <c r="F943" s="813"/>
      <c r="G943" s="813"/>
      <c r="H943" s="813"/>
      <c r="I943" s="813"/>
      <c r="J943" s="813"/>
      <c r="K943" s="813"/>
      <c r="L943" s="813"/>
      <c r="M943" s="813"/>
      <c r="N943" s="813"/>
      <c r="O943" s="813"/>
    </row>
    <row r="944" spans="3:15" ht="14.25">
      <c r="C944" s="813"/>
      <c r="D944" s="813"/>
      <c r="E944" s="813"/>
      <c r="F944" s="813"/>
      <c r="G944" s="813"/>
      <c r="H944" s="813"/>
      <c r="I944" s="813"/>
      <c r="J944" s="813"/>
      <c r="K944" s="813"/>
      <c r="L944" s="813"/>
      <c r="M944" s="813"/>
      <c r="N944" s="813"/>
      <c r="O944" s="813"/>
    </row>
    <row r="945" spans="3:15" ht="14.25">
      <c r="C945" s="813"/>
      <c r="D945" s="813"/>
      <c r="E945" s="813"/>
      <c r="F945" s="813"/>
      <c r="G945" s="813"/>
      <c r="H945" s="813"/>
      <c r="I945" s="813"/>
      <c r="J945" s="813"/>
      <c r="K945" s="813"/>
      <c r="L945" s="813"/>
      <c r="M945" s="813"/>
      <c r="N945" s="813"/>
      <c r="O945" s="813"/>
    </row>
    <row r="946" spans="3:15" ht="14.25">
      <c r="C946" s="813"/>
      <c r="D946" s="813"/>
      <c r="E946" s="813"/>
      <c r="F946" s="813"/>
      <c r="G946" s="813"/>
      <c r="H946" s="813"/>
      <c r="I946" s="813"/>
      <c r="J946" s="813"/>
      <c r="K946" s="813"/>
      <c r="L946" s="813"/>
      <c r="M946" s="813"/>
      <c r="N946" s="813"/>
      <c r="O946" s="813"/>
    </row>
    <row r="947" spans="3:15" ht="14.25">
      <c r="C947" s="813"/>
      <c r="D947" s="813"/>
      <c r="E947" s="813"/>
      <c r="F947" s="813"/>
      <c r="G947" s="813"/>
      <c r="H947" s="813"/>
      <c r="I947" s="813"/>
      <c r="J947" s="813"/>
      <c r="K947" s="813"/>
      <c r="L947" s="813"/>
      <c r="M947" s="813"/>
      <c r="N947" s="813"/>
      <c r="O947" s="813"/>
    </row>
    <row r="948" spans="3:15" ht="14.25">
      <c r="C948" s="813"/>
      <c r="D948" s="813"/>
      <c r="E948" s="813"/>
      <c r="F948" s="813"/>
      <c r="G948" s="813"/>
      <c r="H948" s="813"/>
      <c r="I948" s="813"/>
      <c r="J948" s="813"/>
      <c r="K948" s="813"/>
      <c r="L948" s="813"/>
      <c r="M948" s="813"/>
      <c r="N948" s="813"/>
      <c r="O948" s="813"/>
    </row>
    <row r="949" spans="3:15" ht="14.25">
      <c r="C949" s="813"/>
      <c r="D949" s="813"/>
      <c r="E949" s="813"/>
      <c r="F949" s="813"/>
      <c r="G949" s="813"/>
      <c r="H949" s="813"/>
      <c r="I949" s="813"/>
      <c r="J949" s="813"/>
      <c r="K949" s="813"/>
      <c r="L949" s="813"/>
      <c r="M949" s="813"/>
      <c r="N949" s="813"/>
      <c r="O949" s="813"/>
    </row>
    <row r="950" spans="3:15" ht="14.25">
      <c r="C950" s="813"/>
      <c r="D950" s="813"/>
      <c r="E950" s="813"/>
      <c r="F950" s="813"/>
      <c r="G950" s="813"/>
      <c r="H950" s="813"/>
      <c r="I950" s="813"/>
      <c r="J950" s="813"/>
      <c r="K950" s="813"/>
      <c r="L950" s="813"/>
      <c r="M950" s="813"/>
      <c r="N950" s="813"/>
      <c r="O950" s="813"/>
    </row>
    <row r="951" spans="3:15" ht="14.25">
      <c r="C951" s="813"/>
      <c r="D951" s="813"/>
      <c r="E951" s="813"/>
      <c r="F951" s="813"/>
      <c r="G951" s="813"/>
      <c r="H951" s="813"/>
      <c r="I951" s="813"/>
      <c r="J951" s="813"/>
      <c r="K951" s="813"/>
      <c r="L951" s="813"/>
      <c r="M951" s="813"/>
      <c r="N951" s="813"/>
      <c r="O951" s="813"/>
    </row>
    <row r="952" spans="3:15" ht="14.25">
      <c r="C952" s="813"/>
      <c r="D952" s="813"/>
      <c r="E952" s="813"/>
      <c r="F952" s="813"/>
      <c r="G952" s="813"/>
      <c r="H952" s="813"/>
      <c r="I952" s="813"/>
      <c r="J952" s="813"/>
      <c r="K952" s="813"/>
      <c r="L952" s="813"/>
      <c r="M952" s="813"/>
      <c r="N952" s="813"/>
      <c r="O952" s="813"/>
    </row>
    <row r="953" spans="3:15" ht="14.25">
      <c r="C953" s="813"/>
      <c r="D953" s="813"/>
      <c r="E953" s="813"/>
      <c r="F953" s="813"/>
      <c r="G953" s="813"/>
      <c r="H953" s="813"/>
      <c r="I953" s="813"/>
      <c r="J953" s="813"/>
      <c r="K953" s="813"/>
      <c r="L953" s="813"/>
      <c r="M953" s="813"/>
      <c r="N953" s="813"/>
      <c r="O953" s="813"/>
    </row>
    <row r="954" spans="3:15" ht="14.25">
      <c r="C954" s="813"/>
      <c r="D954" s="813"/>
      <c r="E954" s="813"/>
      <c r="F954" s="813"/>
      <c r="G954" s="813"/>
      <c r="H954" s="813"/>
      <c r="I954" s="813"/>
      <c r="J954" s="813"/>
      <c r="K954" s="813"/>
      <c r="L954" s="813"/>
      <c r="M954" s="813"/>
      <c r="N954" s="813"/>
      <c r="O954" s="813"/>
    </row>
    <row r="955" spans="3:15" ht="14.25">
      <c r="C955" s="813"/>
      <c r="D955" s="813"/>
      <c r="E955" s="813"/>
      <c r="F955" s="813"/>
      <c r="G955" s="813"/>
      <c r="H955" s="813"/>
      <c r="I955" s="813"/>
      <c r="J955" s="813"/>
      <c r="K955" s="813"/>
      <c r="L955" s="813"/>
      <c r="M955" s="813"/>
      <c r="N955" s="813"/>
      <c r="O955" s="813"/>
    </row>
    <row r="956" spans="3:15" ht="14.25">
      <c r="C956" s="813"/>
      <c r="D956" s="813"/>
      <c r="E956" s="813"/>
      <c r="F956" s="813"/>
      <c r="G956" s="813"/>
      <c r="H956" s="813"/>
      <c r="I956" s="813"/>
      <c r="J956" s="813"/>
      <c r="K956" s="813"/>
      <c r="L956" s="813"/>
      <c r="M956" s="813"/>
      <c r="N956" s="813"/>
      <c r="O956" s="813"/>
    </row>
    <row r="957" spans="3:15" ht="14.25">
      <c r="C957" s="813"/>
      <c r="D957" s="813"/>
      <c r="E957" s="813"/>
      <c r="F957" s="813"/>
      <c r="G957" s="813"/>
      <c r="H957" s="813"/>
      <c r="I957" s="813"/>
      <c r="J957" s="813"/>
      <c r="K957" s="813"/>
      <c r="L957" s="813"/>
      <c r="M957" s="813"/>
      <c r="N957" s="813"/>
      <c r="O957" s="813"/>
    </row>
    <row r="958" spans="3:15" ht="14.25">
      <c r="C958" s="813"/>
      <c r="D958" s="813"/>
      <c r="E958" s="813"/>
      <c r="F958" s="813"/>
      <c r="G958" s="813"/>
      <c r="H958" s="813"/>
      <c r="I958" s="813"/>
      <c r="J958" s="813"/>
      <c r="K958" s="813"/>
      <c r="L958" s="813"/>
      <c r="M958" s="813"/>
      <c r="N958" s="813"/>
      <c r="O958" s="813"/>
    </row>
    <row r="959" spans="3:15" ht="14.25">
      <c r="C959" s="813"/>
      <c r="D959" s="813"/>
      <c r="E959" s="813"/>
      <c r="F959" s="813"/>
      <c r="G959" s="813"/>
      <c r="H959" s="813"/>
      <c r="I959" s="813"/>
      <c r="J959" s="813"/>
      <c r="K959" s="813"/>
      <c r="L959" s="813"/>
      <c r="M959" s="813"/>
      <c r="N959" s="813"/>
      <c r="O959" s="813"/>
    </row>
    <row r="960" spans="3:15" ht="14.25">
      <c r="C960" s="813"/>
      <c r="D960" s="813"/>
      <c r="E960" s="813"/>
      <c r="F960" s="813"/>
      <c r="G960" s="813"/>
      <c r="H960" s="813"/>
      <c r="I960" s="813"/>
      <c r="J960" s="813"/>
      <c r="K960" s="813"/>
      <c r="L960" s="813"/>
      <c r="M960" s="813"/>
      <c r="N960" s="813"/>
      <c r="O960" s="813"/>
    </row>
    <row r="961" spans="3:15" ht="14.25">
      <c r="C961" s="813"/>
      <c r="D961" s="813"/>
      <c r="E961" s="813"/>
      <c r="F961" s="813"/>
      <c r="G961" s="813"/>
      <c r="H961" s="813"/>
      <c r="I961" s="813"/>
      <c r="J961" s="813"/>
      <c r="K961" s="813"/>
      <c r="L961" s="813"/>
      <c r="M961" s="813"/>
      <c r="N961" s="813"/>
      <c r="O961" s="813"/>
    </row>
    <row r="962" spans="3:15" ht="14.25">
      <c r="C962" s="813"/>
      <c r="D962" s="813"/>
      <c r="E962" s="813"/>
      <c r="F962" s="813"/>
      <c r="G962" s="813"/>
      <c r="H962" s="813"/>
      <c r="I962" s="813"/>
      <c r="J962" s="813"/>
      <c r="K962" s="813"/>
      <c r="L962" s="813"/>
      <c r="M962" s="813"/>
      <c r="N962" s="813"/>
      <c r="O962" s="813"/>
    </row>
    <row r="963" spans="3:15" ht="14.25">
      <c r="C963" s="813"/>
      <c r="D963" s="813"/>
      <c r="E963" s="813"/>
      <c r="F963" s="813"/>
      <c r="G963" s="813"/>
      <c r="H963" s="813"/>
      <c r="I963" s="813"/>
      <c r="J963" s="813"/>
      <c r="K963" s="813"/>
      <c r="L963" s="813"/>
      <c r="M963" s="813"/>
      <c r="N963" s="813"/>
      <c r="O963" s="813"/>
    </row>
    <row r="964" spans="3:15" ht="14.25">
      <c r="C964" s="813"/>
      <c r="D964" s="813"/>
      <c r="E964" s="813"/>
      <c r="F964" s="813"/>
      <c r="G964" s="813"/>
      <c r="H964" s="813"/>
      <c r="I964" s="813"/>
      <c r="J964" s="813"/>
      <c r="K964" s="813"/>
      <c r="L964" s="813"/>
      <c r="M964" s="813"/>
      <c r="N964" s="813"/>
      <c r="O964" s="813"/>
    </row>
    <row r="965" spans="3:15" ht="14.25">
      <c r="C965" s="813"/>
      <c r="D965" s="813"/>
      <c r="E965" s="813"/>
      <c r="F965" s="813"/>
      <c r="G965" s="813"/>
      <c r="H965" s="813"/>
      <c r="I965" s="813"/>
      <c r="J965" s="813"/>
      <c r="K965" s="813"/>
      <c r="L965" s="813"/>
      <c r="M965" s="813"/>
      <c r="N965" s="813"/>
      <c r="O965" s="813"/>
    </row>
    <row r="966" spans="3:15" ht="14.25">
      <c r="C966" s="813"/>
      <c r="D966" s="813"/>
      <c r="E966" s="813"/>
      <c r="F966" s="813"/>
      <c r="G966" s="813"/>
      <c r="H966" s="813"/>
      <c r="I966" s="813"/>
      <c r="J966" s="813"/>
      <c r="K966" s="813"/>
      <c r="L966" s="813"/>
      <c r="M966" s="813"/>
      <c r="N966" s="813"/>
      <c r="O966" s="813"/>
    </row>
    <row r="967" spans="3:15" ht="14.25">
      <c r="C967" s="813"/>
      <c r="D967" s="813"/>
      <c r="E967" s="813"/>
      <c r="F967" s="813"/>
      <c r="G967" s="813"/>
      <c r="H967" s="813"/>
      <c r="I967" s="813"/>
      <c r="J967" s="813"/>
      <c r="K967" s="813"/>
      <c r="L967" s="813"/>
      <c r="M967" s="813"/>
      <c r="N967" s="813"/>
      <c r="O967" s="813"/>
    </row>
    <row r="968" spans="3:15" ht="14.25">
      <c r="C968" s="813"/>
      <c r="D968" s="813"/>
      <c r="E968" s="813"/>
      <c r="F968" s="813"/>
      <c r="G968" s="813"/>
      <c r="H968" s="813"/>
      <c r="I968" s="813"/>
      <c r="J968" s="813"/>
      <c r="K968" s="813"/>
      <c r="L968" s="813"/>
      <c r="M968" s="813"/>
      <c r="N968" s="813"/>
      <c r="O968" s="813"/>
    </row>
    <row r="969" spans="3:15" ht="14.25">
      <c r="C969" s="813"/>
      <c r="D969" s="813"/>
      <c r="E969" s="813"/>
      <c r="F969" s="813"/>
      <c r="G969" s="813"/>
      <c r="H969" s="813"/>
      <c r="I969" s="813"/>
      <c r="J969" s="813"/>
      <c r="K969" s="813"/>
      <c r="L969" s="813"/>
      <c r="M969" s="813"/>
      <c r="N969" s="813"/>
      <c r="O969" s="813"/>
    </row>
    <row r="970" spans="3:15" ht="14.25">
      <c r="C970" s="813"/>
      <c r="D970" s="813"/>
      <c r="E970" s="813"/>
      <c r="F970" s="813"/>
      <c r="G970" s="813"/>
      <c r="H970" s="813"/>
      <c r="I970" s="813"/>
      <c r="J970" s="813"/>
      <c r="K970" s="813"/>
      <c r="L970" s="813"/>
      <c r="M970" s="813"/>
      <c r="N970" s="813"/>
      <c r="O970" s="813"/>
    </row>
    <row r="971" spans="3:15" ht="14.25">
      <c r="C971" s="813"/>
      <c r="D971" s="813"/>
      <c r="E971" s="813"/>
      <c r="F971" s="813"/>
      <c r="G971" s="813"/>
      <c r="H971" s="813"/>
      <c r="I971" s="813"/>
      <c r="J971" s="813"/>
      <c r="K971" s="813"/>
      <c r="L971" s="813"/>
      <c r="M971" s="813"/>
      <c r="N971" s="813"/>
      <c r="O971" s="813"/>
    </row>
    <row r="972" spans="3:15" ht="14.25">
      <c r="C972" s="813"/>
      <c r="D972" s="813"/>
      <c r="E972" s="813"/>
      <c r="F972" s="813"/>
      <c r="G972" s="813"/>
      <c r="H972" s="813"/>
      <c r="I972" s="813"/>
      <c r="J972" s="813"/>
      <c r="K972" s="813"/>
      <c r="L972" s="813"/>
      <c r="M972" s="813"/>
      <c r="N972" s="813"/>
      <c r="O972" s="813"/>
    </row>
    <row r="973" spans="3:15" ht="14.25">
      <c r="C973" s="813"/>
      <c r="D973" s="813"/>
      <c r="E973" s="813"/>
      <c r="F973" s="813"/>
      <c r="G973" s="813"/>
      <c r="H973" s="813"/>
      <c r="I973" s="813"/>
      <c r="J973" s="813"/>
      <c r="K973" s="813"/>
      <c r="L973" s="813"/>
      <c r="M973" s="813"/>
      <c r="N973" s="813"/>
      <c r="O973" s="813"/>
    </row>
    <row r="974" spans="3:15" ht="14.25">
      <c r="C974" s="813"/>
      <c r="D974" s="813"/>
      <c r="E974" s="813"/>
      <c r="F974" s="813"/>
      <c r="G974" s="813"/>
      <c r="H974" s="813"/>
      <c r="I974" s="813"/>
      <c r="J974" s="813"/>
      <c r="K974" s="813"/>
      <c r="L974" s="813"/>
      <c r="M974" s="813"/>
      <c r="N974" s="813"/>
      <c r="O974" s="813"/>
    </row>
    <row r="975" spans="3:15" ht="14.25">
      <c r="C975" s="813"/>
      <c r="D975" s="813"/>
      <c r="E975" s="813"/>
      <c r="F975" s="813"/>
      <c r="G975" s="813"/>
      <c r="H975" s="813"/>
      <c r="I975" s="813"/>
      <c r="J975" s="813"/>
      <c r="K975" s="813"/>
      <c r="L975" s="813"/>
      <c r="M975" s="813"/>
      <c r="N975" s="813"/>
      <c r="O975" s="813"/>
    </row>
    <row r="976" spans="3:15" ht="14.25">
      <c r="C976" s="813"/>
      <c r="D976" s="813"/>
      <c r="E976" s="813"/>
      <c r="F976" s="813"/>
      <c r="G976" s="813"/>
      <c r="H976" s="813"/>
      <c r="I976" s="813"/>
      <c r="J976" s="813"/>
      <c r="K976" s="813"/>
      <c r="L976" s="813"/>
      <c r="M976" s="813"/>
      <c r="N976" s="813"/>
      <c r="O976" s="813"/>
    </row>
    <row r="977" spans="3:15" ht="14.25">
      <c r="C977" s="813"/>
      <c r="D977" s="813"/>
      <c r="E977" s="813"/>
      <c r="F977" s="813"/>
      <c r="G977" s="813"/>
      <c r="H977" s="813"/>
      <c r="I977" s="813"/>
      <c r="J977" s="813"/>
      <c r="K977" s="813"/>
      <c r="L977" s="813"/>
      <c r="M977" s="813"/>
      <c r="N977" s="813"/>
      <c r="O977" s="813"/>
    </row>
    <row r="978" spans="3:15" ht="14.25">
      <c r="C978" s="813"/>
      <c r="D978" s="813"/>
      <c r="E978" s="813"/>
      <c r="F978" s="813"/>
      <c r="G978" s="813"/>
      <c r="H978" s="813"/>
      <c r="I978" s="813"/>
      <c r="J978" s="813"/>
      <c r="K978" s="813"/>
      <c r="L978" s="813"/>
      <c r="M978" s="813"/>
      <c r="N978" s="813"/>
      <c r="O978" s="813"/>
    </row>
    <row r="979" spans="3:15" ht="14.25">
      <c r="C979" s="813"/>
      <c r="D979" s="813"/>
      <c r="E979" s="813"/>
      <c r="F979" s="813"/>
      <c r="G979" s="813"/>
      <c r="H979" s="813"/>
      <c r="I979" s="813"/>
      <c r="J979" s="813"/>
      <c r="K979" s="813"/>
      <c r="L979" s="813"/>
      <c r="M979" s="813"/>
      <c r="N979" s="813"/>
      <c r="O979" s="813"/>
    </row>
    <row r="980" spans="3:15" ht="14.25">
      <c r="C980" s="813"/>
      <c r="D980" s="813"/>
      <c r="E980" s="813"/>
      <c r="F980" s="813"/>
      <c r="G980" s="813"/>
      <c r="H980" s="813"/>
      <c r="I980" s="813"/>
      <c r="J980" s="813"/>
      <c r="K980" s="813"/>
      <c r="L980" s="813"/>
      <c r="M980" s="813"/>
      <c r="N980" s="813"/>
      <c r="O980" s="813"/>
    </row>
    <row r="981" spans="3:15" ht="14.25">
      <c r="C981" s="813"/>
      <c r="D981" s="813"/>
      <c r="E981" s="813"/>
      <c r="F981" s="813"/>
      <c r="G981" s="813"/>
      <c r="H981" s="813"/>
      <c r="I981" s="813"/>
      <c r="J981" s="813"/>
      <c r="K981" s="813"/>
      <c r="L981" s="813"/>
      <c r="M981" s="813"/>
      <c r="N981" s="813"/>
      <c r="O981" s="813"/>
    </row>
    <row r="982" spans="3:15" ht="14.25">
      <c r="C982" s="813"/>
      <c r="D982" s="813"/>
      <c r="E982" s="813"/>
      <c r="F982" s="813"/>
      <c r="G982" s="813"/>
      <c r="H982" s="813"/>
      <c r="I982" s="813"/>
      <c r="J982" s="813"/>
      <c r="K982" s="813"/>
      <c r="L982" s="813"/>
      <c r="M982" s="813"/>
      <c r="N982" s="813"/>
      <c r="O982" s="813"/>
    </row>
    <row r="983" spans="3:15" ht="14.25">
      <c r="C983" s="813"/>
      <c r="D983" s="813"/>
      <c r="E983" s="813"/>
      <c r="F983" s="813"/>
      <c r="G983" s="813"/>
      <c r="H983" s="813"/>
      <c r="I983" s="813"/>
      <c r="J983" s="813"/>
      <c r="K983" s="813"/>
      <c r="L983" s="813"/>
      <c r="M983" s="813"/>
      <c r="N983" s="813"/>
      <c r="O983" s="813"/>
    </row>
    <row r="984" spans="3:15" ht="14.25">
      <c r="C984" s="813"/>
      <c r="D984" s="813"/>
      <c r="E984" s="813"/>
      <c r="F984" s="813"/>
      <c r="G984" s="813"/>
      <c r="H984" s="813"/>
      <c r="I984" s="813"/>
      <c r="J984" s="813"/>
      <c r="K984" s="813"/>
      <c r="L984" s="813"/>
      <c r="M984" s="813"/>
      <c r="N984" s="813"/>
      <c r="O984" s="813"/>
    </row>
    <row r="985" spans="3:15" ht="14.25">
      <c r="C985" s="813"/>
      <c r="D985" s="813"/>
      <c r="E985" s="813"/>
      <c r="F985" s="813"/>
      <c r="G985" s="813"/>
      <c r="H985" s="813"/>
      <c r="I985" s="813"/>
      <c r="J985" s="813"/>
      <c r="K985" s="813"/>
      <c r="L985" s="813"/>
      <c r="M985" s="813"/>
      <c r="N985" s="813"/>
      <c r="O985" s="813"/>
    </row>
    <row r="986" spans="3:15" ht="14.25">
      <c r="C986" s="813"/>
      <c r="D986" s="813"/>
      <c r="E986" s="813"/>
      <c r="F986" s="813"/>
      <c r="G986" s="813"/>
      <c r="H986" s="813"/>
      <c r="I986" s="813"/>
      <c r="J986" s="813"/>
      <c r="K986" s="813"/>
      <c r="L986" s="813"/>
      <c r="M986" s="813"/>
      <c r="N986" s="813"/>
      <c r="O986" s="813"/>
    </row>
    <row r="987" spans="3:15" ht="14.25">
      <c r="C987" s="813"/>
      <c r="D987" s="813"/>
      <c r="E987" s="813"/>
      <c r="F987" s="813"/>
      <c r="G987" s="813"/>
      <c r="H987" s="813"/>
      <c r="I987" s="813"/>
      <c r="J987" s="813"/>
      <c r="K987" s="813"/>
      <c r="L987" s="813"/>
      <c r="M987" s="813"/>
      <c r="N987" s="813"/>
      <c r="O987" s="813"/>
    </row>
    <row r="988" spans="3:15" ht="14.25">
      <c r="C988" s="813"/>
      <c r="D988" s="813"/>
      <c r="E988" s="813"/>
      <c r="F988" s="813"/>
      <c r="G988" s="813"/>
      <c r="H988" s="813"/>
      <c r="I988" s="813"/>
      <c r="J988" s="813"/>
      <c r="K988" s="813"/>
      <c r="L988" s="813"/>
      <c r="M988" s="813"/>
      <c r="N988" s="813"/>
      <c r="O988" s="813"/>
    </row>
    <row r="989" spans="3:15" ht="14.25">
      <c r="C989" s="813"/>
      <c r="D989" s="813"/>
      <c r="E989" s="813"/>
      <c r="F989" s="813"/>
      <c r="G989" s="813"/>
      <c r="H989" s="813"/>
      <c r="I989" s="813"/>
      <c r="J989" s="813"/>
      <c r="K989" s="813"/>
      <c r="L989" s="813"/>
      <c r="M989" s="813"/>
      <c r="N989" s="813"/>
      <c r="O989" s="813"/>
    </row>
    <row r="990" spans="3:15" ht="14.25">
      <c r="C990" s="813"/>
      <c r="D990" s="813"/>
      <c r="E990" s="813"/>
      <c r="F990" s="813"/>
      <c r="G990" s="813"/>
      <c r="H990" s="813"/>
      <c r="I990" s="813"/>
      <c r="J990" s="813"/>
      <c r="K990" s="813"/>
      <c r="L990" s="813"/>
      <c r="M990" s="813"/>
      <c r="N990" s="813"/>
      <c r="O990" s="813"/>
    </row>
    <row r="991" spans="3:15" ht="14.25">
      <c r="C991" s="813"/>
      <c r="D991" s="813"/>
      <c r="E991" s="813"/>
      <c r="F991" s="813"/>
      <c r="G991" s="813"/>
      <c r="H991" s="813"/>
      <c r="I991" s="813"/>
      <c r="J991" s="813"/>
      <c r="K991" s="813"/>
      <c r="L991" s="813"/>
      <c r="M991" s="813"/>
      <c r="N991" s="813"/>
      <c r="O991" s="813"/>
    </row>
    <row r="992" spans="3:15" ht="14.25">
      <c r="C992" s="813"/>
      <c r="D992" s="813"/>
      <c r="E992" s="813"/>
      <c r="F992" s="813"/>
      <c r="G992" s="813"/>
      <c r="H992" s="813"/>
      <c r="I992" s="813"/>
      <c r="J992" s="813"/>
      <c r="K992" s="813"/>
      <c r="L992" s="813"/>
      <c r="M992" s="813"/>
      <c r="N992" s="813"/>
      <c r="O992" s="813"/>
    </row>
    <row r="993" spans="3:15" ht="14.25">
      <c r="C993" s="813"/>
      <c r="D993" s="813"/>
      <c r="E993" s="813"/>
      <c r="F993" s="813"/>
      <c r="G993" s="813"/>
      <c r="H993" s="813"/>
      <c r="I993" s="813"/>
      <c r="J993" s="813"/>
      <c r="K993" s="813"/>
      <c r="L993" s="813"/>
      <c r="M993" s="813"/>
      <c r="N993" s="813"/>
      <c r="O993" s="813"/>
    </row>
    <row r="994" spans="3:15" ht="14.25">
      <c r="C994" s="813"/>
      <c r="D994" s="813"/>
      <c r="E994" s="813"/>
      <c r="F994" s="813"/>
      <c r="G994" s="813"/>
      <c r="H994" s="813"/>
      <c r="I994" s="813"/>
      <c r="J994" s="813"/>
      <c r="K994" s="813"/>
      <c r="L994" s="813"/>
      <c r="M994" s="813"/>
      <c r="N994" s="813"/>
      <c r="O994" s="813"/>
    </row>
    <row r="995" spans="3:15" ht="14.25">
      <c r="C995" s="813"/>
      <c r="D995" s="813"/>
      <c r="E995" s="813"/>
      <c r="F995" s="813"/>
      <c r="G995" s="813"/>
      <c r="H995" s="813"/>
      <c r="I995" s="813"/>
      <c r="J995" s="813"/>
      <c r="K995" s="813"/>
      <c r="L995" s="813"/>
      <c r="M995" s="813"/>
      <c r="N995" s="813"/>
      <c r="O995" s="813"/>
    </row>
    <row r="996" spans="3:15" ht="14.25">
      <c r="C996" s="813"/>
      <c r="D996" s="813"/>
      <c r="E996" s="813"/>
      <c r="F996" s="813"/>
      <c r="G996" s="813"/>
      <c r="H996" s="813"/>
      <c r="I996" s="813"/>
      <c r="J996" s="813"/>
      <c r="K996" s="813"/>
      <c r="L996" s="813"/>
      <c r="M996" s="813"/>
      <c r="N996" s="813"/>
      <c r="O996" s="813"/>
    </row>
    <row r="997" spans="3:15" ht="14.25">
      <c r="C997" s="813"/>
      <c r="D997" s="813"/>
      <c r="E997" s="813"/>
      <c r="F997" s="813"/>
      <c r="G997" s="813"/>
      <c r="H997" s="813"/>
      <c r="I997" s="813"/>
      <c r="J997" s="813"/>
      <c r="K997" s="813"/>
      <c r="L997" s="813"/>
      <c r="M997" s="813"/>
      <c r="N997" s="813"/>
      <c r="O997" s="813"/>
    </row>
    <row r="998" spans="3:15" ht="14.25">
      <c r="C998" s="813"/>
      <c r="D998" s="813"/>
      <c r="E998" s="813"/>
      <c r="F998" s="813"/>
      <c r="G998" s="813"/>
      <c r="H998" s="813"/>
      <c r="I998" s="813"/>
      <c r="J998" s="813"/>
      <c r="K998" s="813"/>
      <c r="L998" s="813"/>
      <c r="M998" s="813"/>
      <c r="N998" s="813"/>
      <c r="O998" s="813"/>
    </row>
    <row r="999" spans="3:15" ht="14.25">
      <c r="C999" s="813"/>
      <c r="D999" s="813"/>
      <c r="E999" s="813"/>
      <c r="F999" s="813"/>
      <c r="G999" s="813"/>
      <c r="H999" s="813"/>
      <c r="I999" s="813"/>
      <c r="J999" s="813"/>
      <c r="K999" s="813"/>
      <c r="L999" s="813"/>
      <c r="M999" s="813"/>
      <c r="N999" s="813"/>
      <c r="O999" s="813"/>
    </row>
    <row r="1000" spans="3:15" ht="14.25">
      <c r="C1000" s="813"/>
      <c r="D1000" s="813"/>
      <c r="E1000" s="813"/>
      <c r="F1000" s="813"/>
      <c r="G1000" s="813"/>
      <c r="H1000" s="813"/>
      <c r="I1000" s="813"/>
      <c r="J1000" s="813"/>
      <c r="K1000" s="813"/>
      <c r="L1000" s="813"/>
      <c r="M1000" s="813"/>
      <c r="N1000" s="813"/>
      <c r="O1000" s="813"/>
    </row>
    <row r="1001" spans="3:15" ht="14.25">
      <c r="C1001" s="813"/>
      <c r="D1001" s="813"/>
      <c r="E1001" s="813"/>
      <c r="F1001" s="813"/>
      <c r="G1001" s="813"/>
      <c r="H1001" s="813"/>
      <c r="I1001" s="813"/>
      <c r="J1001" s="813"/>
      <c r="K1001" s="813"/>
      <c r="L1001" s="813"/>
      <c r="M1001" s="813"/>
      <c r="N1001" s="813"/>
      <c r="O1001" s="813"/>
    </row>
    <row r="1002" spans="3:15" ht="14.25">
      <c r="C1002" s="813"/>
      <c r="D1002" s="813"/>
      <c r="E1002" s="813"/>
      <c r="F1002" s="813"/>
      <c r="G1002" s="813"/>
      <c r="H1002" s="813"/>
      <c r="I1002" s="813"/>
      <c r="J1002" s="813"/>
      <c r="K1002" s="813"/>
      <c r="L1002" s="813"/>
      <c r="M1002" s="813"/>
      <c r="N1002" s="813"/>
      <c r="O1002" s="813"/>
    </row>
    <row r="1003" spans="3:15" ht="14.25">
      <c r="C1003" s="813"/>
      <c r="D1003" s="813"/>
      <c r="E1003" s="813"/>
      <c r="F1003" s="813"/>
      <c r="G1003" s="813"/>
      <c r="H1003" s="813"/>
      <c r="I1003" s="813"/>
      <c r="J1003" s="813"/>
      <c r="K1003" s="813"/>
      <c r="L1003" s="813"/>
      <c r="M1003" s="813"/>
      <c r="N1003" s="813"/>
      <c r="O1003" s="813"/>
    </row>
    <row r="1004" spans="3:15" ht="14.25">
      <c r="C1004" s="813"/>
      <c r="D1004" s="813"/>
      <c r="E1004" s="813"/>
      <c r="F1004" s="813"/>
      <c r="G1004" s="813"/>
      <c r="H1004" s="813"/>
      <c r="I1004" s="813"/>
      <c r="J1004" s="813"/>
      <c r="K1004" s="813"/>
      <c r="L1004" s="813"/>
      <c r="M1004" s="813"/>
      <c r="N1004" s="813"/>
      <c r="O1004" s="813"/>
    </row>
    <row r="1005" spans="3:15" ht="14.25">
      <c r="C1005" s="813"/>
      <c r="D1005" s="813"/>
      <c r="E1005" s="813"/>
      <c r="F1005" s="813"/>
      <c r="G1005" s="813"/>
      <c r="H1005" s="813"/>
      <c r="I1005" s="813"/>
      <c r="J1005" s="813"/>
      <c r="K1005" s="813"/>
      <c r="L1005" s="813"/>
      <c r="M1005" s="813"/>
      <c r="N1005" s="813"/>
      <c r="O1005" s="813"/>
    </row>
    <row r="1006" spans="3:15" ht="14.25">
      <c r="C1006" s="813"/>
      <c r="D1006" s="813"/>
      <c r="E1006" s="813"/>
      <c r="F1006" s="813"/>
      <c r="G1006" s="813"/>
      <c r="H1006" s="813"/>
      <c r="I1006" s="813"/>
      <c r="J1006" s="813"/>
      <c r="K1006" s="813"/>
      <c r="L1006" s="813"/>
      <c r="M1006" s="813"/>
      <c r="N1006" s="813"/>
      <c r="O1006" s="813"/>
    </row>
    <row r="1007" spans="3:15" ht="14.25">
      <c r="C1007" s="813"/>
      <c r="D1007" s="813"/>
      <c r="E1007" s="813"/>
      <c r="F1007" s="813"/>
      <c r="G1007" s="813"/>
      <c r="H1007" s="813"/>
      <c r="I1007" s="813"/>
      <c r="J1007" s="813"/>
      <c r="K1007" s="813"/>
      <c r="L1007" s="813"/>
      <c r="M1007" s="813"/>
      <c r="N1007" s="813"/>
      <c r="O1007" s="813"/>
    </row>
    <row r="1008" spans="3:15" ht="14.25">
      <c r="C1008" s="813"/>
      <c r="D1008" s="813"/>
      <c r="E1008" s="813"/>
      <c r="F1008" s="813"/>
      <c r="G1008" s="813"/>
      <c r="H1008" s="813"/>
      <c r="I1008" s="813"/>
      <c r="J1008" s="813"/>
      <c r="K1008" s="813"/>
      <c r="L1008" s="813"/>
      <c r="M1008" s="813"/>
      <c r="N1008" s="813"/>
      <c r="O1008" s="813"/>
    </row>
    <row r="1009" spans="3:15" ht="14.25">
      <c r="C1009" s="813"/>
      <c r="D1009" s="813"/>
      <c r="E1009" s="813"/>
      <c r="F1009" s="813"/>
      <c r="G1009" s="813"/>
      <c r="H1009" s="813"/>
      <c r="I1009" s="813"/>
      <c r="J1009" s="813"/>
      <c r="K1009" s="813"/>
      <c r="L1009" s="813"/>
      <c r="M1009" s="813"/>
      <c r="N1009" s="813"/>
      <c r="O1009" s="813"/>
    </row>
    <row r="1010" spans="3:15" ht="14.25">
      <c r="C1010" s="813"/>
      <c r="D1010" s="813"/>
      <c r="E1010" s="813"/>
      <c r="F1010" s="813"/>
      <c r="G1010" s="813"/>
      <c r="H1010" s="813"/>
      <c r="I1010" s="813"/>
      <c r="J1010" s="813"/>
      <c r="K1010" s="813"/>
      <c r="L1010" s="813"/>
      <c r="M1010" s="813"/>
      <c r="N1010" s="813"/>
      <c r="O1010" s="813"/>
    </row>
    <row r="1011" spans="3:15" ht="14.25">
      <c r="C1011" s="813"/>
      <c r="D1011" s="813"/>
      <c r="E1011" s="813"/>
      <c r="F1011" s="813"/>
      <c r="G1011" s="813"/>
      <c r="H1011" s="813"/>
      <c r="I1011" s="813"/>
      <c r="J1011" s="813"/>
      <c r="K1011" s="813"/>
      <c r="L1011" s="813"/>
      <c r="M1011" s="813"/>
      <c r="N1011" s="813"/>
      <c r="O1011" s="813"/>
    </row>
    <row r="1012" spans="3:15" ht="14.25">
      <c r="C1012" s="813"/>
      <c r="D1012" s="813"/>
      <c r="E1012" s="813"/>
      <c r="F1012" s="813"/>
      <c r="G1012" s="813"/>
      <c r="H1012" s="813"/>
      <c r="I1012" s="813"/>
      <c r="J1012" s="813"/>
      <c r="K1012" s="813"/>
      <c r="L1012" s="813"/>
      <c r="M1012" s="813"/>
      <c r="N1012" s="813"/>
      <c r="O1012" s="813"/>
    </row>
    <row r="1013" spans="3:15" ht="14.25">
      <c r="C1013" s="813"/>
      <c r="D1013" s="813"/>
      <c r="E1013" s="813"/>
      <c r="F1013" s="813"/>
      <c r="G1013" s="813"/>
      <c r="H1013" s="813"/>
      <c r="I1013" s="813"/>
      <c r="J1013" s="813"/>
      <c r="K1013" s="813"/>
      <c r="L1013" s="813"/>
      <c r="M1013" s="813"/>
      <c r="N1013" s="813"/>
      <c r="O1013" s="813"/>
    </row>
    <row r="1014" spans="3:15" ht="14.25">
      <c r="C1014" s="813"/>
      <c r="D1014" s="813"/>
      <c r="E1014" s="813"/>
      <c r="F1014" s="813"/>
      <c r="G1014" s="813"/>
      <c r="H1014" s="813"/>
      <c r="I1014" s="813"/>
      <c r="J1014" s="813"/>
      <c r="K1014" s="813"/>
      <c r="L1014" s="813"/>
      <c r="M1014" s="813"/>
      <c r="N1014" s="813"/>
      <c r="O1014" s="813"/>
    </row>
    <row r="1015" spans="3:15" ht="14.25">
      <c r="C1015" s="813"/>
      <c r="D1015" s="813"/>
      <c r="E1015" s="813"/>
      <c r="F1015" s="813"/>
      <c r="G1015" s="813"/>
      <c r="H1015" s="813"/>
      <c r="I1015" s="813"/>
      <c r="J1015" s="813"/>
      <c r="K1015" s="813"/>
      <c r="L1015" s="813"/>
      <c r="M1015" s="813"/>
      <c r="N1015" s="813"/>
      <c r="O1015" s="813"/>
    </row>
    <row r="1016" spans="3:15" ht="14.25">
      <c r="C1016" s="813"/>
      <c r="D1016" s="813"/>
      <c r="E1016" s="813"/>
      <c r="F1016" s="813"/>
      <c r="G1016" s="813"/>
      <c r="H1016" s="813"/>
      <c r="I1016" s="813"/>
      <c r="J1016" s="813"/>
      <c r="K1016" s="813"/>
      <c r="L1016" s="813"/>
      <c r="M1016" s="813"/>
      <c r="N1016" s="813"/>
      <c r="O1016" s="813"/>
    </row>
    <row r="1017" spans="3:15" ht="14.25">
      <c r="C1017" s="813"/>
      <c r="D1017" s="813"/>
      <c r="E1017" s="813"/>
      <c r="F1017" s="813"/>
      <c r="G1017" s="813"/>
      <c r="H1017" s="813"/>
      <c r="I1017" s="813"/>
      <c r="J1017" s="813"/>
      <c r="K1017" s="813"/>
      <c r="L1017" s="813"/>
      <c r="M1017" s="813"/>
      <c r="N1017" s="813"/>
      <c r="O1017" s="813"/>
    </row>
    <row r="1018" spans="3:15" ht="14.25">
      <c r="C1018" s="813"/>
      <c r="D1018" s="813"/>
      <c r="E1018" s="813"/>
      <c r="F1018" s="813"/>
      <c r="G1018" s="813"/>
      <c r="H1018" s="813"/>
      <c r="I1018" s="813"/>
      <c r="J1018" s="813"/>
      <c r="K1018" s="813"/>
      <c r="L1018" s="813"/>
      <c r="M1018" s="813"/>
      <c r="N1018" s="813"/>
      <c r="O1018" s="813"/>
    </row>
    <row r="1019" spans="3:15" ht="14.25">
      <c r="C1019" s="813"/>
      <c r="D1019" s="813"/>
      <c r="E1019" s="813"/>
      <c r="F1019" s="813"/>
      <c r="G1019" s="813"/>
      <c r="H1019" s="813"/>
      <c r="I1019" s="813"/>
      <c r="J1019" s="813"/>
      <c r="K1019" s="813"/>
      <c r="L1019" s="813"/>
      <c r="M1019" s="813"/>
      <c r="N1019" s="813"/>
      <c r="O1019" s="813"/>
    </row>
    <row r="1020" spans="3:15" ht="14.25">
      <c r="C1020" s="813"/>
      <c r="D1020" s="813"/>
      <c r="E1020" s="813"/>
      <c r="F1020" s="813"/>
      <c r="G1020" s="813"/>
      <c r="H1020" s="813"/>
      <c r="I1020" s="813"/>
      <c r="J1020" s="813"/>
      <c r="K1020" s="813"/>
      <c r="L1020" s="813"/>
      <c r="M1020" s="813"/>
      <c r="N1020" s="813"/>
      <c r="O1020" s="813"/>
    </row>
    <row r="1021" spans="3:15" ht="14.25">
      <c r="C1021" s="813"/>
      <c r="D1021" s="813"/>
      <c r="E1021" s="813"/>
      <c r="F1021" s="813"/>
      <c r="G1021" s="813"/>
      <c r="H1021" s="813"/>
      <c r="I1021" s="813"/>
      <c r="J1021" s="813"/>
      <c r="K1021" s="813"/>
      <c r="L1021" s="813"/>
      <c r="M1021" s="813"/>
      <c r="N1021" s="813"/>
      <c r="O1021" s="813"/>
    </row>
    <row r="1022" spans="3:15" ht="14.25">
      <c r="C1022" s="813"/>
      <c r="D1022" s="813"/>
      <c r="E1022" s="813"/>
      <c r="F1022" s="813"/>
      <c r="G1022" s="813"/>
      <c r="H1022" s="813"/>
      <c r="I1022" s="813"/>
      <c r="J1022" s="813"/>
      <c r="K1022" s="813"/>
      <c r="L1022" s="813"/>
      <c r="M1022" s="813"/>
      <c r="N1022" s="813"/>
      <c r="O1022" s="813"/>
    </row>
    <row r="1023" spans="3:15" ht="14.25">
      <c r="C1023" s="813"/>
      <c r="D1023" s="813"/>
      <c r="E1023" s="813"/>
      <c r="F1023" s="813"/>
      <c r="G1023" s="813"/>
      <c r="H1023" s="813"/>
      <c r="I1023" s="813"/>
      <c r="J1023" s="813"/>
      <c r="K1023" s="813"/>
      <c r="L1023" s="813"/>
      <c r="M1023" s="813"/>
      <c r="N1023" s="813"/>
      <c r="O1023" s="813"/>
    </row>
    <row r="1024" spans="3:15" ht="14.25">
      <c r="C1024" s="813"/>
      <c r="D1024" s="813"/>
      <c r="E1024" s="813"/>
      <c r="F1024" s="813"/>
      <c r="G1024" s="813"/>
      <c r="H1024" s="813"/>
      <c r="I1024" s="813"/>
      <c r="J1024" s="813"/>
      <c r="K1024" s="813"/>
      <c r="L1024" s="813"/>
      <c r="M1024" s="813"/>
      <c r="N1024" s="813"/>
      <c r="O1024" s="813"/>
    </row>
    <row r="1025" spans="3:15" ht="14.25">
      <c r="C1025" s="813"/>
      <c r="D1025" s="813"/>
      <c r="E1025" s="813"/>
      <c r="F1025" s="813"/>
      <c r="G1025" s="813"/>
      <c r="H1025" s="813"/>
      <c r="I1025" s="813"/>
      <c r="J1025" s="813"/>
      <c r="K1025" s="813"/>
      <c r="L1025" s="813"/>
      <c r="M1025" s="813"/>
      <c r="N1025" s="813"/>
      <c r="O1025" s="813"/>
    </row>
    <row r="1026" spans="3:15" ht="14.25">
      <c r="C1026" s="813"/>
      <c r="D1026" s="813"/>
      <c r="E1026" s="813"/>
      <c r="F1026" s="813"/>
      <c r="G1026" s="813"/>
      <c r="H1026" s="813"/>
      <c r="I1026" s="813"/>
      <c r="J1026" s="813"/>
      <c r="K1026" s="813"/>
      <c r="L1026" s="813"/>
      <c r="M1026" s="813"/>
      <c r="N1026" s="813"/>
      <c r="O1026" s="813"/>
    </row>
    <row r="1027" spans="3:15" ht="14.25">
      <c r="C1027" s="813"/>
      <c r="D1027" s="813"/>
      <c r="E1027" s="813"/>
      <c r="F1027" s="813"/>
      <c r="G1027" s="813"/>
      <c r="H1027" s="813"/>
      <c r="I1027" s="813"/>
      <c r="J1027" s="813"/>
      <c r="K1027" s="813"/>
      <c r="L1027" s="813"/>
      <c r="M1027" s="813"/>
      <c r="N1027" s="813"/>
      <c r="O1027" s="813"/>
    </row>
    <row r="1028" spans="3:15" ht="14.25">
      <c r="C1028" s="813"/>
      <c r="D1028" s="813"/>
      <c r="E1028" s="813"/>
      <c r="F1028" s="813"/>
      <c r="G1028" s="813"/>
      <c r="H1028" s="813"/>
      <c r="I1028" s="813"/>
      <c r="J1028" s="813"/>
      <c r="K1028" s="813"/>
      <c r="L1028" s="813"/>
      <c r="M1028" s="813"/>
      <c r="N1028" s="813"/>
      <c r="O1028" s="813"/>
    </row>
    <row r="1029" spans="3:15" ht="14.25">
      <c r="C1029" s="813"/>
      <c r="D1029" s="813"/>
      <c r="E1029" s="813"/>
      <c r="F1029" s="813"/>
      <c r="G1029" s="813"/>
      <c r="H1029" s="813"/>
      <c r="I1029" s="813"/>
      <c r="J1029" s="813"/>
      <c r="K1029" s="813"/>
      <c r="L1029" s="813"/>
      <c r="M1029" s="813"/>
      <c r="N1029" s="813"/>
      <c r="O1029" s="813"/>
    </row>
    <row r="1030" spans="3:15" ht="14.25">
      <c r="C1030" s="813"/>
      <c r="D1030" s="813"/>
      <c r="E1030" s="813"/>
      <c r="F1030" s="813"/>
      <c r="G1030" s="813"/>
      <c r="H1030" s="813"/>
      <c r="I1030" s="813"/>
      <c r="J1030" s="813"/>
      <c r="K1030" s="813"/>
      <c r="L1030" s="813"/>
      <c r="M1030" s="813"/>
      <c r="N1030" s="813"/>
      <c r="O1030" s="813"/>
    </row>
    <row r="1031" spans="3:15" ht="14.25">
      <c r="C1031" s="813"/>
      <c r="D1031" s="813"/>
      <c r="E1031" s="813"/>
      <c r="F1031" s="813"/>
      <c r="G1031" s="813"/>
      <c r="H1031" s="813"/>
      <c r="I1031" s="813"/>
      <c r="J1031" s="813"/>
      <c r="K1031" s="813"/>
      <c r="L1031" s="813"/>
      <c r="M1031" s="813"/>
      <c r="N1031" s="813"/>
      <c r="O1031" s="813"/>
    </row>
    <row r="1032" spans="3:15" ht="14.25">
      <c r="C1032" s="813"/>
      <c r="D1032" s="813"/>
      <c r="E1032" s="813"/>
      <c r="F1032" s="813"/>
      <c r="G1032" s="813"/>
      <c r="H1032" s="813"/>
      <c r="I1032" s="813"/>
      <c r="J1032" s="813"/>
      <c r="K1032" s="813"/>
      <c r="L1032" s="813"/>
      <c r="M1032" s="813"/>
      <c r="N1032" s="813"/>
      <c r="O1032" s="813"/>
    </row>
    <row r="1033" spans="3:15" ht="14.25">
      <c r="C1033" s="813"/>
      <c r="D1033" s="813"/>
      <c r="E1033" s="813"/>
      <c r="F1033" s="813"/>
      <c r="G1033" s="813"/>
      <c r="H1033" s="813"/>
      <c r="I1033" s="813"/>
      <c r="J1033" s="813"/>
      <c r="K1033" s="813"/>
      <c r="L1033" s="813"/>
      <c r="M1033" s="813"/>
      <c r="N1033" s="813"/>
      <c r="O1033" s="813"/>
    </row>
    <row r="1034" spans="3:15" ht="14.25">
      <c r="C1034" s="813"/>
      <c r="D1034" s="813"/>
      <c r="E1034" s="813"/>
      <c r="F1034" s="813"/>
      <c r="G1034" s="813"/>
      <c r="H1034" s="813"/>
      <c r="I1034" s="813"/>
      <c r="J1034" s="813"/>
      <c r="K1034" s="813"/>
      <c r="L1034" s="813"/>
      <c r="M1034" s="813"/>
      <c r="N1034" s="813"/>
      <c r="O1034" s="813"/>
    </row>
    <row r="1035" spans="3:15" ht="14.25">
      <c r="C1035" s="813"/>
      <c r="D1035" s="813"/>
      <c r="E1035" s="813"/>
      <c r="F1035" s="813"/>
      <c r="G1035" s="813"/>
      <c r="H1035" s="813"/>
      <c r="I1035" s="813"/>
      <c r="J1035" s="813"/>
      <c r="K1035" s="813"/>
      <c r="L1035" s="813"/>
      <c r="M1035" s="813"/>
      <c r="N1035" s="813"/>
      <c r="O1035" s="813"/>
    </row>
    <row r="1036" spans="3:15" ht="14.25">
      <c r="C1036" s="813"/>
      <c r="D1036" s="813"/>
      <c r="E1036" s="813"/>
      <c r="F1036" s="813"/>
      <c r="G1036" s="813"/>
      <c r="H1036" s="813"/>
      <c r="I1036" s="813"/>
      <c r="J1036" s="813"/>
      <c r="K1036" s="813"/>
      <c r="L1036" s="813"/>
      <c r="M1036" s="813"/>
      <c r="N1036" s="813"/>
      <c r="O1036" s="813"/>
    </row>
    <row r="1037" spans="3:15" ht="14.25">
      <c r="C1037" s="813"/>
      <c r="D1037" s="813"/>
      <c r="E1037" s="813"/>
      <c r="F1037" s="813"/>
      <c r="G1037" s="813"/>
      <c r="H1037" s="813"/>
      <c r="I1037" s="813"/>
      <c r="J1037" s="813"/>
      <c r="K1037" s="813"/>
      <c r="L1037" s="813"/>
      <c r="M1037" s="813"/>
      <c r="N1037" s="813"/>
      <c r="O1037" s="813"/>
    </row>
    <row r="1038" spans="3:15" ht="14.25">
      <c r="C1038" s="813"/>
      <c r="D1038" s="813"/>
      <c r="E1038" s="813"/>
      <c r="F1038" s="813"/>
      <c r="G1038" s="813"/>
      <c r="H1038" s="813"/>
      <c r="I1038" s="813"/>
      <c r="J1038" s="813"/>
      <c r="K1038" s="813"/>
      <c r="L1038" s="813"/>
      <c r="M1038" s="813"/>
      <c r="N1038" s="813"/>
      <c r="O1038" s="813"/>
    </row>
    <row r="1039" spans="3:15" ht="14.25">
      <c r="C1039" s="813"/>
      <c r="D1039" s="813"/>
      <c r="E1039" s="813"/>
      <c r="F1039" s="813"/>
      <c r="G1039" s="813"/>
      <c r="H1039" s="813"/>
      <c r="I1039" s="813"/>
      <c r="J1039" s="813"/>
      <c r="K1039" s="813"/>
      <c r="L1039" s="813"/>
      <c r="M1039" s="813"/>
      <c r="N1039" s="813"/>
      <c r="O1039" s="813"/>
    </row>
    <row r="1040" spans="3:15" ht="14.25">
      <c r="C1040" s="813"/>
      <c r="D1040" s="813"/>
      <c r="E1040" s="813"/>
      <c r="F1040" s="813"/>
      <c r="G1040" s="813"/>
      <c r="H1040" s="813"/>
      <c r="I1040" s="813"/>
      <c r="J1040" s="813"/>
      <c r="K1040" s="813"/>
      <c r="L1040" s="813"/>
      <c r="M1040" s="813"/>
      <c r="N1040" s="813"/>
      <c r="O1040" s="813"/>
    </row>
    <row r="1041" spans="3:15" ht="14.25">
      <c r="C1041" s="813"/>
      <c r="D1041" s="813"/>
      <c r="E1041" s="813"/>
      <c r="F1041" s="813"/>
      <c r="G1041" s="813"/>
      <c r="H1041" s="813"/>
      <c r="I1041" s="813"/>
      <c r="J1041" s="813"/>
      <c r="K1041" s="813"/>
      <c r="L1041" s="813"/>
      <c r="M1041" s="813"/>
      <c r="N1041" s="813"/>
      <c r="O1041" s="813"/>
    </row>
    <row r="1042" spans="3:15" ht="14.25">
      <c r="C1042" s="813"/>
      <c r="D1042" s="813"/>
      <c r="E1042" s="813"/>
      <c r="F1042" s="813"/>
      <c r="G1042" s="813"/>
      <c r="H1042" s="813"/>
      <c r="I1042" s="813"/>
      <c r="J1042" s="813"/>
      <c r="K1042" s="813"/>
      <c r="L1042" s="813"/>
      <c r="M1042" s="813"/>
      <c r="N1042" s="813"/>
      <c r="O1042" s="813"/>
    </row>
    <row r="1043" spans="3:15" ht="14.25">
      <c r="C1043" s="813"/>
      <c r="D1043" s="813"/>
      <c r="E1043" s="813"/>
      <c r="F1043" s="813"/>
      <c r="G1043" s="813"/>
      <c r="H1043" s="813"/>
      <c r="I1043" s="813"/>
      <c r="J1043" s="813"/>
      <c r="K1043" s="813"/>
      <c r="L1043" s="813"/>
      <c r="M1043" s="813"/>
      <c r="N1043" s="813"/>
      <c r="O1043" s="813"/>
    </row>
    <row r="1044" spans="3:15" ht="14.25">
      <c r="C1044" s="813"/>
      <c r="D1044" s="813"/>
      <c r="E1044" s="813"/>
      <c r="F1044" s="813"/>
      <c r="G1044" s="813"/>
      <c r="H1044" s="813"/>
      <c r="I1044" s="813"/>
      <c r="J1044" s="813"/>
      <c r="K1044" s="813"/>
      <c r="L1044" s="813"/>
      <c r="M1044" s="813"/>
      <c r="N1044" s="813"/>
      <c r="O1044" s="813"/>
    </row>
    <row r="1045" spans="3:15" ht="14.25">
      <c r="C1045" s="813"/>
      <c r="D1045" s="813"/>
      <c r="E1045" s="813"/>
      <c r="F1045" s="813"/>
      <c r="G1045" s="813"/>
      <c r="H1045" s="813"/>
      <c r="I1045" s="813"/>
      <c r="J1045" s="813"/>
      <c r="K1045" s="813"/>
      <c r="L1045" s="813"/>
      <c r="M1045" s="813"/>
      <c r="N1045" s="813"/>
      <c r="O1045" s="813"/>
    </row>
    <row r="1046" spans="3:15" ht="14.25">
      <c r="C1046" s="813"/>
      <c r="D1046" s="813"/>
      <c r="E1046" s="813"/>
      <c r="F1046" s="813"/>
      <c r="G1046" s="813"/>
      <c r="H1046" s="813"/>
      <c r="I1046" s="813"/>
      <c r="J1046" s="813"/>
      <c r="K1046" s="813"/>
      <c r="L1046" s="813"/>
      <c r="M1046" s="813"/>
      <c r="N1046" s="813"/>
      <c r="O1046" s="813"/>
    </row>
    <row r="1047" spans="3:15" ht="14.25">
      <c r="C1047" s="813"/>
      <c r="D1047" s="813"/>
      <c r="E1047" s="813"/>
      <c r="F1047" s="813"/>
      <c r="G1047" s="813"/>
      <c r="H1047" s="813"/>
      <c r="I1047" s="813"/>
      <c r="J1047" s="813"/>
      <c r="K1047" s="813"/>
      <c r="L1047" s="813"/>
      <c r="M1047" s="813"/>
      <c r="N1047" s="813"/>
      <c r="O1047" s="813"/>
    </row>
    <row r="1048" spans="3:15" ht="14.25">
      <c r="C1048" s="813"/>
      <c r="D1048" s="813"/>
      <c r="E1048" s="813"/>
      <c r="F1048" s="813"/>
      <c r="G1048" s="813"/>
      <c r="H1048" s="813"/>
      <c r="I1048" s="813"/>
      <c r="J1048" s="813"/>
      <c r="K1048" s="813"/>
      <c r="L1048" s="813"/>
      <c r="M1048" s="813"/>
      <c r="N1048" s="813"/>
      <c r="O1048" s="813"/>
    </row>
    <row r="1049" spans="3:15" ht="14.25">
      <c r="C1049" s="813"/>
      <c r="D1049" s="813"/>
      <c r="E1049" s="813"/>
      <c r="F1049" s="813"/>
      <c r="G1049" s="813"/>
      <c r="H1049" s="813"/>
      <c r="I1049" s="813"/>
      <c r="J1049" s="813"/>
      <c r="K1049" s="813"/>
      <c r="L1049" s="813"/>
      <c r="M1049" s="813"/>
      <c r="N1049" s="813"/>
      <c r="O1049" s="813"/>
    </row>
    <row r="1050" spans="3:15" ht="14.25">
      <c r="C1050" s="813"/>
      <c r="D1050" s="813"/>
      <c r="E1050" s="813"/>
      <c r="F1050" s="813"/>
      <c r="G1050" s="813"/>
      <c r="H1050" s="813"/>
      <c r="I1050" s="813"/>
      <c r="J1050" s="813"/>
      <c r="K1050" s="813"/>
      <c r="L1050" s="813"/>
      <c r="M1050" s="813"/>
      <c r="N1050" s="813"/>
      <c r="O1050" s="813"/>
    </row>
    <row r="1051" spans="3:15" ht="14.25">
      <c r="C1051" s="813"/>
      <c r="D1051" s="813"/>
      <c r="E1051" s="813"/>
      <c r="F1051" s="813"/>
      <c r="G1051" s="813"/>
      <c r="H1051" s="813"/>
      <c r="I1051" s="813"/>
      <c r="J1051" s="813"/>
      <c r="K1051" s="813"/>
      <c r="L1051" s="813"/>
      <c r="M1051" s="813"/>
      <c r="N1051" s="813"/>
      <c r="O1051" s="813"/>
    </row>
    <row r="1052" spans="3:15" ht="14.25">
      <c r="C1052" s="813"/>
      <c r="D1052" s="813"/>
      <c r="E1052" s="813"/>
      <c r="F1052" s="813"/>
      <c r="G1052" s="813"/>
      <c r="H1052" s="813"/>
      <c r="I1052" s="813"/>
      <c r="J1052" s="813"/>
      <c r="K1052" s="813"/>
      <c r="L1052" s="813"/>
      <c r="M1052" s="813"/>
      <c r="N1052" s="813"/>
      <c r="O1052" s="813"/>
    </row>
    <row r="1053" spans="3:15" ht="14.25">
      <c r="C1053" s="813"/>
      <c r="D1053" s="813"/>
      <c r="E1053" s="813"/>
      <c r="F1053" s="813"/>
      <c r="G1053" s="813"/>
      <c r="H1053" s="813"/>
      <c r="I1053" s="813"/>
      <c r="J1053" s="813"/>
      <c r="K1053" s="813"/>
      <c r="L1053" s="813"/>
      <c r="M1053" s="813"/>
      <c r="N1053" s="813"/>
      <c r="O1053" s="813"/>
    </row>
    <row r="1054" spans="3:15" ht="14.25">
      <c r="C1054" s="813"/>
      <c r="D1054" s="813"/>
      <c r="E1054" s="813"/>
      <c r="F1054" s="813"/>
      <c r="G1054" s="813"/>
      <c r="H1054" s="813"/>
      <c r="I1054" s="813"/>
      <c r="J1054" s="813"/>
      <c r="K1054" s="813"/>
      <c r="L1054" s="813"/>
      <c r="M1054" s="813"/>
      <c r="N1054" s="813"/>
      <c r="O1054" s="813"/>
    </row>
    <row r="1055" spans="3:15" ht="14.25">
      <c r="C1055" s="813"/>
      <c r="D1055" s="813"/>
      <c r="E1055" s="813"/>
      <c r="F1055" s="813"/>
      <c r="G1055" s="813"/>
      <c r="H1055" s="813"/>
      <c r="I1055" s="813"/>
      <c r="J1055" s="813"/>
      <c r="K1055" s="813"/>
      <c r="L1055" s="813"/>
      <c r="M1055" s="813"/>
      <c r="N1055" s="813"/>
      <c r="O1055" s="813"/>
    </row>
    <row r="1056" spans="3:15" ht="14.25">
      <c r="C1056" s="813"/>
      <c r="D1056" s="813"/>
      <c r="E1056" s="813"/>
      <c r="F1056" s="813"/>
      <c r="G1056" s="813"/>
      <c r="H1056" s="813"/>
      <c r="I1056" s="813"/>
      <c r="J1056" s="813"/>
      <c r="K1056" s="813"/>
      <c r="L1056" s="813"/>
      <c r="M1056" s="813"/>
      <c r="N1056" s="813"/>
      <c r="O1056" s="813"/>
    </row>
    <row r="1057" spans="3:15" ht="14.25">
      <c r="C1057" s="813"/>
      <c r="D1057" s="813"/>
      <c r="E1057" s="813"/>
      <c r="F1057" s="813"/>
      <c r="G1057" s="813"/>
      <c r="H1057" s="813"/>
      <c r="I1057" s="813"/>
      <c r="J1057" s="813"/>
      <c r="K1057" s="813"/>
      <c r="L1057" s="813"/>
      <c r="M1057" s="813"/>
      <c r="N1057" s="813"/>
      <c r="O1057" s="813"/>
    </row>
    <row r="1058" spans="3:15" ht="14.25">
      <c r="C1058" s="813"/>
      <c r="D1058" s="813"/>
      <c r="E1058" s="813"/>
      <c r="F1058" s="813"/>
      <c r="G1058" s="813"/>
      <c r="H1058" s="813"/>
      <c r="I1058" s="813"/>
      <c r="J1058" s="813"/>
      <c r="K1058" s="813"/>
      <c r="L1058" s="813"/>
      <c r="M1058" s="813"/>
      <c r="N1058" s="813"/>
      <c r="O1058" s="813"/>
    </row>
    <row r="1059" spans="3:15" ht="14.25">
      <c r="C1059" s="813"/>
      <c r="D1059" s="813"/>
      <c r="E1059" s="813"/>
      <c r="F1059" s="813"/>
      <c r="G1059" s="813"/>
      <c r="H1059" s="813"/>
      <c r="I1059" s="813"/>
      <c r="J1059" s="813"/>
      <c r="K1059" s="813"/>
      <c r="L1059" s="813"/>
      <c r="M1059" s="813"/>
      <c r="N1059" s="813"/>
      <c r="O1059" s="813"/>
    </row>
    <row r="1060" spans="3:15" ht="14.25">
      <c r="C1060" s="813"/>
      <c r="D1060" s="813"/>
      <c r="E1060" s="813"/>
      <c r="F1060" s="813"/>
      <c r="G1060" s="813"/>
      <c r="H1060" s="813"/>
      <c r="I1060" s="813"/>
      <c r="J1060" s="813"/>
      <c r="K1060" s="813"/>
      <c r="L1060" s="813"/>
      <c r="M1060" s="813"/>
      <c r="N1060" s="813"/>
      <c r="O1060" s="813"/>
    </row>
    <row r="1061" spans="3:15" ht="14.25">
      <c r="C1061" s="813"/>
      <c r="D1061" s="813"/>
      <c r="E1061" s="813"/>
      <c r="F1061" s="813"/>
      <c r="G1061" s="813"/>
      <c r="H1061" s="813"/>
      <c r="I1061" s="813"/>
      <c r="J1061" s="813"/>
      <c r="K1061" s="813"/>
      <c r="L1061" s="813"/>
      <c r="M1061" s="813"/>
      <c r="N1061" s="813"/>
      <c r="O1061" s="813"/>
    </row>
    <row r="1062" spans="3:15" ht="14.25">
      <c r="C1062" s="813"/>
      <c r="D1062" s="813"/>
      <c r="E1062" s="813"/>
      <c r="F1062" s="813"/>
      <c r="G1062" s="813"/>
      <c r="H1062" s="813"/>
      <c r="I1062" s="813"/>
      <c r="J1062" s="813"/>
      <c r="K1062" s="813"/>
      <c r="L1062" s="813"/>
      <c r="M1062" s="813"/>
      <c r="N1062" s="813"/>
      <c r="O1062" s="813"/>
    </row>
    <row r="1063" spans="3:15" ht="14.25">
      <c r="C1063" s="813"/>
      <c r="D1063" s="813"/>
      <c r="E1063" s="813"/>
      <c r="F1063" s="813"/>
      <c r="G1063" s="813"/>
      <c r="H1063" s="813"/>
      <c r="I1063" s="813"/>
      <c r="J1063" s="813"/>
      <c r="K1063" s="813"/>
      <c r="L1063" s="813"/>
      <c r="M1063" s="813"/>
      <c r="N1063" s="813"/>
      <c r="O1063" s="813"/>
    </row>
    <row r="1064" spans="3:15" ht="14.25">
      <c r="C1064" s="813"/>
      <c r="D1064" s="813"/>
      <c r="E1064" s="813"/>
      <c r="F1064" s="813"/>
      <c r="G1064" s="813"/>
      <c r="H1064" s="813"/>
      <c r="I1064" s="813"/>
      <c r="J1064" s="813"/>
      <c r="K1064" s="813"/>
      <c r="L1064" s="813"/>
      <c r="M1064" s="813"/>
      <c r="N1064" s="813"/>
      <c r="O1064" s="813"/>
    </row>
    <row r="1065" spans="3:15" ht="14.25">
      <c r="C1065" s="813"/>
      <c r="D1065" s="813"/>
      <c r="E1065" s="813"/>
      <c r="F1065" s="813"/>
      <c r="G1065" s="813"/>
      <c r="H1065" s="813"/>
      <c r="I1065" s="813"/>
      <c r="J1065" s="813"/>
      <c r="K1065" s="813"/>
      <c r="L1065" s="813"/>
      <c r="M1065" s="813"/>
      <c r="N1065" s="813"/>
      <c r="O1065" s="813"/>
    </row>
    <row r="1066" spans="3:15" ht="14.25">
      <c r="C1066" s="813"/>
      <c r="D1066" s="813"/>
      <c r="E1066" s="813"/>
      <c r="F1066" s="813"/>
      <c r="G1066" s="813"/>
      <c r="H1066" s="813"/>
      <c r="I1066" s="813"/>
      <c r="J1066" s="813"/>
      <c r="K1066" s="813"/>
      <c r="L1066" s="813"/>
      <c r="M1066" s="813"/>
      <c r="N1066" s="813"/>
      <c r="O1066" s="813"/>
    </row>
    <row r="1067" spans="3:15" ht="14.25">
      <c r="C1067" s="813"/>
      <c r="D1067" s="813"/>
      <c r="E1067" s="813"/>
      <c r="F1067" s="813"/>
      <c r="G1067" s="813"/>
      <c r="H1067" s="813"/>
      <c r="I1067" s="813"/>
      <c r="J1067" s="813"/>
      <c r="K1067" s="813"/>
      <c r="L1067" s="813"/>
      <c r="M1067" s="813"/>
      <c r="N1067" s="813"/>
      <c r="O1067" s="813"/>
    </row>
    <row r="1068" spans="3:15" ht="14.25">
      <c r="C1068" s="813"/>
      <c r="D1068" s="813"/>
      <c r="E1068" s="813"/>
      <c r="F1068" s="813"/>
      <c r="G1068" s="813"/>
      <c r="H1068" s="813"/>
      <c r="I1068" s="813"/>
      <c r="J1068" s="813"/>
      <c r="K1068" s="813"/>
      <c r="L1068" s="813"/>
      <c r="M1068" s="813"/>
      <c r="N1068" s="813"/>
      <c r="O1068" s="813"/>
    </row>
    <row r="1069" spans="3:15" ht="14.25">
      <c r="C1069" s="813"/>
      <c r="D1069" s="813"/>
      <c r="E1069" s="813"/>
      <c r="F1069" s="813"/>
      <c r="G1069" s="813"/>
      <c r="H1069" s="813"/>
      <c r="I1069" s="813"/>
      <c r="J1069" s="813"/>
      <c r="K1069" s="813"/>
      <c r="L1069" s="813"/>
      <c r="M1069" s="813"/>
      <c r="N1069" s="813"/>
      <c r="O1069" s="813"/>
    </row>
    <row r="1070" spans="3:15" ht="14.25">
      <c r="C1070" s="813"/>
      <c r="D1070" s="813"/>
      <c r="E1070" s="813"/>
      <c r="F1070" s="813"/>
      <c r="G1070" s="813"/>
      <c r="H1070" s="813"/>
      <c r="I1070" s="813"/>
      <c r="J1070" s="813"/>
      <c r="K1070" s="813"/>
      <c r="L1070" s="813"/>
      <c r="M1070" s="813"/>
      <c r="N1070" s="813"/>
      <c r="O1070" s="813"/>
    </row>
    <row r="1071" spans="3:15" ht="14.25">
      <c r="C1071" s="813"/>
      <c r="D1071" s="813"/>
      <c r="E1071" s="813"/>
      <c r="F1071" s="813"/>
      <c r="G1071" s="813"/>
      <c r="H1071" s="813"/>
      <c r="I1071" s="813"/>
      <c r="J1071" s="813"/>
      <c r="K1071" s="813"/>
      <c r="L1071" s="813"/>
      <c r="M1071" s="813"/>
      <c r="N1071" s="813"/>
      <c r="O1071" s="813"/>
    </row>
    <row r="1072" spans="3:15" ht="14.25">
      <c r="C1072" s="813"/>
      <c r="D1072" s="813"/>
      <c r="E1072" s="813"/>
      <c r="F1072" s="813"/>
      <c r="G1072" s="813"/>
      <c r="H1072" s="813"/>
      <c r="I1072" s="813"/>
      <c r="J1072" s="813"/>
      <c r="K1072" s="813"/>
      <c r="L1072" s="813"/>
      <c r="M1072" s="813"/>
      <c r="N1072" s="813"/>
      <c r="O1072" s="813"/>
    </row>
    <row r="1073" spans="3:15" ht="14.25">
      <c r="C1073" s="813"/>
      <c r="D1073" s="813"/>
      <c r="E1073" s="813"/>
      <c r="F1073" s="813"/>
      <c r="G1073" s="813"/>
      <c r="H1073" s="813"/>
      <c r="I1073" s="813"/>
      <c r="J1073" s="813"/>
      <c r="K1073" s="813"/>
      <c r="L1073" s="813"/>
      <c r="M1073" s="813"/>
      <c r="N1073" s="813"/>
      <c r="O1073" s="813"/>
    </row>
    <row r="1074" spans="3:15" ht="14.25">
      <c r="C1074" s="813"/>
      <c r="D1074" s="813"/>
      <c r="E1074" s="813"/>
      <c r="F1074" s="813"/>
      <c r="G1074" s="813"/>
      <c r="H1074" s="813"/>
      <c r="I1074" s="813"/>
      <c r="J1074" s="813"/>
      <c r="K1074" s="813"/>
      <c r="L1074" s="813"/>
      <c r="M1074" s="813"/>
      <c r="N1074" s="813"/>
      <c r="O1074" s="813"/>
    </row>
    <row r="1075" spans="3:15" ht="14.25">
      <c r="C1075" s="813"/>
      <c r="D1075" s="813"/>
      <c r="E1075" s="813"/>
      <c r="F1075" s="813"/>
      <c r="G1075" s="813"/>
      <c r="H1075" s="813"/>
      <c r="I1075" s="813"/>
      <c r="J1075" s="813"/>
      <c r="K1075" s="813"/>
      <c r="L1075" s="813"/>
      <c r="M1075" s="813"/>
      <c r="N1075" s="813"/>
      <c r="O1075" s="813"/>
    </row>
    <row r="1076" spans="3:15" ht="14.25">
      <c r="C1076" s="813"/>
      <c r="D1076" s="813"/>
      <c r="E1076" s="813"/>
      <c r="F1076" s="813"/>
      <c r="G1076" s="813"/>
      <c r="H1076" s="813"/>
      <c r="I1076" s="813"/>
      <c r="J1076" s="813"/>
      <c r="K1076" s="813"/>
      <c r="L1076" s="813"/>
      <c r="M1076" s="813"/>
      <c r="N1076" s="813"/>
      <c r="O1076" s="813"/>
    </row>
    <row r="1077" spans="3:15" ht="14.25">
      <c r="C1077" s="813"/>
      <c r="D1077" s="813"/>
      <c r="E1077" s="813"/>
      <c r="F1077" s="813"/>
      <c r="G1077" s="813"/>
      <c r="H1077" s="813"/>
      <c r="I1077" s="813"/>
      <c r="J1077" s="813"/>
      <c r="K1077" s="813"/>
      <c r="L1077" s="813"/>
      <c r="M1077" s="813"/>
      <c r="N1077" s="813"/>
      <c r="O1077" s="813"/>
    </row>
    <row r="1078" spans="3:15" ht="14.25">
      <c r="C1078" s="813"/>
      <c r="D1078" s="813"/>
      <c r="E1078" s="813"/>
      <c r="F1078" s="813"/>
      <c r="G1078" s="813"/>
      <c r="H1078" s="813"/>
      <c r="I1078" s="813"/>
      <c r="J1078" s="813"/>
      <c r="K1078" s="813"/>
      <c r="L1078" s="813"/>
      <c r="M1078" s="813"/>
      <c r="N1078" s="813"/>
      <c r="O1078" s="813"/>
    </row>
    <row r="1079" spans="3:15" ht="14.25">
      <c r="C1079" s="813"/>
      <c r="D1079" s="813"/>
      <c r="E1079" s="813"/>
      <c r="F1079" s="813"/>
      <c r="G1079" s="813"/>
      <c r="H1079" s="813"/>
      <c r="I1079" s="813"/>
      <c r="J1079" s="813"/>
      <c r="K1079" s="813"/>
      <c r="L1079" s="813"/>
      <c r="M1079" s="813"/>
      <c r="N1079" s="813"/>
      <c r="O1079" s="813"/>
    </row>
    <row r="1080" spans="3:15" ht="14.25">
      <c r="C1080" s="813"/>
      <c r="D1080" s="813"/>
      <c r="E1080" s="813"/>
      <c r="F1080" s="813"/>
      <c r="G1080" s="813"/>
      <c r="H1080" s="813"/>
      <c r="I1080" s="813"/>
      <c r="J1080" s="813"/>
      <c r="K1080" s="813"/>
      <c r="L1080" s="813"/>
      <c r="M1080" s="813"/>
      <c r="N1080" s="813"/>
      <c r="O1080" s="813"/>
    </row>
    <row r="1081" spans="3:15" ht="14.25">
      <c r="C1081" s="813"/>
      <c r="D1081" s="813"/>
      <c r="E1081" s="813"/>
      <c r="F1081" s="813"/>
      <c r="G1081" s="813"/>
      <c r="H1081" s="813"/>
      <c r="I1081" s="813"/>
      <c r="J1081" s="813"/>
      <c r="K1081" s="813"/>
      <c r="L1081" s="813"/>
      <c r="M1081" s="813"/>
      <c r="N1081" s="813"/>
      <c r="O1081" s="813"/>
    </row>
    <row r="1082" spans="3:15" ht="14.25">
      <c r="C1082" s="813"/>
      <c r="D1082" s="813"/>
      <c r="E1082" s="813"/>
      <c r="F1082" s="813"/>
      <c r="G1082" s="813"/>
      <c r="H1082" s="813"/>
      <c r="I1082" s="813"/>
      <c r="J1082" s="813"/>
      <c r="K1082" s="813"/>
      <c r="L1082" s="813"/>
      <c r="M1082" s="813"/>
      <c r="N1082" s="813"/>
      <c r="O1082" s="813"/>
    </row>
    <row r="1083" spans="3:15" ht="14.25">
      <c r="C1083" s="813"/>
      <c r="D1083" s="813"/>
      <c r="E1083" s="813"/>
      <c r="F1083" s="813"/>
      <c r="G1083" s="813"/>
      <c r="H1083" s="813"/>
      <c r="I1083" s="813"/>
      <c r="J1083" s="813"/>
      <c r="K1083" s="813"/>
      <c r="L1083" s="813"/>
      <c r="M1083" s="813"/>
      <c r="N1083" s="813"/>
      <c r="O1083" s="813"/>
    </row>
    <row r="1084" spans="3:15" ht="14.25">
      <c r="C1084" s="813"/>
      <c r="D1084" s="813"/>
      <c r="E1084" s="813"/>
      <c r="F1084" s="813"/>
      <c r="G1084" s="813"/>
      <c r="H1084" s="813"/>
      <c r="I1084" s="813"/>
      <c r="J1084" s="813"/>
      <c r="K1084" s="813"/>
      <c r="L1084" s="813"/>
      <c r="M1084" s="813"/>
      <c r="N1084" s="813"/>
      <c r="O1084" s="813"/>
    </row>
    <row r="1085" spans="3:15" ht="14.25">
      <c r="C1085" s="813"/>
      <c r="D1085" s="813"/>
      <c r="E1085" s="813"/>
      <c r="F1085" s="813"/>
      <c r="G1085" s="813"/>
      <c r="H1085" s="813"/>
      <c r="I1085" s="813"/>
      <c r="J1085" s="813"/>
      <c r="K1085" s="813"/>
      <c r="L1085" s="813"/>
      <c r="M1085" s="813"/>
      <c r="N1085" s="813"/>
      <c r="O1085" s="813"/>
    </row>
    <row r="1086" spans="3:15" ht="14.25">
      <c r="C1086" s="813"/>
      <c r="D1086" s="813"/>
      <c r="E1086" s="813"/>
      <c r="F1086" s="813"/>
      <c r="G1086" s="813"/>
      <c r="H1086" s="813"/>
      <c r="I1086" s="813"/>
      <c r="J1086" s="813"/>
      <c r="K1086" s="813"/>
      <c r="L1086" s="813"/>
      <c r="M1086" s="813"/>
      <c r="N1086" s="813"/>
      <c r="O1086" s="813"/>
    </row>
    <row r="1087" spans="3:15" ht="14.25">
      <c r="C1087" s="813"/>
      <c r="D1087" s="813"/>
      <c r="E1087" s="813"/>
      <c r="F1087" s="813"/>
      <c r="G1087" s="813"/>
      <c r="H1087" s="813"/>
      <c r="I1087" s="813"/>
      <c r="J1087" s="813"/>
      <c r="K1087" s="813"/>
      <c r="L1087" s="813"/>
      <c r="M1087" s="813"/>
      <c r="N1087" s="813"/>
      <c r="O1087" s="813"/>
    </row>
    <row r="1088" spans="3:15" ht="14.25">
      <c r="C1088" s="813"/>
      <c r="D1088" s="813"/>
      <c r="E1088" s="813"/>
      <c r="F1088" s="813"/>
      <c r="G1088" s="813"/>
      <c r="H1088" s="813"/>
      <c r="I1088" s="813"/>
      <c r="J1088" s="813"/>
      <c r="K1088" s="813"/>
      <c r="L1088" s="813"/>
      <c r="M1088" s="813"/>
      <c r="N1088" s="813"/>
      <c r="O1088" s="813"/>
    </row>
    <row r="1089" spans="3:15" ht="14.25">
      <c r="C1089" s="813"/>
      <c r="D1089" s="813"/>
      <c r="E1089" s="813"/>
      <c r="F1089" s="813"/>
      <c r="G1089" s="813"/>
      <c r="H1089" s="813"/>
      <c r="I1089" s="813"/>
      <c r="J1089" s="813"/>
      <c r="K1089" s="813"/>
      <c r="L1089" s="813"/>
      <c r="M1089" s="813"/>
      <c r="N1089" s="813"/>
      <c r="O1089" s="813"/>
    </row>
    <row r="1090" spans="3:15" ht="14.25">
      <c r="C1090" s="813"/>
      <c r="D1090" s="813"/>
      <c r="E1090" s="813"/>
      <c r="F1090" s="813"/>
      <c r="G1090" s="813"/>
      <c r="H1090" s="813"/>
      <c r="I1090" s="813"/>
      <c r="J1090" s="813"/>
      <c r="K1090" s="813"/>
      <c r="L1090" s="813"/>
      <c r="M1090" s="813"/>
      <c r="N1090" s="813"/>
      <c r="O1090" s="813"/>
    </row>
    <row r="1091" spans="3:15" ht="14.25">
      <c r="C1091" s="813"/>
      <c r="D1091" s="813"/>
      <c r="E1091" s="813"/>
      <c r="F1091" s="813"/>
      <c r="G1091" s="813"/>
      <c r="H1091" s="813"/>
      <c r="I1091" s="813"/>
      <c r="J1091" s="813"/>
      <c r="K1091" s="813"/>
      <c r="L1091" s="813"/>
      <c r="M1091" s="813"/>
      <c r="N1091" s="813"/>
      <c r="O1091" s="813"/>
    </row>
    <row r="1092" spans="3:15" ht="14.25">
      <c r="C1092" s="813"/>
      <c r="D1092" s="813"/>
      <c r="E1092" s="813"/>
      <c r="F1092" s="813"/>
      <c r="G1092" s="813"/>
      <c r="H1092" s="813"/>
      <c r="I1092" s="813"/>
      <c r="J1092" s="813"/>
      <c r="K1092" s="813"/>
      <c r="L1092" s="813"/>
      <c r="M1092" s="813"/>
      <c r="N1092" s="813"/>
      <c r="O1092" s="813"/>
    </row>
    <row r="1093" spans="3:15" ht="14.25">
      <c r="C1093" s="813"/>
      <c r="D1093" s="813"/>
      <c r="E1093" s="813"/>
      <c r="F1093" s="813"/>
      <c r="G1093" s="813"/>
      <c r="H1093" s="813"/>
      <c r="I1093" s="813"/>
      <c r="J1093" s="813"/>
      <c r="K1093" s="813"/>
      <c r="L1093" s="813"/>
      <c r="M1093" s="813"/>
      <c r="N1093" s="813"/>
      <c r="O1093" s="813"/>
    </row>
    <row r="1094" spans="3:15" ht="14.25">
      <c r="C1094" s="813"/>
      <c r="D1094" s="813"/>
      <c r="E1094" s="813"/>
      <c r="F1094" s="813"/>
      <c r="G1094" s="813"/>
      <c r="H1094" s="813"/>
      <c r="I1094" s="813"/>
      <c r="J1094" s="813"/>
      <c r="K1094" s="813"/>
      <c r="L1094" s="813"/>
      <c r="M1094" s="813"/>
      <c r="N1094" s="813"/>
      <c r="O1094" s="813"/>
    </row>
    <row r="1095" spans="3:15" ht="14.25">
      <c r="C1095" s="813"/>
      <c r="D1095" s="813"/>
      <c r="E1095" s="813"/>
      <c r="F1095" s="813"/>
      <c r="G1095" s="813"/>
      <c r="H1095" s="813"/>
      <c r="I1095" s="813"/>
      <c r="J1095" s="813"/>
      <c r="K1095" s="813"/>
      <c r="L1095" s="813"/>
      <c r="M1095" s="813"/>
      <c r="N1095" s="813"/>
      <c r="O1095" s="813"/>
    </row>
    <row r="1096" spans="3:15" ht="14.25">
      <c r="C1096" s="813"/>
      <c r="D1096" s="813"/>
      <c r="E1096" s="813"/>
      <c r="F1096" s="813"/>
      <c r="G1096" s="813"/>
      <c r="H1096" s="813"/>
      <c r="I1096" s="813"/>
      <c r="J1096" s="813"/>
      <c r="K1096" s="813"/>
      <c r="L1096" s="813"/>
      <c r="M1096" s="813"/>
      <c r="N1096" s="813"/>
      <c r="O1096" s="813"/>
    </row>
    <row r="1097" spans="3:15" ht="14.25">
      <c r="C1097" s="813"/>
      <c r="D1097" s="813"/>
      <c r="E1097" s="813"/>
      <c r="F1097" s="813"/>
      <c r="G1097" s="813"/>
      <c r="H1097" s="813"/>
      <c r="I1097" s="813"/>
      <c r="J1097" s="813"/>
      <c r="K1097" s="813"/>
      <c r="L1097" s="813"/>
      <c r="M1097" s="813"/>
      <c r="N1097" s="813"/>
      <c r="O1097" s="813"/>
    </row>
    <row r="1098" spans="3:15" ht="14.25">
      <c r="C1098" s="813"/>
      <c r="D1098" s="813"/>
      <c r="E1098" s="813"/>
      <c r="F1098" s="813"/>
      <c r="G1098" s="813"/>
      <c r="H1098" s="813"/>
      <c r="I1098" s="813"/>
      <c r="J1098" s="813"/>
      <c r="K1098" s="813"/>
      <c r="L1098" s="813"/>
      <c r="M1098" s="813"/>
      <c r="N1098" s="813"/>
      <c r="O1098" s="813"/>
    </row>
    <row r="1099" spans="3:15" ht="14.25">
      <c r="C1099" s="813"/>
      <c r="D1099" s="813"/>
      <c r="E1099" s="813"/>
      <c r="F1099" s="813"/>
      <c r="G1099" s="813"/>
      <c r="H1099" s="813"/>
      <c r="I1099" s="813"/>
      <c r="J1099" s="813"/>
      <c r="K1099" s="813"/>
      <c r="L1099" s="813"/>
      <c r="M1099" s="813"/>
      <c r="N1099" s="813"/>
      <c r="O1099" s="813"/>
    </row>
    <row r="1100" spans="3:15" ht="14.25">
      <c r="C1100" s="813"/>
      <c r="D1100" s="813"/>
      <c r="E1100" s="813"/>
      <c r="F1100" s="813"/>
      <c r="G1100" s="813"/>
      <c r="H1100" s="813"/>
      <c r="I1100" s="813"/>
      <c r="J1100" s="813"/>
      <c r="K1100" s="813"/>
      <c r="L1100" s="813"/>
      <c r="M1100" s="813"/>
      <c r="N1100" s="813"/>
      <c r="O1100" s="813"/>
    </row>
    <row r="1101" spans="3:15" ht="14.25">
      <c r="C1101" s="813"/>
      <c r="D1101" s="813"/>
      <c r="E1101" s="813"/>
      <c r="F1101" s="813"/>
      <c r="G1101" s="813"/>
      <c r="H1101" s="813"/>
      <c r="I1101" s="813"/>
      <c r="J1101" s="813"/>
      <c r="K1101" s="813"/>
      <c r="L1101" s="813"/>
      <c r="M1101" s="813"/>
      <c r="N1101" s="813"/>
      <c r="O1101" s="813"/>
    </row>
    <row r="1102" spans="3:15" ht="14.25">
      <c r="C1102" s="813"/>
      <c r="D1102" s="813"/>
      <c r="E1102" s="813"/>
      <c r="F1102" s="813"/>
      <c r="G1102" s="813"/>
      <c r="H1102" s="813"/>
      <c r="I1102" s="813"/>
      <c r="J1102" s="813"/>
      <c r="K1102" s="813"/>
      <c r="L1102" s="813"/>
      <c r="M1102" s="813"/>
      <c r="N1102" s="813"/>
      <c r="O1102" s="813"/>
    </row>
    <row r="1103" spans="3:15" ht="14.25">
      <c r="C1103" s="813"/>
      <c r="D1103" s="813"/>
      <c r="E1103" s="813"/>
      <c r="F1103" s="813"/>
      <c r="G1103" s="813"/>
      <c r="H1103" s="813"/>
      <c r="I1103" s="813"/>
      <c r="J1103" s="813"/>
      <c r="K1103" s="813"/>
      <c r="L1103" s="813"/>
      <c r="M1103" s="813"/>
      <c r="N1103" s="813"/>
      <c r="O1103" s="813"/>
    </row>
    <row r="1104" spans="3:15" ht="14.25">
      <c r="C1104" s="813"/>
      <c r="D1104" s="813"/>
      <c r="E1104" s="813"/>
      <c r="F1104" s="813"/>
      <c r="G1104" s="813"/>
      <c r="H1104" s="813"/>
      <c r="I1104" s="813"/>
      <c r="J1104" s="813"/>
      <c r="K1104" s="813"/>
      <c r="L1104" s="813"/>
      <c r="M1104" s="813"/>
      <c r="N1104" s="813"/>
      <c r="O1104" s="813"/>
    </row>
    <row r="1105" spans="3:15" ht="14.25">
      <c r="C1105" s="813"/>
      <c r="D1105" s="813"/>
      <c r="E1105" s="813"/>
      <c r="F1105" s="813"/>
      <c r="G1105" s="813"/>
      <c r="H1105" s="813"/>
      <c r="I1105" s="813"/>
      <c r="J1105" s="813"/>
      <c r="K1105" s="813"/>
      <c r="L1105" s="813"/>
      <c r="M1105" s="813"/>
      <c r="N1105" s="813"/>
      <c r="O1105" s="813"/>
    </row>
    <row r="1106" spans="3:15" ht="14.25">
      <c r="C1106" s="813"/>
      <c r="D1106" s="813"/>
      <c r="E1106" s="813"/>
      <c r="F1106" s="813"/>
      <c r="G1106" s="813"/>
      <c r="H1106" s="813"/>
      <c r="I1106" s="813"/>
      <c r="J1106" s="813"/>
      <c r="K1106" s="813"/>
      <c r="L1106" s="813"/>
      <c r="M1106" s="813"/>
      <c r="N1106" s="813"/>
      <c r="O1106" s="813"/>
    </row>
    <row r="1107" spans="3:15" ht="14.25">
      <c r="C1107" s="813"/>
      <c r="D1107" s="813"/>
      <c r="E1107" s="813"/>
      <c r="F1107" s="813"/>
      <c r="G1107" s="813"/>
      <c r="H1107" s="813"/>
      <c r="I1107" s="813"/>
      <c r="J1107" s="813"/>
      <c r="K1107" s="813"/>
      <c r="L1107" s="813"/>
      <c r="M1107" s="813"/>
      <c r="N1107" s="813"/>
      <c r="O1107" s="813"/>
    </row>
    <row r="1108" spans="3:15" ht="14.25">
      <c r="C1108" s="813"/>
      <c r="D1108" s="813"/>
      <c r="E1108" s="813"/>
      <c r="F1108" s="813"/>
      <c r="G1108" s="813"/>
      <c r="H1108" s="813"/>
      <c r="I1108" s="813"/>
      <c r="J1108" s="813"/>
      <c r="K1108" s="813"/>
      <c r="L1108" s="813"/>
      <c r="M1108" s="813"/>
      <c r="N1108" s="813"/>
      <c r="O1108" s="813"/>
    </row>
    <row r="1109" spans="3:15" ht="14.25">
      <c r="C1109" s="813"/>
      <c r="D1109" s="813"/>
      <c r="E1109" s="813"/>
      <c r="F1109" s="813"/>
      <c r="G1109" s="813"/>
      <c r="H1109" s="813"/>
      <c r="I1109" s="813"/>
      <c r="J1109" s="813"/>
      <c r="K1109" s="813"/>
      <c r="L1109" s="813"/>
      <c r="M1109" s="813"/>
      <c r="N1109" s="813"/>
      <c r="O1109" s="813"/>
    </row>
    <row r="1110" spans="3:15" ht="14.25">
      <c r="C1110" s="813"/>
      <c r="D1110" s="813"/>
      <c r="E1110" s="813"/>
      <c r="F1110" s="813"/>
      <c r="G1110" s="813"/>
      <c r="H1110" s="813"/>
      <c r="I1110" s="813"/>
      <c r="J1110" s="813"/>
      <c r="K1110" s="813"/>
      <c r="L1110" s="813"/>
      <c r="M1110" s="813"/>
      <c r="N1110" s="813"/>
      <c r="O1110" s="813"/>
    </row>
    <row r="1111" spans="3:15" ht="14.25">
      <c r="C1111" s="813"/>
      <c r="D1111" s="813"/>
      <c r="E1111" s="813"/>
      <c r="F1111" s="813"/>
      <c r="G1111" s="813"/>
      <c r="H1111" s="813"/>
      <c r="I1111" s="813"/>
      <c r="J1111" s="813"/>
      <c r="K1111" s="813"/>
      <c r="L1111" s="813"/>
      <c r="M1111" s="813"/>
      <c r="N1111" s="813"/>
      <c r="O1111" s="813"/>
    </row>
    <row r="1112" spans="3:15" ht="14.25">
      <c r="C1112" s="813"/>
      <c r="D1112" s="813"/>
      <c r="E1112" s="813"/>
      <c r="F1112" s="813"/>
      <c r="G1112" s="813"/>
      <c r="H1112" s="813"/>
      <c r="I1112" s="813"/>
      <c r="J1112" s="813"/>
      <c r="K1112" s="813"/>
      <c r="L1112" s="813"/>
      <c r="M1112" s="813"/>
      <c r="N1112" s="813"/>
      <c r="O1112" s="813"/>
    </row>
    <row r="1113" spans="3:15" ht="14.25">
      <c r="C1113" s="813"/>
      <c r="D1113" s="813"/>
      <c r="E1113" s="813"/>
      <c r="F1113" s="813"/>
      <c r="G1113" s="813"/>
      <c r="H1113" s="813"/>
      <c r="I1113" s="813"/>
      <c r="J1113" s="813"/>
      <c r="K1113" s="813"/>
      <c r="L1113" s="813"/>
      <c r="M1113" s="813"/>
      <c r="N1113" s="813"/>
      <c r="O1113" s="813"/>
    </row>
    <row r="1114" spans="3:15" ht="14.25">
      <c r="C1114" s="813"/>
      <c r="D1114" s="813"/>
      <c r="E1114" s="813"/>
      <c r="F1114" s="813"/>
      <c r="G1114" s="813"/>
      <c r="H1114" s="813"/>
      <c r="I1114" s="813"/>
      <c r="J1114" s="813"/>
      <c r="K1114" s="813"/>
      <c r="L1114" s="813"/>
      <c r="M1114" s="813"/>
      <c r="N1114" s="813"/>
      <c r="O1114" s="813"/>
    </row>
    <row r="1115" spans="3:15" ht="14.25">
      <c r="C1115" s="813"/>
      <c r="D1115" s="813"/>
      <c r="E1115" s="813"/>
      <c r="F1115" s="813"/>
      <c r="G1115" s="813"/>
      <c r="H1115" s="813"/>
      <c r="I1115" s="813"/>
      <c r="J1115" s="813"/>
      <c r="K1115" s="813"/>
      <c r="L1115" s="813"/>
      <c r="M1115" s="813"/>
      <c r="N1115" s="813"/>
      <c r="O1115" s="813"/>
    </row>
    <row r="1116" spans="3:15" ht="14.25">
      <c r="C1116" s="813"/>
      <c r="D1116" s="813"/>
      <c r="E1116" s="813"/>
      <c r="F1116" s="813"/>
      <c r="G1116" s="813"/>
      <c r="H1116" s="813"/>
      <c r="I1116" s="813"/>
      <c r="J1116" s="813"/>
      <c r="K1116" s="813"/>
      <c r="L1116" s="813"/>
      <c r="M1116" s="813"/>
      <c r="N1116" s="813"/>
      <c r="O1116" s="813"/>
    </row>
    <row r="1117" spans="3:15" ht="14.25">
      <c r="C1117" s="813"/>
      <c r="D1117" s="813"/>
      <c r="E1117" s="813"/>
      <c r="F1117" s="813"/>
      <c r="G1117" s="813"/>
      <c r="H1117" s="813"/>
      <c r="I1117" s="813"/>
      <c r="J1117" s="813"/>
      <c r="K1117" s="813"/>
      <c r="L1117" s="813"/>
      <c r="M1117" s="813"/>
      <c r="N1117" s="813"/>
      <c r="O1117" s="813"/>
    </row>
    <row r="1118" spans="3:15" ht="14.25">
      <c r="C1118" s="813"/>
      <c r="D1118" s="813"/>
      <c r="E1118" s="813"/>
      <c r="F1118" s="813"/>
      <c r="G1118" s="813"/>
      <c r="H1118" s="813"/>
      <c r="I1118" s="813"/>
      <c r="J1118" s="813"/>
      <c r="K1118" s="813"/>
      <c r="L1118" s="813"/>
      <c r="M1118" s="813"/>
      <c r="N1118" s="813"/>
      <c r="O1118" s="813"/>
    </row>
    <row r="1119" spans="3:15" ht="14.25">
      <c r="C1119" s="813"/>
      <c r="D1119" s="813"/>
      <c r="E1119" s="813"/>
      <c r="F1119" s="813"/>
      <c r="G1119" s="813"/>
      <c r="H1119" s="813"/>
      <c r="I1119" s="813"/>
      <c r="J1119" s="813"/>
      <c r="K1119" s="813"/>
      <c r="L1119" s="813"/>
      <c r="M1119" s="813"/>
      <c r="N1119" s="813"/>
      <c r="O1119" s="813"/>
    </row>
    <row r="1120" spans="3:15" ht="14.25">
      <c r="C1120" s="813"/>
      <c r="D1120" s="813"/>
      <c r="E1120" s="813"/>
      <c r="F1120" s="813"/>
      <c r="G1120" s="813"/>
      <c r="H1120" s="813"/>
      <c r="I1120" s="813"/>
      <c r="J1120" s="813"/>
      <c r="K1120" s="813"/>
      <c r="L1120" s="813"/>
      <c r="M1120" s="813"/>
      <c r="N1120" s="813"/>
      <c r="O1120" s="813"/>
    </row>
    <row r="1121" spans="3:15" ht="14.25">
      <c r="C1121" s="813"/>
      <c r="D1121" s="813"/>
      <c r="E1121" s="813"/>
      <c r="F1121" s="813"/>
      <c r="G1121" s="813"/>
      <c r="H1121" s="813"/>
      <c r="I1121" s="813"/>
      <c r="J1121" s="813"/>
      <c r="K1121" s="813"/>
      <c r="L1121" s="813"/>
      <c r="M1121" s="813"/>
      <c r="N1121" s="813"/>
      <c r="O1121" s="813"/>
    </row>
    <row r="1122" spans="3:15" ht="14.25">
      <c r="C1122" s="813"/>
      <c r="D1122" s="813"/>
      <c r="E1122" s="813"/>
      <c r="F1122" s="813"/>
      <c r="G1122" s="813"/>
      <c r="H1122" s="813"/>
      <c r="I1122" s="813"/>
      <c r="J1122" s="813"/>
      <c r="K1122" s="813"/>
      <c r="L1122" s="813"/>
      <c r="M1122" s="813"/>
      <c r="N1122" s="813"/>
      <c r="O1122" s="813"/>
    </row>
    <row r="1123" spans="3:15" ht="14.25">
      <c r="C1123" s="813"/>
      <c r="D1123" s="813"/>
      <c r="E1123" s="813"/>
      <c r="F1123" s="813"/>
      <c r="G1123" s="813"/>
      <c r="H1123" s="813"/>
      <c r="I1123" s="813"/>
      <c r="J1123" s="813"/>
      <c r="K1123" s="813"/>
      <c r="L1123" s="813"/>
      <c r="M1123" s="813"/>
      <c r="N1123" s="813"/>
      <c r="O1123" s="813"/>
    </row>
    <row r="1124" spans="3:15" ht="14.25">
      <c r="C1124" s="813"/>
      <c r="D1124" s="813"/>
      <c r="E1124" s="813"/>
      <c r="F1124" s="813"/>
      <c r="G1124" s="813"/>
      <c r="H1124" s="813"/>
      <c r="I1124" s="813"/>
      <c r="J1124" s="813"/>
      <c r="K1124" s="813"/>
      <c r="L1124" s="813"/>
      <c r="M1124" s="813"/>
      <c r="N1124" s="813"/>
      <c r="O1124" s="813"/>
    </row>
    <row r="1125" spans="3:15" ht="14.25">
      <c r="C1125" s="813"/>
      <c r="D1125" s="813"/>
      <c r="E1125" s="813"/>
      <c r="F1125" s="813"/>
      <c r="G1125" s="813"/>
      <c r="H1125" s="813"/>
      <c r="I1125" s="813"/>
      <c r="J1125" s="813"/>
      <c r="K1125" s="813"/>
      <c r="L1125" s="813"/>
      <c r="M1125" s="813"/>
      <c r="N1125" s="813"/>
      <c r="O1125" s="813"/>
    </row>
    <row r="1126" spans="3:15" ht="14.25">
      <c r="C1126" s="813"/>
      <c r="D1126" s="813"/>
      <c r="E1126" s="813"/>
      <c r="F1126" s="813"/>
      <c r="G1126" s="813"/>
      <c r="H1126" s="813"/>
      <c r="I1126" s="813"/>
      <c r="J1126" s="813"/>
      <c r="K1126" s="813"/>
      <c r="L1126" s="813"/>
      <c r="M1126" s="813"/>
      <c r="N1126" s="813"/>
      <c r="O1126" s="813"/>
    </row>
    <row r="1127" spans="3:15" ht="14.25">
      <c r="C1127" s="813"/>
      <c r="D1127" s="813"/>
      <c r="E1127" s="813"/>
      <c r="F1127" s="813"/>
      <c r="G1127" s="813"/>
      <c r="H1127" s="813"/>
      <c r="I1127" s="813"/>
      <c r="J1127" s="813"/>
      <c r="K1127" s="813"/>
      <c r="L1127" s="813"/>
      <c r="M1127" s="813"/>
      <c r="N1127" s="813"/>
      <c r="O1127" s="813"/>
    </row>
    <row r="1128" spans="3:15" ht="14.25">
      <c r="C1128" s="813"/>
      <c r="D1128" s="813"/>
      <c r="E1128" s="813"/>
      <c r="F1128" s="813"/>
      <c r="G1128" s="813"/>
      <c r="H1128" s="813"/>
      <c r="I1128" s="813"/>
      <c r="J1128" s="813"/>
      <c r="K1128" s="813"/>
      <c r="L1128" s="813"/>
      <c r="M1128" s="813"/>
      <c r="N1128" s="813"/>
      <c r="O1128" s="813"/>
    </row>
    <row r="1129" spans="3:15" ht="14.25">
      <c r="C1129" s="813"/>
      <c r="D1129" s="813"/>
      <c r="E1129" s="813"/>
      <c r="F1129" s="813"/>
      <c r="G1129" s="813"/>
      <c r="H1129" s="813"/>
      <c r="I1129" s="813"/>
      <c r="J1129" s="813"/>
      <c r="K1129" s="813"/>
      <c r="L1129" s="813"/>
      <c r="M1129" s="813"/>
      <c r="N1129" s="813"/>
      <c r="O1129" s="813"/>
    </row>
    <row r="1130" spans="3:15" ht="14.25">
      <c r="C1130" s="813"/>
      <c r="D1130" s="813"/>
      <c r="E1130" s="813"/>
      <c r="F1130" s="813"/>
      <c r="G1130" s="813"/>
      <c r="H1130" s="813"/>
      <c r="I1130" s="813"/>
      <c r="J1130" s="813"/>
      <c r="K1130" s="813"/>
      <c r="L1130" s="813"/>
      <c r="M1130" s="813"/>
      <c r="N1130" s="813"/>
      <c r="O1130" s="813"/>
    </row>
    <row r="1131" spans="3:15" ht="14.25">
      <c r="C1131" s="813"/>
      <c r="D1131" s="813"/>
      <c r="E1131" s="813"/>
      <c r="F1131" s="813"/>
      <c r="G1131" s="813"/>
      <c r="H1131" s="813"/>
      <c r="I1131" s="813"/>
      <c r="J1131" s="813"/>
      <c r="K1131" s="813"/>
      <c r="L1131" s="813"/>
      <c r="M1131" s="813"/>
      <c r="N1131" s="813"/>
      <c r="O1131" s="813"/>
    </row>
    <row r="1132" spans="3:15" ht="14.25">
      <c r="C1132" s="813"/>
      <c r="D1132" s="813"/>
      <c r="E1132" s="813"/>
      <c r="F1132" s="813"/>
      <c r="G1132" s="813"/>
      <c r="H1132" s="813"/>
      <c r="I1132" s="813"/>
      <c r="J1132" s="813"/>
      <c r="K1132" s="813"/>
      <c r="L1132" s="813"/>
      <c r="M1132" s="813"/>
      <c r="N1132" s="813"/>
      <c r="O1132" s="813"/>
    </row>
    <row r="1133" spans="3:15" ht="14.25">
      <c r="C1133" s="813"/>
      <c r="D1133" s="813"/>
      <c r="E1133" s="813"/>
      <c r="F1133" s="813"/>
      <c r="G1133" s="813"/>
      <c r="H1133" s="813"/>
      <c r="I1133" s="813"/>
      <c r="J1133" s="813"/>
      <c r="K1133" s="813"/>
      <c r="L1133" s="813"/>
      <c r="M1133" s="813"/>
      <c r="N1133" s="813"/>
      <c r="O1133" s="813"/>
    </row>
    <row r="1134" spans="3:15" ht="14.25">
      <c r="C1134" s="813"/>
      <c r="D1134" s="813"/>
      <c r="E1134" s="813"/>
      <c r="F1134" s="813"/>
      <c r="G1134" s="813"/>
      <c r="H1134" s="813"/>
      <c r="I1134" s="813"/>
      <c r="J1134" s="813"/>
      <c r="K1134" s="813"/>
      <c r="L1134" s="813"/>
      <c r="M1134" s="813"/>
      <c r="N1134" s="813"/>
      <c r="O1134" s="813"/>
    </row>
    <row r="1135" spans="3:15" ht="14.25">
      <c r="C1135" s="813"/>
      <c r="D1135" s="813"/>
      <c r="E1135" s="813"/>
      <c r="F1135" s="813"/>
      <c r="G1135" s="813"/>
      <c r="H1135" s="813"/>
      <c r="I1135" s="813"/>
      <c r="J1135" s="813"/>
      <c r="K1135" s="813"/>
      <c r="L1135" s="813"/>
      <c r="M1135" s="813"/>
      <c r="N1135" s="813"/>
      <c r="O1135" s="813"/>
    </row>
    <row r="1136" spans="3:15" ht="14.25">
      <c r="C1136" s="813"/>
      <c r="D1136" s="813"/>
      <c r="E1136" s="813"/>
      <c r="F1136" s="813"/>
      <c r="G1136" s="813"/>
      <c r="H1136" s="813"/>
      <c r="I1136" s="813"/>
      <c r="J1136" s="813"/>
      <c r="K1136" s="813"/>
      <c r="L1136" s="813"/>
      <c r="M1136" s="813"/>
      <c r="N1136" s="813"/>
      <c r="O1136" s="813"/>
    </row>
    <row r="1137" spans="3:15" ht="14.25">
      <c r="C1137" s="813"/>
      <c r="D1137" s="813"/>
      <c r="E1137" s="813"/>
      <c r="F1137" s="813"/>
      <c r="G1137" s="813"/>
      <c r="H1137" s="813"/>
      <c r="I1137" s="813"/>
      <c r="J1137" s="813"/>
      <c r="K1137" s="813"/>
      <c r="L1137" s="813"/>
      <c r="M1137" s="813"/>
      <c r="N1137" s="813"/>
      <c r="O1137" s="813"/>
    </row>
    <row r="1138" spans="3:15" ht="14.25">
      <c r="C1138" s="813"/>
      <c r="D1138" s="813"/>
      <c r="E1138" s="813"/>
      <c r="F1138" s="813"/>
      <c r="G1138" s="813"/>
      <c r="H1138" s="813"/>
      <c r="I1138" s="813"/>
      <c r="J1138" s="813"/>
      <c r="K1138" s="813"/>
      <c r="L1138" s="813"/>
      <c r="M1138" s="813"/>
      <c r="N1138" s="813"/>
      <c r="O1138" s="813"/>
    </row>
    <row r="1139" spans="3:15" ht="14.25">
      <c r="C1139" s="813"/>
      <c r="D1139" s="813"/>
      <c r="E1139" s="813"/>
      <c r="F1139" s="813"/>
      <c r="G1139" s="813"/>
      <c r="H1139" s="813"/>
      <c r="I1139" s="813"/>
      <c r="J1139" s="813"/>
      <c r="K1139" s="813"/>
      <c r="L1139" s="813"/>
      <c r="M1139" s="813"/>
      <c r="N1139" s="813"/>
      <c r="O1139" s="813"/>
    </row>
    <row r="1140" spans="3:15" ht="14.25">
      <c r="C1140" s="813"/>
      <c r="D1140" s="813"/>
      <c r="E1140" s="813"/>
      <c r="F1140" s="813"/>
      <c r="G1140" s="813"/>
      <c r="H1140" s="813"/>
      <c r="I1140" s="813"/>
      <c r="J1140" s="813"/>
      <c r="K1140" s="813"/>
      <c r="L1140" s="813"/>
      <c r="M1140" s="813"/>
      <c r="N1140" s="813"/>
      <c r="O1140" s="813"/>
    </row>
    <row r="1141" spans="3:15" ht="14.25">
      <c r="C1141" s="813"/>
      <c r="D1141" s="813"/>
      <c r="E1141" s="813"/>
      <c r="F1141" s="813"/>
      <c r="G1141" s="813"/>
      <c r="H1141" s="813"/>
      <c r="I1141" s="813"/>
      <c r="J1141" s="813"/>
      <c r="K1141" s="813"/>
      <c r="L1141" s="813"/>
      <c r="M1141" s="813"/>
      <c r="N1141" s="813"/>
      <c r="O1141" s="813"/>
    </row>
    <row r="1142" spans="3:15" ht="14.25">
      <c r="C1142" s="813"/>
      <c r="D1142" s="813"/>
      <c r="E1142" s="813"/>
      <c r="F1142" s="813"/>
      <c r="G1142" s="813"/>
      <c r="H1142" s="813"/>
      <c r="I1142" s="813"/>
      <c r="J1142" s="813"/>
      <c r="K1142" s="813"/>
      <c r="L1142" s="813"/>
      <c r="M1142" s="813"/>
      <c r="N1142" s="813"/>
      <c r="O1142" s="813"/>
    </row>
    <row r="1143" spans="3:15" ht="14.25">
      <c r="C1143" s="813"/>
      <c r="D1143" s="813"/>
      <c r="E1143" s="813"/>
      <c r="F1143" s="813"/>
      <c r="G1143" s="813"/>
      <c r="H1143" s="813"/>
      <c r="I1143" s="813"/>
      <c r="J1143" s="813"/>
      <c r="K1143" s="813"/>
      <c r="L1143" s="813"/>
      <c r="M1143" s="813"/>
      <c r="N1143" s="813"/>
      <c r="O1143" s="813"/>
    </row>
    <row r="1144" spans="3:15" ht="14.25">
      <c r="C1144" s="813"/>
      <c r="D1144" s="813"/>
      <c r="E1144" s="813"/>
      <c r="F1144" s="813"/>
      <c r="G1144" s="813"/>
      <c r="H1144" s="813"/>
      <c r="I1144" s="813"/>
      <c r="J1144" s="813"/>
      <c r="K1144" s="813"/>
      <c r="L1144" s="813"/>
      <c r="M1144" s="813"/>
      <c r="N1144" s="813"/>
      <c r="O1144" s="813"/>
    </row>
    <row r="1145" spans="3:15" ht="14.25">
      <c r="C1145" s="813"/>
      <c r="D1145" s="813"/>
      <c r="E1145" s="813"/>
      <c r="F1145" s="813"/>
      <c r="G1145" s="813"/>
      <c r="H1145" s="813"/>
      <c r="I1145" s="813"/>
      <c r="J1145" s="813"/>
      <c r="K1145" s="813"/>
      <c r="L1145" s="813"/>
      <c r="M1145" s="813"/>
      <c r="N1145" s="813"/>
      <c r="O1145" s="813"/>
    </row>
    <row r="1146" spans="3:15" ht="14.25">
      <c r="C1146" s="813"/>
      <c r="D1146" s="813"/>
      <c r="E1146" s="813"/>
      <c r="F1146" s="813"/>
      <c r="G1146" s="813"/>
      <c r="H1146" s="813"/>
      <c r="I1146" s="813"/>
      <c r="J1146" s="813"/>
      <c r="K1146" s="813"/>
      <c r="L1146" s="813"/>
      <c r="M1146" s="813"/>
      <c r="N1146" s="813"/>
      <c r="O1146" s="813"/>
    </row>
    <row r="1147" spans="3:15" ht="14.25">
      <c r="C1147" s="813"/>
      <c r="D1147" s="813"/>
      <c r="E1147" s="813"/>
      <c r="F1147" s="813"/>
      <c r="G1147" s="813"/>
      <c r="H1147" s="813"/>
      <c r="I1147" s="813"/>
      <c r="J1147" s="813"/>
      <c r="K1147" s="813"/>
      <c r="L1147" s="813"/>
      <c r="M1147" s="813"/>
      <c r="N1147" s="813"/>
      <c r="O1147" s="813"/>
    </row>
    <row r="1148" spans="3:15" ht="14.25">
      <c r="C1148" s="813"/>
      <c r="D1148" s="813"/>
      <c r="E1148" s="813"/>
      <c r="F1148" s="813"/>
      <c r="G1148" s="813"/>
      <c r="H1148" s="813"/>
      <c r="I1148" s="813"/>
      <c r="J1148" s="813"/>
      <c r="K1148" s="813"/>
      <c r="L1148" s="813"/>
      <c r="M1148" s="813"/>
      <c r="N1148" s="813"/>
      <c r="O1148" s="813"/>
    </row>
    <row r="1149" spans="3:15" ht="14.25">
      <c r="C1149" s="813"/>
      <c r="D1149" s="813"/>
      <c r="E1149" s="813"/>
      <c r="F1149" s="813"/>
      <c r="G1149" s="813"/>
      <c r="H1149" s="813"/>
      <c r="I1149" s="813"/>
      <c r="J1149" s="813"/>
      <c r="K1149" s="813"/>
      <c r="L1149" s="813"/>
      <c r="M1149" s="813"/>
      <c r="N1149" s="813"/>
      <c r="O1149" s="813"/>
    </row>
    <row r="1150" spans="3:15" ht="14.25">
      <c r="C1150" s="813"/>
      <c r="D1150" s="813"/>
      <c r="E1150" s="813"/>
      <c r="F1150" s="813"/>
      <c r="G1150" s="813"/>
      <c r="H1150" s="813"/>
      <c r="I1150" s="813"/>
      <c r="J1150" s="813"/>
      <c r="K1150" s="813"/>
      <c r="L1150" s="813"/>
      <c r="M1150" s="813"/>
      <c r="N1150" s="813"/>
      <c r="O1150" s="813"/>
    </row>
    <row r="1151" spans="3:15" ht="14.25">
      <c r="C1151" s="813"/>
      <c r="D1151" s="813"/>
      <c r="E1151" s="813"/>
      <c r="F1151" s="813"/>
      <c r="G1151" s="813"/>
      <c r="H1151" s="813"/>
      <c r="I1151" s="813"/>
      <c r="J1151" s="813"/>
      <c r="K1151" s="813"/>
      <c r="L1151" s="813"/>
      <c r="M1151" s="813"/>
      <c r="N1151" s="813"/>
      <c r="O1151" s="813"/>
    </row>
    <row r="1152" spans="3:15" ht="14.25">
      <c r="C1152" s="813"/>
      <c r="D1152" s="813"/>
      <c r="E1152" s="813"/>
      <c r="F1152" s="813"/>
      <c r="G1152" s="813"/>
      <c r="H1152" s="813"/>
      <c r="I1152" s="813"/>
      <c r="J1152" s="813"/>
      <c r="K1152" s="813"/>
      <c r="L1152" s="813"/>
      <c r="M1152" s="813"/>
      <c r="N1152" s="813"/>
      <c r="O1152" s="813"/>
    </row>
    <row r="1153" spans="3:15" ht="14.25">
      <c r="C1153" s="813"/>
      <c r="D1153" s="813"/>
      <c r="E1153" s="813"/>
      <c r="F1153" s="813"/>
      <c r="G1153" s="813"/>
      <c r="H1153" s="813"/>
      <c r="I1153" s="813"/>
      <c r="J1153" s="813"/>
      <c r="K1153" s="813"/>
      <c r="L1153" s="813"/>
      <c r="M1153" s="813"/>
      <c r="N1153" s="813"/>
      <c r="O1153" s="813"/>
    </row>
    <row r="1154" spans="3:15" ht="14.25">
      <c r="C1154" s="813"/>
      <c r="D1154" s="813"/>
      <c r="E1154" s="813"/>
      <c r="F1154" s="813"/>
      <c r="G1154" s="813"/>
      <c r="H1154" s="813"/>
      <c r="I1154" s="813"/>
      <c r="J1154" s="813"/>
      <c r="K1154" s="813"/>
      <c r="L1154" s="813"/>
      <c r="M1154" s="813"/>
      <c r="N1154" s="813"/>
      <c r="O1154" s="813"/>
    </row>
    <row r="1155" spans="3:15" ht="14.25">
      <c r="C1155" s="813"/>
      <c r="D1155" s="813"/>
      <c r="E1155" s="813"/>
      <c r="F1155" s="813"/>
      <c r="G1155" s="813"/>
      <c r="H1155" s="813"/>
      <c r="I1155" s="813"/>
      <c r="J1155" s="813"/>
      <c r="K1155" s="813"/>
      <c r="L1155" s="813"/>
      <c r="M1155" s="813"/>
      <c r="N1155" s="813"/>
      <c r="O1155" s="813"/>
    </row>
    <row r="1156" spans="3:15" ht="14.25">
      <c r="C1156" s="813"/>
      <c r="D1156" s="813"/>
      <c r="E1156" s="813"/>
      <c r="F1156" s="813"/>
      <c r="G1156" s="813"/>
      <c r="H1156" s="813"/>
      <c r="I1156" s="813"/>
      <c r="J1156" s="813"/>
      <c r="K1156" s="813"/>
      <c r="L1156" s="813"/>
      <c r="M1156" s="813"/>
      <c r="N1156" s="813"/>
      <c r="O1156" s="813"/>
    </row>
    <row r="1157" spans="3:15" ht="14.25">
      <c r="C1157" s="813"/>
      <c r="D1157" s="813"/>
      <c r="E1157" s="813"/>
      <c r="F1157" s="813"/>
      <c r="G1157" s="813"/>
      <c r="H1157" s="813"/>
      <c r="I1157" s="813"/>
      <c r="J1157" s="813"/>
      <c r="K1157" s="813"/>
      <c r="L1157" s="813"/>
      <c r="M1157" s="813"/>
      <c r="N1157" s="813"/>
      <c r="O1157" s="813"/>
    </row>
    <row r="1158" spans="3:15" ht="14.25">
      <c r="C1158" s="813"/>
      <c r="D1158" s="813"/>
      <c r="E1158" s="813"/>
      <c r="F1158" s="813"/>
      <c r="G1158" s="813"/>
      <c r="H1158" s="813"/>
      <c r="I1158" s="813"/>
      <c r="J1158" s="813"/>
      <c r="K1158" s="813"/>
      <c r="L1158" s="813"/>
      <c r="M1158" s="813"/>
      <c r="N1158" s="813"/>
      <c r="O1158" s="813"/>
    </row>
    <row r="1159" spans="3:15" ht="14.25">
      <c r="C1159" s="813"/>
      <c r="D1159" s="813"/>
      <c r="E1159" s="813"/>
      <c r="F1159" s="813"/>
      <c r="G1159" s="813"/>
      <c r="H1159" s="813"/>
      <c r="I1159" s="813"/>
      <c r="J1159" s="813"/>
      <c r="K1159" s="813"/>
      <c r="L1159" s="813"/>
      <c r="M1159" s="813"/>
      <c r="N1159" s="813"/>
      <c r="O1159" s="813"/>
    </row>
    <row r="1160" spans="3:15" ht="14.25">
      <c r="C1160" s="813"/>
      <c r="D1160" s="813"/>
      <c r="E1160" s="813"/>
      <c r="F1160" s="813"/>
      <c r="G1160" s="813"/>
      <c r="H1160" s="813"/>
      <c r="I1160" s="813"/>
      <c r="J1160" s="813"/>
      <c r="K1160" s="813"/>
      <c r="L1160" s="813"/>
      <c r="M1160" s="813"/>
      <c r="N1160" s="813"/>
      <c r="O1160" s="813"/>
    </row>
    <row r="1161" spans="3:15" ht="14.25">
      <c r="C1161" s="813"/>
      <c r="D1161" s="813"/>
      <c r="E1161" s="813"/>
      <c r="F1161" s="813"/>
      <c r="G1161" s="813"/>
      <c r="H1161" s="813"/>
      <c r="I1161" s="813"/>
      <c r="J1161" s="813"/>
      <c r="K1161" s="813"/>
      <c r="L1161" s="813"/>
      <c r="M1161" s="813"/>
      <c r="N1161" s="813"/>
      <c r="O1161" s="813"/>
    </row>
    <row r="1162" spans="3:15" ht="14.25">
      <c r="C1162" s="813"/>
      <c r="D1162" s="813"/>
      <c r="E1162" s="813"/>
      <c r="F1162" s="813"/>
      <c r="G1162" s="813"/>
      <c r="H1162" s="813"/>
      <c r="I1162" s="813"/>
      <c r="J1162" s="813"/>
      <c r="K1162" s="813"/>
      <c r="L1162" s="813"/>
      <c r="M1162" s="813"/>
      <c r="N1162" s="813"/>
      <c r="O1162" s="813"/>
    </row>
    <row r="1163" spans="3:15" ht="14.25">
      <c r="C1163" s="813"/>
      <c r="D1163" s="813"/>
      <c r="E1163" s="813"/>
      <c r="F1163" s="813"/>
      <c r="G1163" s="813"/>
      <c r="H1163" s="813"/>
      <c r="I1163" s="813"/>
      <c r="J1163" s="813"/>
      <c r="K1163" s="813"/>
      <c r="L1163" s="813"/>
      <c r="M1163" s="813"/>
      <c r="N1163" s="813"/>
      <c r="O1163" s="813"/>
    </row>
    <row r="1164" spans="3:15" ht="14.25">
      <c r="C1164" s="813"/>
      <c r="D1164" s="813"/>
      <c r="E1164" s="813"/>
      <c r="F1164" s="813"/>
      <c r="G1164" s="813"/>
      <c r="H1164" s="813"/>
      <c r="I1164" s="813"/>
      <c r="J1164" s="813"/>
      <c r="K1164" s="813"/>
      <c r="L1164" s="813"/>
      <c r="M1164" s="813"/>
      <c r="N1164" s="813"/>
      <c r="O1164" s="813"/>
    </row>
    <row r="1165" spans="3:15" ht="14.25">
      <c r="C1165" s="813"/>
      <c r="D1165" s="813"/>
      <c r="E1165" s="813"/>
      <c r="F1165" s="813"/>
      <c r="G1165" s="813"/>
      <c r="H1165" s="813"/>
      <c r="I1165" s="813"/>
      <c r="J1165" s="813"/>
      <c r="K1165" s="813"/>
      <c r="L1165" s="813"/>
      <c r="M1165" s="813"/>
      <c r="N1165" s="813"/>
      <c r="O1165" s="813"/>
    </row>
    <row r="1166" spans="3:15" ht="14.25">
      <c r="C1166" s="813"/>
      <c r="D1166" s="813"/>
      <c r="E1166" s="813"/>
      <c r="F1166" s="813"/>
      <c r="G1166" s="813"/>
      <c r="H1166" s="813"/>
      <c r="I1166" s="813"/>
      <c r="J1166" s="813"/>
      <c r="K1166" s="813"/>
      <c r="L1166" s="813"/>
      <c r="M1166" s="813"/>
      <c r="N1166" s="813"/>
      <c r="O1166" s="813"/>
    </row>
    <row r="1167" spans="3:15" ht="14.25">
      <c r="C1167" s="813"/>
      <c r="D1167" s="813"/>
      <c r="E1167" s="813"/>
      <c r="F1167" s="813"/>
      <c r="G1167" s="813"/>
      <c r="H1167" s="813"/>
      <c r="I1167" s="813"/>
      <c r="J1167" s="813"/>
      <c r="K1167" s="813"/>
      <c r="L1167" s="813"/>
      <c r="M1167" s="813"/>
      <c r="N1167" s="813"/>
      <c r="O1167" s="813"/>
    </row>
    <row r="1168" spans="3:15" ht="14.25">
      <c r="C1168" s="813"/>
      <c r="D1168" s="813"/>
      <c r="E1168" s="813"/>
      <c r="F1168" s="813"/>
      <c r="G1168" s="813"/>
      <c r="H1168" s="813"/>
      <c r="I1168" s="813"/>
      <c r="J1168" s="813"/>
      <c r="K1168" s="813"/>
      <c r="L1168" s="813"/>
      <c r="M1168" s="813"/>
      <c r="N1168" s="813"/>
      <c r="O1168" s="813"/>
    </row>
    <row r="1169" spans="3:15" ht="14.25">
      <c r="C1169" s="813"/>
      <c r="D1169" s="813"/>
      <c r="E1169" s="813"/>
      <c r="F1169" s="813"/>
      <c r="G1169" s="813"/>
      <c r="H1169" s="813"/>
      <c r="I1169" s="813"/>
      <c r="J1169" s="813"/>
      <c r="K1169" s="813"/>
      <c r="L1169" s="813"/>
      <c r="M1169" s="813"/>
      <c r="N1169" s="813"/>
      <c r="O1169" s="813"/>
    </row>
    <row r="1170" spans="3:15" ht="14.25">
      <c r="C1170" s="813"/>
      <c r="D1170" s="813"/>
      <c r="E1170" s="813"/>
      <c r="F1170" s="813"/>
      <c r="G1170" s="813"/>
      <c r="H1170" s="813"/>
      <c r="I1170" s="813"/>
      <c r="J1170" s="813"/>
      <c r="K1170" s="813"/>
      <c r="L1170" s="813"/>
      <c r="M1170" s="813"/>
      <c r="N1170" s="813"/>
      <c r="O1170" s="813"/>
    </row>
    <row r="1171" spans="3:15" ht="14.25">
      <c r="C1171" s="813"/>
      <c r="D1171" s="813"/>
      <c r="E1171" s="813"/>
      <c r="F1171" s="813"/>
      <c r="G1171" s="813"/>
      <c r="H1171" s="813"/>
      <c r="I1171" s="813"/>
      <c r="J1171" s="813"/>
      <c r="K1171" s="813"/>
      <c r="L1171" s="813"/>
      <c r="M1171" s="813"/>
      <c r="N1171" s="813"/>
      <c r="O1171" s="813"/>
    </row>
    <row r="1172" spans="3:15" ht="14.25">
      <c r="C1172" s="813"/>
      <c r="D1172" s="813"/>
      <c r="E1172" s="813"/>
      <c r="F1172" s="813"/>
      <c r="G1172" s="813"/>
      <c r="H1172" s="813"/>
      <c r="I1172" s="813"/>
      <c r="J1172" s="813"/>
      <c r="K1172" s="813"/>
      <c r="L1172" s="813"/>
      <c r="M1172" s="813"/>
      <c r="N1172" s="813"/>
      <c r="O1172" s="813"/>
    </row>
    <row r="1173" spans="3:15" ht="14.25">
      <c r="C1173" s="813"/>
      <c r="D1173" s="813"/>
      <c r="E1173" s="813"/>
      <c r="F1173" s="813"/>
      <c r="G1173" s="813"/>
      <c r="H1173" s="813"/>
      <c r="I1173" s="813"/>
      <c r="J1173" s="813"/>
      <c r="K1173" s="813"/>
      <c r="L1173" s="813"/>
      <c r="M1173" s="813"/>
      <c r="N1173" s="813"/>
      <c r="O1173" s="813"/>
    </row>
    <row r="1174" spans="3:15" ht="14.25">
      <c r="C1174" s="813"/>
      <c r="D1174" s="813"/>
      <c r="E1174" s="813"/>
      <c r="F1174" s="813"/>
      <c r="G1174" s="813"/>
      <c r="H1174" s="813"/>
      <c r="I1174" s="813"/>
      <c r="J1174" s="813"/>
      <c r="K1174" s="813"/>
      <c r="L1174" s="813"/>
      <c r="M1174" s="813"/>
      <c r="N1174" s="813"/>
      <c r="O1174" s="813"/>
    </row>
    <row r="1175" spans="3:15" ht="14.25">
      <c r="C1175" s="813"/>
      <c r="D1175" s="813"/>
      <c r="E1175" s="813"/>
      <c r="F1175" s="813"/>
      <c r="G1175" s="813"/>
      <c r="H1175" s="813"/>
      <c r="I1175" s="813"/>
      <c r="J1175" s="813"/>
      <c r="K1175" s="813"/>
      <c r="L1175" s="813"/>
      <c r="M1175" s="813"/>
      <c r="N1175" s="813"/>
      <c r="O1175" s="813"/>
    </row>
    <row r="1176" spans="3:15" ht="14.25">
      <c r="C1176" s="813"/>
      <c r="D1176" s="813"/>
      <c r="E1176" s="813"/>
      <c r="F1176" s="813"/>
      <c r="G1176" s="813"/>
      <c r="H1176" s="813"/>
      <c r="I1176" s="813"/>
      <c r="J1176" s="813"/>
      <c r="K1176" s="813"/>
      <c r="L1176" s="813"/>
      <c r="M1176" s="813"/>
      <c r="N1176" s="813"/>
      <c r="O1176" s="813"/>
    </row>
    <row r="1177" spans="3:15" ht="14.25">
      <c r="C1177" s="813"/>
      <c r="D1177" s="813"/>
      <c r="E1177" s="813"/>
      <c r="F1177" s="813"/>
      <c r="G1177" s="813"/>
      <c r="H1177" s="813"/>
      <c r="I1177" s="813"/>
      <c r="J1177" s="813"/>
      <c r="K1177" s="813"/>
      <c r="L1177" s="813"/>
      <c r="M1177" s="813"/>
      <c r="N1177" s="813"/>
      <c r="O1177" s="813"/>
    </row>
    <row r="1178" spans="3:15" ht="14.25">
      <c r="C1178" s="813"/>
      <c r="D1178" s="813"/>
      <c r="E1178" s="813"/>
      <c r="F1178" s="813"/>
      <c r="G1178" s="813"/>
      <c r="H1178" s="813"/>
      <c r="I1178" s="813"/>
      <c r="J1178" s="813"/>
      <c r="K1178" s="813"/>
      <c r="L1178" s="813"/>
      <c r="M1178" s="813"/>
      <c r="N1178" s="813"/>
      <c r="O1178" s="813"/>
    </row>
    <row r="1179" spans="3:15" ht="14.25">
      <c r="C1179" s="813"/>
      <c r="D1179" s="813"/>
      <c r="E1179" s="813"/>
      <c r="F1179" s="813"/>
      <c r="G1179" s="813"/>
      <c r="H1179" s="813"/>
      <c r="I1179" s="813"/>
      <c r="J1179" s="813"/>
      <c r="K1179" s="813"/>
      <c r="L1179" s="813"/>
      <c r="M1179" s="813"/>
      <c r="N1179" s="813"/>
      <c r="O1179" s="813"/>
    </row>
    <row r="1180" spans="3:15" ht="14.25">
      <c r="C1180" s="813"/>
      <c r="D1180" s="813"/>
      <c r="E1180" s="813"/>
      <c r="F1180" s="813"/>
      <c r="G1180" s="813"/>
      <c r="H1180" s="813"/>
      <c r="I1180" s="813"/>
      <c r="J1180" s="813"/>
      <c r="K1180" s="813"/>
      <c r="L1180" s="813"/>
      <c r="M1180" s="813"/>
      <c r="N1180" s="813"/>
      <c r="O1180" s="813"/>
    </row>
    <row r="1181" spans="3:15" ht="14.25">
      <c r="C1181" s="813"/>
      <c r="D1181" s="813"/>
      <c r="E1181" s="813"/>
      <c r="F1181" s="813"/>
      <c r="G1181" s="813"/>
      <c r="H1181" s="813"/>
      <c r="I1181" s="813"/>
      <c r="J1181" s="813"/>
      <c r="K1181" s="813"/>
      <c r="L1181" s="813"/>
      <c r="M1181" s="813"/>
      <c r="N1181" s="813"/>
      <c r="O1181" s="813"/>
    </row>
    <row r="1182" spans="3:15" ht="14.25">
      <c r="C1182" s="813"/>
      <c r="D1182" s="813"/>
      <c r="E1182" s="813"/>
      <c r="F1182" s="813"/>
      <c r="G1182" s="813"/>
      <c r="H1182" s="813"/>
      <c r="I1182" s="813"/>
      <c r="J1182" s="813"/>
      <c r="K1182" s="813"/>
      <c r="L1182" s="813"/>
      <c r="M1182" s="813"/>
      <c r="N1182" s="813"/>
      <c r="O1182" s="813"/>
    </row>
    <row r="1183" spans="3:15" ht="14.25">
      <c r="C1183" s="813"/>
      <c r="D1183" s="813"/>
      <c r="E1183" s="813"/>
      <c r="F1183" s="813"/>
      <c r="G1183" s="813"/>
      <c r="H1183" s="813"/>
      <c r="I1183" s="813"/>
      <c r="J1183" s="813"/>
      <c r="K1183" s="813"/>
      <c r="L1183" s="813"/>
      <c r="M1183" s="813"/>
      <c r="N1183" s="813"/>
      <c r="O1183" s="813"/>
    </row>
    <row r="1184" spans="3:15" ht="14.25">
      <c r="C1184" s="813"/>
      <c r="D1184" s="813"/>
      <c r="E1184" s="813"/>
      <c r="F1184" s="813"/>
      <c r="G1184" s="813"/>
      <c r="H1184" s="813"/>
      <c r="I1184" s="813"/>
      <c r="J1184" s="813"/>
      <c r="K1184" s="813"/>
      <c r="L1184" s="813"/>
      <c r="M1184" s="813"/>
      <c r="N1184" s="813"/>
      <c r="O1184" s="813"/>
    </row>
    <row r="1185" spans="3:15" ht="14.25">
      <c r="C1185" s="813"/>
      <c r="D1185" s="813"/>
      <c r="E1185" s="813"/>
      <c r="F1185" s="813"/>
      <c r="G1185" s="813"/>
      <c r="H1185" s="813"/>
      <c r="I1185" s="813"/>
      <c r="J1185" s="813"/>
      <c r="K1185" s="813"/>
      <c r="L1185" s="813"/>
      <c r="M1185" s="813"/>
      <c r="N1185" s="813"/>
      <c r="O1185" s="813"/>
    </row>
    <row r="1186" spans="3:15" ht="14.25">
      <c r="C1186" s="813"/>
      <c r="D1186" s="813"/>
      <c r="E1186" s="813"/>
      <c r="F1186" s="813"/>
      <c r="G1186" s="813"/>
      <c r="H1186" s="813"/>
      <c r="I1186" s="813"/>
      <c r="J1186" s="813"/>
      <c r="K1186" s="813"/>
      <c r="L1186" s="813"/>
      <c r="M1186" s="813"/>
      <c r="N1186" s="813"/>
      <c r="O1186" s="813"/>
    </row>
    <row r="1187" spans="3:15" ht="14.25">
      <c r="C1187" s="813"/>
      <c r="D1187" s="813"/>
      <c r="E1187" s="813"/>
      <c r="F1187" s="813"/>
      <c r="G1187" s="813"/>
      <c r="H1187" s="813"/>
      <c r="I1187" s="813"/>
      <c r="J1187" s="813"/>
      <c r="K1187" s="813"/>
      <c r="L1187" s="813"/>
      <c r="M1187" s="813"/>
      <c r="N1187" s="813"/>
      <c r="O1187" s="813"/>
    </row>
    <row r="1188" spans="3:15" ht="14.25">
      <c r="C1188" s="813"/>
      <c r="D1188" s="813"/>
      <c r="E1188" s="813"/>
      <c r="F1188" s="813"/>
      <c r="G1188" s="813"/>
      <c r="H1188" s="813"/>
      <c r="I1188" s="813"/>
      <c r="J1188" s="813"/>
      <c r="K1188" s="813"/>
      <c r="L1188" s="813"/>
      <c r="M1188" s="813"/>
      <c r="N1188" s="813"/>
      <c r="O1188" s="813"/>
    </row>
    <row r="1189" spans="3:15" ht="14.25">
      <c r="C1189" s="813"/>
      <c r="D1189" s="813"/>
      <c r="E1189" s="813"/>
      <c r="F1189" s="813"/>
      <c r="G1189" s="813"/>
      <c r="H1189" s="813"/>
      <c r="I1189" s="813"/>
      <c r="J1189" s="813"/>
      <c r="K1189" s="813"/>
      <c r="L1189" s="813"/>
      <c r="M1189" s="813"/>
      <c r="N1189" s="813"/>
      <c r="O1189" s="813"/>
    </row>
    <row r="1190" spans="3:15" ht="14.25">
      <c r="C1190" s="813"/>
      <c r="D1190" s="813"/>
      <c r="E1190" s="813"/>
      <c r="F1190" s="813"/>
      <c r="G1190" s="813"/>
      <c r="H1190" s="813"/>
      <c r="I1190" s="813"/>
      <c r="J1190" s="813"/>
      <c r="K1190" s="813"/>
      <c r="L1190" s="813"/>
      <c r="M1190" s="813"/>
      <c r="N1190" s="813"/>
      <c r="O1190" s="813"/>
    </row>
    <row r="1191" spans="3:15" ht="14.25">
      <c r="C1191" s="813"/>
      <c r="D1191" s="813"/>
      <c r="E1191" s="813"/>
      <c r="F1191" s="813"/>
      <c r="G1191" s="813"/>
      <c r="H1191" s="813"/>
      <c r="I1191" s="813"/>
      <c r="J1191" s="813"/>
      <c r="K1191" s="813"/>
      <c r="L1191" s="813"/>
      <c r="M1191" s="813"/>
      <c r="N1191" s="813"/>
      <c r="O1191" s="813"/>
    </row>
    <row r="1192" spans="3:15" ht="14.25">
      <c r="C1192" s="813"/>
      <c r="D1192" s="813"/>
      <c r="E1192" s="813"/>
      <c r="F1192" s="813"/>
      <c r="G1192" s="813"/>
      <c r="H1192" s="813"/>
      <c r="I1192" s="813"/>
      <c r="J1192" s="813"/>
      <c r="K1192" s="813"/>
      <c r="L1192" s="813"/>
      <c r="M1192" s="813"/>
      <c r="N1192" s="813"/>
      <c r="O1192" s="813"/>
    </row>
    <row r="1193" spans="3:15" ht="14.25">
      <c r="C1193" s="813"/>
      <c r="D1193" s="813"/>
      <c r="E1193" s="813"/>
      <c r="F1193" s="813"/>
      <c r="G1193" s="813"/>
      <c r="H1193" s="813"/>
      <c r="I1193" s="813"/>
      <c r="J1193" s="813"/>
      <c r="K1193" s="813"/>
      <c r="L1193" s="813"/>
      <c r="M1193" s="813"/>
      <c r="N1193" s="813"/>
      <c r="O1193" s="813"/>
    </row>
    <row r="1194" spans="3:15" ht="14.25">
      <c r="C1194" s="813"/>
      <c r="D1194" s="813"/>
      <c r="E1194" s="813"/>
      <c r="F1194" s="813"/>
      <c r="G1194" s="813"/>
      <c r="H1194" s="813"/>
      <c r="I1194" s="813"/>
      <c r="J1194" s="813"/>
      <c r="K1194" s="813"/>
      <c r="L1194" s="813"/>
      <c r="M1194" s="813"/>
      <c r="N1194" s="813"/>
      <c r="O1194" s="813"/>
    </row>
    <row r="1195" spans="3:15" ht="14.25">
      <c r="C1195" s="813"/>
      <c r="D1195" s="813"/>
      <c r="E1195" s="813"/>
      <c r="F1195" s="813"/>
      <c r="G1195" s="813"/>
      <c r="H1195" s="813"/>
      <c r="I1195" s="813"/>
      <c r="J1195" s="813"/>
      <c r="K1195" s="813"/>
      <c r="L1195" s="813"/>
      <c r="M1195" s="813"/>
      <c r="N1195" s="813"/>
      <c r="O1195" s="813"/>
    </row>
    <row r="1196" spans="3:15" ht="14.25">
      <c r="C1196" s="813"/>
      <c r="D1196" s="813"/>
      <c r="E1196" s="813"/>
      <c r="F1196" s="813"/>
      <c r="G1196" s="813"/>
      <c r="H1196" s="813"/>
      <c r="I1196" s="813"/>
      <c r="J1196" s="813"/>
      <c r="K1196" s="813"/>
      <c r="L1196" s="813"/>
      <c r="M1196" s="813"/>
      <c r="N1196" s="813"/>
      <c r="O1196" s="813"/>
    </row>
    <row r="1197" spans="3:15" ht="14.25">
      <c r="C1197" s="813"/>
      <c r="D1197" s="813"/>
      <c r="E1197" s="813"/>
      <c r="F1197" s="813"/>
      <c r="G1197" s="813"/>
      <c r="H1197" s="813"/>
      <c r="I1197" s="813"/>
      <c r="J1197" s="813"/>
      <c r="K1197" s="813"/>
      <c r="L1197" s="813"/>
      <c r="M1197" s="813"/>
      <c r="N1197" s="813"/>
      <c r="O1197" s="813"/>
    </row>
    <row r="1198" spans="3:15" ht="14.25">
      <c r="C1198" s="813"/>
      <c r="D1198" s="813"/>
      <c r="E1198" s="813"/>
      <c r="F1198" s="813"/>
      <c r="G1198" s="813"/>
      <c r="H1198" s="813"/>
      <c r="I1198" s="813"/>
      <c r="J1198" s="813"/>
      <c r="K1198" s="813"/>
      <c r="L1198" s="813"/>
      <c r="M1198" s="813"/>
      <c r="N1198" s="813"/>
      <c r="O1198" s="813"/>
    </row>
    <row r="1199" spans="3:15" ht="14.25">
      <c r="C1199" s="813"/>
      <c r="D1199" s="813"/>
      <c r="E1199" s="813"/>
      <c r="F1199" s="813"/>
      <c r="G1199" s="813"/>
      <c r="H1199" s="813"/>
      <c r="I1199" s="813"/>
      <c r="J1199" s="813"/>
      <c r="K1199" s="813"/>
      <c r="L1199" s="813"/>
      <c r="M1199" s="813"/>
      <c r="N1199" s="813"/>
      <c r="O1199" s="813"/>
    </row>
    <row r="1200" spans="3:15" ht="14.25">
      <c r="C1200" s="813"/>
      <c r="D1200" s="813"/>
      <c r="E1200" s="813"/>
      <c r="F1200" s="813"/>
      <c r="G1200" s="813"/>
      <c r="H1200" s="813"/>
      <c r="I1200" s="813"/>
      <c r="J1200" s="813"/>
      <c r="K1200" s="813"/>
      <c r="L1200" s="813"/>
      <c r="M1200" s="813"/>
      <c r="N1200" s="813"/>
      <c r="O1200" s="813"/>
    </row>
    <row r="1201" spans="3:15" ht="14.25">
      <c r="C1201" s="813"/>
      <c r="D1201" s="813"/>
      <c r="E1201" s="813"/>
      <c r="F1201" s="813"/>
      <c r="G1201" s="813"/>
      <c r="H1201" s="813"/>
      <c r="I1201" s="813"/>
      <c r="J1201" s="813"/>
      <c r="K1201" s="813"/>
      <c r="L1201" s="813"/>
      <c r="M1201" s="813"/>
      <c r="N1201" s="813"/>
      <c r="O1201" s="813"/>
    </row>
    <row r="1202" spans="3:15" ht="14.25">
      <c r="C1202" s="813"/>
      <c r="D1202" s="813"/>
      <c r="E1202" s="813"/>
      <c r="F1202" s="813"/>
      <c r="G1202" s="813"/>
      <c r="H1202" s="813"/>
      <c r="I1202" s="813"/>
      <c r="J1202" s="813"/>
      <c r="K1202" s="813"/>
      <c r="L1202" s="813"/>
      <c r="M1202" s="813"/>
      <c r="N1202" s="813"/>
      <c r="O1202" s="813"/>
    </row>
    <row r="1203" spans="3:15" ht="14.25">
      <c r="C1203" s="813"/>
      <c r="D1203" s="813"/>
      <c r="E1203" s="813"/>
      <c r="F1203" s="813"/>
      <c r="G1203" s="813"/>
      <c r="H1203" s="813"/>
      <c r="I1203" s="813"/>
      <c r="J1203" s="813"/>
      <c r="K1203" s="813"/>
      <c r="L1203" s="813"/>
      <c r="M1203" s="813"/>
      <c r="N1203" s="813"/>
      <c r="O1203" s="813"/>
    </row>
    <row r="1204" spans="3:15" ht="14.25">
      <c r="C1204" s="813"/>
      <c r="D1204" s="813"/>
      <c r="E1204" s="813"/>
      <c r="F1204" s="813"/>
      <c r="G1204" s="813"/>
      <c r="H1204" s="813"/>
      <c r="I1204" s="813"/>
      <c r="J1204" s="813"/>
      <c r="K1204" s="813"/>
      <c r="L1204" s="813"/>
      <c r="M1204" s="813"/>
      <c r="N1204" s="813"/>
      <c r="O1204" s="813"/>
    </row>
    <row r="1205" spans="3:15" ht="14.25">
      <c r="C1205" s="813"/>
      <c r="D1205" s="813"/>
      <c r="E1205" s="813"/>
      <c r="F1205" s="813"/>
      <c r="G1205" s="813"/>
      <c r="H1205" s="813"/>
      <c r="I1205" s="813"/>
      <c r="J1205" s="813"/>
      <c r="K1205" s="813"/>
      <c r="L1205" s="813"/>
      <c r="M1205" s="813"/>
      <c r="N1205" s="813"/>
      <c r="O1205" s="813"/>
    </row>
    <row r="1206" spans="3:15" ht="14.25">
      <c r="C1206" s="813"/>
      <c r="D1206" s="813"/>
      <c r="E1206" s="813"/>
      <c r="F1206" s="813"/>
      <c r="G1206" s="813"/>
      <c r="H1206" s="813"/>
      <c r="I1206" s="813"/>
      <c r="J1206" s="813"/>
      <c r="K1206" s="813"/>
      <c r="L1206" s="813"/>
      <c r="M1206" s="813"/>
      <c r="N1206" s="813"/>
      <c r="O1206" s="813"/>
    </row>
    <row r="1207" spans="3:15" ht="14.25">
      <c r="C1207" s="813"/>
      <c r="D1207" s="813"/>
      <c r="E1207" s="813"/>
      <c r="F1207" s="813"/>
      <c r="G1207" s="813"/>
      <c r="H1207" s="813"/>
      <c r="I1207" s="813"/>
      <c r="J1207" s="813"/>
      <c r="K1207" s="813"/>
      <c r="L1207" s="813"/>
      <c r="M1207" s="813"/>
      <c r="N1207" s="813"/>
      <c r="O1207" s="813"/>
    </row>
    <row r="1208" spans="3:15" ht="14.25">
      <c r="C1208" s="813"/>
      <c r="D1208" s="813"/>
      <c r="E1208" s="813"/>
      <c r="F1208" s="813"/>
      <c r="G1208" s="813"/>
      <c r="H1208" s="813"/>
      <c r="I1208" s="813"/>
      <c r="J1208" s="813"/>
      <c r="K1208" s="813"/>
      <c r="L1208" s="813"/>
      <c r="M1208" s="813"/>
      <c r="N1208" s="813"/>
      <c r="O1208" s="813"/>
    </row>
    <row r="1209" spans="3:15" ht="14.25">
      <c r="C1209" s="813"/>
      <c r="D1209" s="813"/>
      <c r="E1209" s="813"/>
      <c r="F1209" s="813"/>
      <c r="G1209" s="813"/>
      <c r="H1209" s="813"/>
      <c r="I1209" s="813"/>
      <c r="J1209" s="813"/>
      <c r="K1209" s="813"/>
      <c r="L1209" s="813"/>
      <c r="M1209" s="813"/>
      <c r="N1209" s="813"/>
      <c r="O1209" s="813"/>
    </row>
    <row r="1210" spans="3:15" ht="14.25">
      <c r="C1210" s="813"/>
      <c r="D1210" s="813"/>
      <c r="E1210" s="813"/>
      <c r="F1210" s="813"/>
      <c r="G1210" s="813"/>
      <c r="H1210" s="813"/>
      <c r="I1210" s="813"/>
      <c r="J1210" s="813"/>
      <c r="K1210" s="813"/>
      <c r="L1210" s="813"/>
      <c r="M1210" s="813"/>
      <c r="N1210" s="813"/>
      <c r="O1210" s="813"/>
    </row>
    <row r="1211" spans="3:15" ht="14.25">
      <c r="C1211" s="813"/>
      <c r="D1211" s="813"/>
      <c r="E1211" s="813"/>
      <c r="F1211" s="813"/>
      <c r="G1211" s="813"/>
      <c r="H1211" s="813"/>
      <c r="I1211" s="813"/>
      <c r="J1211" s="813"/>
      <c r="K1211" s="813"/>
      <c r="L1211" s="813"/>
      <c r="M1211" s="813"/>
      <c r="N1211" s="813"/>
      <c r="O1211" s="813"/>
    </row>
    <row r="1212" spans="3:15" ht="14.25">
      <c r="C1212" s="813"/>
      <c r="D1212" s="813"/>
      <c r="E1212" s="813"/>
      <c r="F1212" s="813"/>
      <c r="G1212" s="813"/>
      <c r="H1212" s="813"/>
      <c r="I1212" s="813"/>
      <c r="J1212" s="813"/>
      <c r="K1212" s="813"/>
      <c r="L1212" s="813"/>
      <c r="M1212" s="813"/>
      <c r="N1212" s="813"/>
      <c r="O1212" s="813"/>
    </row>
    <row r="1213" spans="3:15" ht="14.25">
      <c r="C1213" s="813"/>
      <c r="D1213" s="813"/>
      <c r="E1213" s="813"/>
      <c r="F1213" s="813"/>
      <c r="G1213" s="813"/>
      <c r="H1213" s="813"/>
      <c r="I1213" s="813"/>
      <c r="J1213" s="813"/>
      <c r="K1213" s="813"/>
      <c r="L1213" s="813"/>
      <c r="M1213" s="813"/>
      <c r="N1213" s="813"/>
      <c r="O1213" s="813"/>
    </row>
    <row r="1214" spans="3:15" ht="14.25">
      <c r="C1214" s="813"/>
      <c r="D1214" s="813"/>
      <c r="E1214" s="813"/>
      <c r="F1214" s="813"/>
      <c r="G1214" s="813"/>
      <c r="H1214" s="813"/>
      <c r="I1214" s="813"/>
      <c r="J1214" s="813"/>
      <c r="K1214" s="813"/>
      <c r="L1214" s="813"/>
      <c r="M1214" s="813"/>
      <c r="N1214" s="813"/>
      <c r="O1214" s="813"/>
    </row>
    <row r="1215" spans="3:15" ht="14.25">
      <c r="C1215" s="813"/>
      <c r="D1215" s="813"/>
      <c r="E1215" s="813"/>
      <c r="F1215" s="813"/>
      <c r="G1215" s="813"/>
      <c r="H1215" s="813"/>
      <c r="I1215" s="813"/>
      <c r="J1215" s="813"/>
      <c r="K1215" s="813"/>
      <c r="L1215" s="813"/>
      <c r="M1215" s="813"/>
      <c r="N1215" s="813"/>
      <c r="O1215" s="813"/>
    </row>
    <row r="1216" spans="3:15" ht="14.25">
      <c r="C1216" s="813"/>
      <c r="D1216" s="813"/>
      <c r="E1216" s="813"/>
      <c r="F1216" s="813"/>
      <c r="G1216" s="813"/>
      <c r="H1216" s="813"/>
      <c r="I1216" s="813"/>
      <c r="J1216" s="813"/>
      <c r="K1216" s="813"/>
      <c r="L1216" s="813"/>
      <c r="M1216" s="813"/>
      <c r="N1216" s="813"/>
      <c r="O1216" s="813"/>
    </row>
    <row r="1217" spans="3:15" ht="14.25">
      <c r="C1217" s="813"/>
      <c r="D1217" s="813"/>
      <c r="E1217" s="813"/>
      <c r="F1217" s="813"/>
      <c r="G1217" s="813"/>
      <c r="H1217" s="813"/>
      <c r="I1217" s="813"/>
      <c r="J1217" s="813"/>
      <c r="K1217" s="813"/>
      <c r="L1217" s="813"/>
      <c r="M1217" s="813"/>
      <c r="N1217" s="813"/>
      <c r="O1217" s="813"/>
    </row>
    <row r="1218" spans="3:15" ht="14.25">
      <c r="C1218" s="813"/>
      <c r="D1218" s="813"/>
      <c r="E1218" s="813"/>
      <c r="F1218" s="813"/>
      <c r="G1218" s="813"/>
      <c r="H1218" s="813"/>
      <c r="I1218" s="813"/>
      <c r="J1218" s="813"/>
      <c r="K1218" s="813"/>
      <c r="L1218" s="813"/>
      <c r="M1218" s="813"/>
      <c r="N1218" s="813"/>
      <c r="O1218" s="813"/>
    </row>
    <row r="1219" spans="3:15" ht="14.25">
      <c r="C1219" s="813"/>
      <c r="D1219" s="813"/>
      <c r="E1219" s="813"/>
      <c r="F1219" s="813"/>
      <c r="G1219" s="813"/>
      <c r="H1219" s="813"/>
      <c r="I1219" s="813"/>
      <c r="J1219" s="813"/>
      <c r="K1219" s="813"/>
      <c r="L1219" s="813"/>
      <c r="M1219" s="813"/>
      <c r="N1219" s="813"/>
      <c r="O1219" s="813"/>
    </row>
    <row r="1220" spans="3:15" ht="14.25">
      <c r="C1220" s="813"/>
      <c r="D1220" s="813"/>
      <c r="E1220" s="813"/>
      <c r="F1220" s="813"/>
      <c r="G1220" s="813"/>
      <c r="H1220" s="813"/>
      <c r="I1220" s="813"/>
      <c r="J1220" s="813"/>
      <c r="K1220" s="813"/>
      <c r="L1220" s="813"/>
      <c r="M1220" s="813"/>
      <c r="N1220" s="813"/>
      <c r="O1220" s="813"/>
    </row>
    <row r="1221" spans="3:15" ht="14.25">
      <c r="C1221" s="813"/>
      <c r="D1221" s="813"/>
      <c r="E1221" s="813"/>
      <c r="F1221" s="813"/>
      <c r="G1221" s="813"/>
      <c r="H1221" s="813"/>
      <c r="I1221" s="813"/>
      <c r="J1221" s="813"/>
      <c r="K1221" s="813"/>
      <c r="L1221" s="813"/>
      <c r="M1221" s="813"/>
      <c r="N1221" s="813"/>
      <c r="O1221" s="813"/>
    </row>
    <row r="1222" spans="3:15" ht="14.25">
      <c r="C1222" s="813"/>
      <c r="D1222" s="813"/>
      <c r="E1222" s="813"/>
      <c r="F1222" s="813"/>
      <c r="G1222" s="813"/>
      <c r="H1222" s="813"/>
      <c r="I1222" s="813"/>
      <c r="J1222" s="813"/>
      <c r="K1222" s="813"/>
      <c r="L1222" s="813"/>
      <c r="M1222" s="813"/>
      <c r="N1222" s="813"/>
      <c r="O1222" s="813"/>
    </row>
    <row r="1223" spans="3:15" ht="14.25">
      <c r="C1223" s="813"/>
      <c r="D1223" s="813"/>
      <c r="E1223" s="813"/>
      <c r="F1223" s="813"/>
      <c r="G1223" s="813"/>
      <c r="H1223" s="813"/>
      <c r="I1223" s="813"/>
      <c r="J1223" s="813"/>
      <c r="K1223" s="813"/>
      <c r="L1223" s="813"/>
      <c r="M1223" s="813"/>
      <c r="N1223" s="813"/>
      <c r="O1223" s="813"/>
    </row>
    <row r="1224" spans="3:15" ht="14.25">
      <c r="C1224" s="813"/>
      <c r="D1224" s="813"/>
      <c r="E1224" s="813"/>
      <c r="F1224" s="813"/>
      <c r="G1224" s="813"/>
      <c r="H1224" s="813"/>
      <c r="I1224" s="813"/>
      <c r="J1224" s="813"/>
      <c r="K1224" s="813"/>
      <c r="L1224" s="813"/>
      <c r="M1224" s="813"/>
      <c r="N1224" s="813"/>
      <c r="O1224" s="813"/>
    </row>
    <row r="1225" spans="3:15" ht="14.25">
      <c r="C1225" s="813"/>
      <c r="D1225" s="813"/>
      <c r="E1225" s="813"/>
      <c r="F1225" s="813"/>
      <c r="G1225" s="813"/>
      <c r="H1225" s="813"/>
      <c r="I1225" s="813"/>
      <c r="J1225" s="813"/>
      <c r="K1225" s="813"/>
      <c r="L1225" s="813"/>
      <c r="M1225" s="813"/>
      <c r="N1225" s="813"/>
      <c r="O1225" s="813"/>
    </row>
    <row r="1226" spans="3:15" ht="14.25">
      <c r="C1226" s="813"/>
      <c r="D1226" s="813"/>
      <c r="E1226" s="813"/>
      <c r="F1226" s="813"/>
      <c r="G1226" s="813"/>
      <c r="H1226" s="813"/>
      <c r="I1226" s="813"/>
      <c r="J1226" s="813"/>
      <c r="K1226" s="813"/>
      <c r="L1226" s="813"/>
      <c r="M1226" s="813"/>
      <c r="N1226" s="813"/>
      <c r="O1226" s="813"/>
    </row>
    <row r="1227" spans="3:15" ht="14.25">
      <c r="C1227" s="813"/>
      <c r="D1227" s="813"/>
      <c r="E1227" s="813"/>
      <c r="F1227" s="813"/>
      <c r="G1227" s="813"/>
      <c r="H1227" s="813"/>
      <c r="I1227" s="813"/>
      <c r="J1227" s="813"/>
      <c r="K1227" s="813"/>
      <c r="L1227" s="813"/>
      <c r="M1227" s="813"/>
      <c r="N1227" s="813"/>
      <c r="O1227" s="813"/>
    </row>
    <row r="1228" spans="3:15" ht="14.25">
      <c r="C1228" s="813"/>
      <c r="D1228" s="813"/>
      <c r="E1228" s="813"/>
      <c r="F1228" s="813"/>
      <c r="G1228" s="813"/>
      <c r="H1228" s="813"/>
      <c r="I1228" s="813"/>
      <c r="J1228" s="813"/>
      <c r="K1228" s="813"/>
      <c r="L1228" s="813"/>
      <c r="M1228" s="813"/>
      <c r="N1228" s="813"/>
      <c r="O1228" s="813"/>
    </row>
    <row r="1229" spans="3:15" ht="14.25">
      <c r="C1229" s="813"/>
      <c r="D1229" s="813"/>
      <c r="E1229" s="813"/>
      <c r="F1229" s="813"/>
      <c r="G1229" s="813"/>
      <c r="H1229" s="813"/>
      <c r="I1229" s="813"/>
      <c r="J1229" s="813"/>
      <c r="K1229" s="813"/>
      <c r="L1229" s="813"/>
      <c r="M1229" s="813"/>
      <c r="N1229" s="813"/>
      <c r="O1229" s="813"/>
    </row>
    <row r="1230" spans="3:15" ht="14.25">
      <c r="C1230" s="813"/>
      <c r="D1230" s="813"/>
      <c r="E1230" s="813"/>
      <c r="F1230" s="813"/>
      <c r="G1230" s="813"/>
      <c r="H1230" s="813"/>
      <c r="I1230" s="813"/>
      <c r="J1230" s="813"/>
      <c r="K1230" s="813"/>
      <c r="L1230" s="813"/>
      <c r="M1230" s="813"/>
      <c r="N1230" s="813"/>
      <c r="O1230" s="813"/>
    </row>
    <row r="1231" spans="3:15" ht="14.25">
      <c r="C1231" s="813"/>
      <c r="D1231" s="813"/>
      <c r="E1231" s="813"/>
      <c r="F1231" s="813"/>
      <c r="G1231" s="813"/>
      <c r="H1231" s="813"/>
      <c r="I1231" s="813"/>
      <c r="J1231" s="813"/>
      <c r="K1231" s="813"/>
      <c r="L1231" s="813"/>
      <c r="M1231" s="813"/>
      <c r="N1231" s="813"/>
      <c r="O1231" s="813"/>
    </row>
    <row r="1232" spans="3:15" ht="14.25">
      <c r="C1232" s="813"/>
      <c r="D1232" s="813"/>
      <c r="E1232" s="813"/>
      <c r="F1232" s="813"/>
      <c r="G1232" s="813"/>
      <c r="H1232" s="813"/>
      <c r="I1232" s="813"/>
      <c r="J1232" s="813"/>
      <c r="K1232" s="813"/>
      <c r="L1232" s="813"/>
      <c r="M1232" s="813"/>
      <c r="N1232" s="813"/>
      <c r="O1232" s="813"/>
    </row>
    <row r="1233" spans="3:15" ht="14.25">
      <c r="C1233" s="813"/>
      <c r="D1233" s="813"/>
      <c r="E1233" s="813"/>
      <c r="F1233" s="813"/>
      <c r="G1233" s="813"/>
      <c r="H1233" s="813"/>
      <c r="I1233" s="813"/>
      <c r="J1233" s="813"/>
      <c r="K1233" s="813"/>
      <c r="L1233" s="813"/>
      <c r="M1233" s="813"/>
      <c r="N1233" s="813"/>
      <c r="O1233" s="813"/>
    </row>
    <row r="1234" spans="3:15" ht="14.25">
      <c r="C1234" s="813"/>
      <c r="D1234" s="813"/>
      <c r="E1234" s="813"/>
      <c r="F1234" s="813"/>
      <c r="G1234" s="813"/>
      <c r="H1234" s="813"/>
      <c r="I1234" s="813"/>
      <c r="J1234" s="813"/>
      <c r="K1234" s="813"/>
      <c r="L1234" s="813"/>
      <c r="M1234" s="813"/>
      <c r="N1234" s="813"/>
      <c r="O1234" s="813"/>
    </row>
    <row r="1235" spans="3:15" ht="14.25">
      <c r="C1235" s="813"/>
      <c r="D1235" s="813"/>
      <c r="E1235" s="813"/>
      <c r="F1235" s="813"/>
      <c r="G1235" s="813"/>
      <c r="H1235" s="813"/>
      <c r="I1235" s="813"/>
      <c r="J1235" s="813"/>
      <c r="K1235" s="813"/>
      <c r="L1235" s="813"/>
      <c r="M1235" s="813"/>
      <c r="N1235" s="813"/>
      <c r="O1235" s="813"/>
    </row>
    <row r="1236" spans="3:15" ht="14.25">
      <c r="C1236" s="813"/>
      <c r="D1236" s="813"/>
      <c r="E1236" s="813"/>
      <c r="F1236" s="813"/>
      <c r="G1236" s="813"/>
      <c r="H1236" s="813"/>
      <c r="I1236" s="813"/>
      <c r="J1236" s="813"/>
      <c r="K1236" s="813"/>
      <c r="L1236" s="813"/>
      <c r="M1236" s="813"/>
      <c r="N1236" s="813"/>
      <c r="O1236" s="813"/>
    </row>
    <row r="1237" spans="3:15" ht="14.25">
      <c r="C1237" s="813"/>
      <c r="D1237" s="813"/>
      <c r="E1237" s="813"/>
      <c r="F1237" s="813"/>
      <c r="G1237" s="813"/>
      <c r="H1237" s="813"/>
      <c r="I1237" s="813"/>
      <c r="J1237" s="813"/>
      <c r="K1237" s="813"/>
      <c r="L1237" s="813"/>
      <c r="M1237" s="813"/>
      <c r="N1237" s="813"/>
      <c r="O1237" s="813"/>
    </row>
    <row r="1238" spans="3:15" ht="14.25">
      <c r="C1238" s="813"/>
      <c r="D1238" s="813"/>
      <c r="E1238" s="813"/>
      <c r="F1238" s="813"/>
      <c r="G1238" s="813"/>
      <c r="H1238" s="813"/>
      <c r="I1238" s="813"/>
      <c r="J1238" s="813"/>
      <c r="K1238" s="813"/>
      <c r="L1238" s="813"/>
      <c r="M1238" s="813"/>
      <c r="N1238" s="813"/>
      <c r="O1238" s="813"/>
    </row>
    <row r="1239" spans="3:15" ht="14.25">
      <c r="C1239" s="813"/>
      <c r="D1239" s="813"/>
      <c r="E1239" s="813"/>
      <c r="F1239" s="813"/>
      <c r="G1239" s="813"/>
      <c r="H1239" s="813"/>
      <c r="I1239" s="813"/>
      <c r="J1239" s="813"/>
      <c r="K1239" s="813"/>
      <c r="L1239" s="813"/>
      <c r="M1239" s="813"/>
      <c r="N1239" s="813"/>
      <c r="O1239" s="813"/>
    </row>
    <row r="1240" spans="3:15" ht="14.25">
      <c r="C1240" s="813"/>
      <c r="D1240" s="813"/>
      <c r="E1240" s="813"/>
      <c r="F1240" s="813"/>
      <c r="G1240" s="813"/>
      <c r="H1240" s="813"/>
      <c r="I1240" s="813"/>
      <c r="J1240" s="813"/>
      <c r="K1240" s="813"/>
      <c r="L1240" s="813"/>
      <c r="M1240" s="813"/>
      <c r="N1240" s="813"/>
      <c r="O1240" s="813"/>
    </row>
    <row r="1241" spans="3:15" ht="14.25">
      <c r="C1241" s="813"/>
      <c r="D1241" s="813"/>
      <c r="E1241" s="813"/>
      <c r="F1241" s="813"/>
      <c r="G1241" s="813"/>
      <c r="H1241" s="813"/>
      <c r="I1241" s="813"/>
      <c r="J1241" s="813"/>
      <c r="K1241" s="813"/>
      <c r="L1241" s="813"/>
      <c r="M1241" s="813"/>
      <c r="N1241" s="813"/>
      <c r="O1241" s="813"/>
    </row>
    <row r="1242" spans="3:15" ht="14.25">
      <c r="C1242" s="813"/>
      <c r="D1242" s="813"/>
      <c r="E1242" s="813"/>
      <c r="F1242" s="813"/>
      <c r="G1242" s="813"/>
      <c r="H1242" s="813"/>
      <c r="I1242" s="813"/>
      <c r="J1242" s="813"/>
      <c r="K1242" s="813"/>
      <c r="L1242" s="813"/>
      <c r="M1242" s="813"/>
      <c r="N1242" s="813"/>
      <c r="O1242" s="813"/>
    </row>
    <row r="1243" spans="3:15" ht="14.25">
      <c r="C1243" s="813"/>
      <c r="D1243" s="813"/>
      <c r="E1243" s="813"/>
      <c r="F1243" s="813"/>
      <c r="G1243" s="813"/>
      <c r="H1243" s="813"/>
      <c r="I1243" s="813"/>
      <c r="J1243" s="813"/>
      <c r="K1243" s="813"/>
      <c r="L1243" s="813"/>
      <c r="M1243" s="813"/>
      <c r="N1243" s="813"/>
      <c r="O1243" s="813"/>
    </row>
    <row r="1244" spans="3:15" ht="14.25">
      <c r="C1244" s="813"/>
      <c r="D1244" s="813"/>
      <c r="E1244" s="813"/>
      <c r="F1244" s="813"/>
      <c r="G1244" s="813"/>
      <c r="H1244" s="813"/>
      <c r="I1244" s="813"/>
      <c r="J1244" s="813"/>
      <c r="K1244" s="813"/>
      <c r="L1244" s="813"/>
      <c r="M1244" s="813"/>
      <c r="N1244" s="813"/>
      <c r="O1244" s="813"/>
    </row>
    <row r="1245" spans="3:15" ht="14.25">
      <c r="C1245" s="813"/>
      <c r="D1245" s="813"/>
      <c r="E1245" s="813"/>
      <c r="F1245" s="813"/>
      <c r="G1245" s="813"/>
      <c r="H1245" s="813"/>
      <c r="I1245" s="813"/>
      <c r="J1245" s="813"/>
      <c r="K1245" s="813"/>
      <c r="L1245" s="813"/>
      <c r="M1245" s="813"/>
      <c r="N1245" s="813"/>
      <c r="O1245" s="813"/>
    </row>
    <row r="1246" spans="3:15" ht="14.25">
      <c r="C1246" s="813"/>
      <c r="D1246" s="813"/>
      <c r="E1246" s="813"/>
      <c r="F1246" s="813"/>
      <c r="G1246" s="813"/>
      <c r="H1246" s="813"/>
      <c r="I1246" s="813"/>
      <c r="J1246" s="813"/>
      <c r="K1246" s="813"/>
      <c r="L1246" s="813"/>
      <c r="M1246" s="813"/>
      <c r="N1246" s="813"/>
      <c r="O1246" s="813"/>
    </row>
    <row r="1247" spans="3:15" ht="14.25">
      <c r="C1247" s="813"/>
      <c r="D1247" s="813"/>
      <c r="E1247" s="813"/>
      <c r="F1247" s="813"/>
      <c r="G1247" s="813"/>
      <c r="H1247" s="813"/>
      <c r="I1247" s="813"/>
      <c r="J1247" s="813"/>
      <c r="K1247" s="813"/>
      <c r="L1247" s="813"/>
      <c r="M1247" s="813"/>
      <c r="N1247" s="813"/>
      <c r="O1247" s="813"/>
    </row>
    <row r="1248" spans="3:15" ht="14.25">
      <c r="C1248" s="813"/>
      <c r="D1248" s="813"/>
      <c r="E1248" s="813"/>
      <c r="F1248" s="813"/>
      <c r="G1248" s="813"/>
      <c r="H1248" s="813"/>
      <c r="I1248" s="813"/>
      <c r="J1248" s="813"/>
      <c r="K1248" s="813"/>
      <c r="L1248" s="813"/>
      <c r="M1248" s="813"/>
      <c r="N1248" s="813"/>
      <c r="O1248" s="813"/>
    </row>
    <row r="1249" spans="3:15" ht="14.25">
      <c r="C1249" s="813"/>
      <c r="D1249" s="813"/>
      <c r="E1249" s="813"/>
      <c r="F1249" s="813"/>
      <c r="G1249" s="813"/>
      <c r="H1249" s="813"/>
      <c r="I1249" s="813"/>
      <c r="J1249" s="813"/>
      <c r="K1249" s="813"/>
      <c r="L1249" s="813"/>
      <c r="M1249" s="813"/>
      <c r="N1249" s="813"/>
      <c r="O1249" s="813"/>
    </row>
    <row r="1250" spans="3:15" ht="14.25">
      <c r="C1250" s="813"/>
      <c r="D1250" s="813"/>
      <c r="E1250" s="813"/>
      <c r="F1250" s="813"/>
      <c r="G1250" s="813"/>
      <c r="H1250" s="813"/>
      <c r="I1250" s="813"/>
      <c r="J1250" s="813"/>
      <c r="K1250" s="813"/>
      <c r="L1250" s="813"/>
      <c r="M1250" s="813"/>
      <c r="N1250" s="813"/>
      <c r="O1250" s="813"/>
    </row>
    <row r="1251" spans="3:15" ht="14.25">
      <c r="C1251" s="813"/>
      <c r="D1251" s="813"/>
      <c r="E1251" s="813"/>
      <c r="F1251" s="813"/>
      <c r="G1251" s="813"/>
      <c r="H1251" s="813"/>
      <c r="I1251" s="813"/>
      <c r="J1251" s="813"/>
      <c r="K1251" s="813"/>
      <c r="L1251" s="813"/>
      <c r="M1251" s="813"/>
      <c r="N1251" s="813"/>
      <c r="O1251" s="813"/>
    </row>
    <row r="1252" spans="3:15" ht="14.25">
      <c r="C1252" s="813"/>
      <c r="D1252" s="813"/>
      <c r="E1252" s="813"/>
      <c r="F1252" s="813"/>
      <c r="G1252" s="813"/>
      <c r="H1252" s="813"/>
      <c r="I1252" s="813"/>
      <c r="J1252" s="813"/>
      <c r="K1252" s="813"/>
      <c r="L1252" s="813"/>
      <c r="M1252" s="813"/>
      <c r="N1252" s="813"/>
      <c r="O1252" s="813"/>
    </row>
    <row r="1253" spans="3:15" ht="14.25">
      <c r="C1253" s="813"/>
      <c r="D1253" s="813"/>
      <c r="E1253" s="813"/>
      <c r="F1253" s="813"/>
      <c r="G1253" s="813"/>
      <c r="H1253" s="813"/>
      <c r="I1253" s="813"/>
      <c r="J1253" s="813"/>
      <c r="K1253" s="813"/>
      <c r="L1253" s="813"/>
      <c r="M1253" s="813"/>
      <c r="N1253" s="813"/>
      <c r="O1253" s="813"/>
    </row>
    <row r="1254" spans="3:15" ht="14.25">
      <c r="C1254" s="813"/>
      <c r="D1254" s="813"/>
      <c r="E1254" s="813"/>
      <c r="F1254" s="813"/>
      <c r="G1254" s="813"/>
      <c r="H1254" s="813"/>
      <c r="I1254" s="813"/>
      <c r="J1254" s="813"/>
      <c r="K1254" s="813"/>
      <c r="L1254" s="813"/>
      <c r="M1254" s="813"/>
      <c r="N1254" s="813"/>
      <c r="O1254" s="813"/>
    </row>
    <row r="1255" spans="3:15" ht="14.25">
      <c r="C1255" s="813"/>
      <c r="D1255" s="813"/>
      <c r="E1255" s="813"/>
      <c r="F1255" s="813"/>
      <c r="G1255" s="813"/>
      <c r="H1255" s="813"/>
      <c r="I1255" s="813"/>
      <c r="J1255" s="813"/>
      <c r="K1255" s="813"/>
      <c r="L1255" s="813"/>
      <c r="M1255" s="813"/>
      <c r="N1255" s="813"/>
      <c r="O1255" s="813"/>
    </row>
    <row r="1256" spans="3:15" ht="14.25">
      <c r="C1256" s="813"/>
      <c r="D1256" s="813"/>
      <c r="E1256" s="813"/>
      <c r="F1256" s="813"/>
      <c r="G1256" s="813"/>
      <c r="H1256" s="813"/>
      <c r="I1256" s="813"/>
      <c r="J1256" s="813"/>
      <c r="K1256" s="813"/>
      <c r="L1256" s="813"/>
      <c r="M1256" s="813"/>
      <c r="N1256" s="813"/>
      <c r="O1256" s="813"/>
    </row>
    <row r="1257" spans="3:15" ht="14.25">
      <c r="C1257" s="813"/>
      <c r="D1257" s="813"/>
      <c r="E1257" s="813"/>
      <c r="F1257" s="813"/>
      <c r="G1257" s="813"/>
      <c r="H1257" s="813"/>
      <c r="I1257" s="813"/>
      <c r="J1257" s="813"/>
      <c r="K1257" s="813"/>
      <c r="L1257" s="813"/>
      <c r="M1257" s="813"/>
      <c r="N1257" s="813"/>
      <c r="O1257" s="813"/>
    </row>
    <row r="1258" spans="3:15" ht="14.25">
      <c r="C1258" s="813"/>
      <c r="D1258" s="813"/>
      <c r="E1258" s="813"/>
      <c r="F1258" s="813"/>
      <c r="G1258" s="813"/>
      <c r="H1258" s="813"/>
      <c r="I1258" s="813"/>
      <c r="J1258" s="813"/>
      <c r="K1258" s="813"/>
      <c r="L1258" s="813"/>
      <c r="M1258" s="813"/>
      <c r="N1258" s="813"/>
      <c r="O1258" s="813"/>
    </row>
    <row r="1259" spans="3:15" ht="14.25">
      <c r="C1259" s="813"/>
      <c r="D1259" s="813"/>
      <c r="E1259" s="813"/>
      <c r="F1259" s="813"/>
      <c r="G1259" s="813"/>
      <c r="H1259" s="813"/>
      <c r="I1259" s="813"/>
      <c r="J1259" s="813"/>
      <c r="K1259" s="813"/>
      <c r="L1259" s="813"/>
      <c r="M1259" s="813"/>
      <c r="N1259" s="813"/>
      <c r="O1259" s="813"/>
    </row>
    <row r="1260" spans="3:15" ht="14.25">
      <c r="C1260" s="813"/>
      <c r="D1260" s="813"/>
      <c r="E1260" s="813"/>
      <c r="F1260" s="813"/>
      <c r="G1260" s="813"/>
      <c r="H1260" s="813"/>
      <c r="I1260" s="813"/>
      <c r="J1260" s="813"/>
      <c r="K1260" s="813"/>
      <c r="L1260" s="813"/>
      <c r="M1260" s="813"/>
      <c r="N1260" s="813"/>
      <c r="O1260" s="813"/>
    </row>
    <row r="1261" spans="3:15" ht="14.25">
      <c r="C1261" s="813"/>
      <c r="D1261" s="813"/>
      <c r="E1261" s="813"/>
      <c r="F1261" s="813"/>
      <c r="G1261" s="813"/>
      <c r="H1261" s="813"/>
      <c r="I1261" s="813"/>
      <c r="J1261" s="813"/>
      <c r="K1261" s="813"/>
      <c r="L1261" s="813"/>
      <c r="M1261" s="813"/>
      <c r="N1261" s="813"/>
      <c r="O1261" s="813"/>
    </row>
    <row r="1262" spans="3:15" ht="14.25">
      <c r="C1262" s="813"/>
      <c r="D1262" s="813"/>
      <c r="E1262" s="813"/>
      <c r="F1262" s="813"/>
      <c r="G1262" s="813"/>
      <c r="H1262" s="813"/>
      <c r="I1262" s="813"/>
      <c r="J1262" s="813"/>
      <c r="K1262" s="813"/>
      <c r="L1262" s="813"/>
      <c r="M1262" s="813"/>
      <c r="N1262" s="813"/>
      <c r="O1262" s="813"/>
    </row>
    <row r="1263" spans="3:15" ht="14.25">
      <c r="C1263" s="813"/>
      <c r="D1263" s="813"/>
      <c r="E1263" s="813"/>
      <c r="F1263" s="813"/>
      <c r="G1263" s="813"/>
      <c r="H1263" s="813"/>
      <c r="I1263" s="813"/>
      <c r="J1263" s="813"/>
      <c r="K1263" s="813"/>
      <c r="L1263" s="813"/>
      <c r="M1263" s="813"/>
      <c r="N1263" s="813"/>
      <c r="O1263" s="813"/>
    </row>
    <row r="1264" spans="3:15" ht="14.25">
      <c r="C1264" s="813"/>
      <c r="D1264" s="813"/>
      <c r="E1264" s="813"/>
      <c r="F1264" s="813"/>
      <c r="G1264" s="813"/>
      <c r="H1264" s="813"/>
      <c r="I1264" s="813"/>
      <c r="J1264" s="813"/>
      <c r="K1264" s="813"/>
      <c r="L1264" s="813"/>
      <c r="M1264" s="813"/>
      <c r="N1264" s="813"/>
      <c r="O1264" s="813"/>
    </row>
    <row r="1265" spans="3:15" ht="14.25">
      <c r="C1265" s="813"/>
      <c r="D1265" s="813"/>
      <c r="E1265" s="813"/>
      <c r="F1265" s="813"/>
      <c r="G1265" s="813"/>
      <c r="H1265" s="813"/>
      <c r="I1265" s="813"/>
      <c r="J1265" s="813"/>
      <c r="K1265" s="813"/>
      <c r="L1265" s="813"/>
      <c r="M1265" s="813"/>
      <c r="N1265" s="813"/>
      <c r="O1265" s="813"/>
    </row>
    <row r="1266" spans="3:15" ht="14.25">
      <c r="C1266" s="813"/>
      <c r="D1266" s="813"/>
      <c r="E1266" s="813"/>
      <c r="F1266" s="813"/>
      <c r="G1266" s="813"/>
      <c r="H1266" s="813"/>
      <c r="I1266" s="813"/>
      <c r="J1266" s="813"/>
      <c r="K1266" s="813"/>
      <c r="L1266" s="813"/>
      <c r="M1266" s="813"/>
      <c r="N1266" s="813"/>
      <c r="O1266" s="813"/>
    </row>
    <row r="1267" spans="3:15" ht="14.25">
      <c r="C1267" s="813"/>
      <c r="D1267" s="813"/>
      <c r="E1267" s="813"/>
      <c r="F1267" s="813"/>
      <c r="G1267" s="813"/>
      <c r="H1267" s="813"/>
      <c r="I1267" s="813"/>
      <c r="J1267" s="813"/>
      <c r="K1267" s="813"/>
      <c r="L1267" s="813"/>
      <c r="M1267" s="813"/>
      <c r="N1267" s="813"/>
      <c r="O1267" s="813"/>
    </row>
    <row r="1268" spans="3:15" ht="14.25">
      <c r="C1268" s="813"/>
      <c r="D1268" s="813"/>
      <c r="E1268" s="813"/>
      <c r="F1268" s="813"/>
      <c r="G1268" s="813"/>
      <c r="H1268" s="813"/>
      <c r="I1268" s="813"/>
      <c r="J1268" s="813"/>
      <c r="K1268" s="813"/>
      <c r="L1268" s="813"/>
      <c r="M1268" s="813"/>
      <c r="N1268" s="813"/>
      <c r="O1268" s="813"/>
    </row>
    <row r="1269" spans="3:15" ht="14.25">
      <c r="C1269" s="813"/>
      <c r="D1269" s="813"/>
      <c r="E1269" s="813"/>
      <c r="F1269" s="813"/>
      <c r="G1269" s="813"/>
      <c r="H1269" s="813"/>
      <c r="I1269" s="813"/>
      <c r="J1269" s="813"/>
      <c r="K1269" s="813"/>
      <c r="L1269" s="813"/>
      <c r="M1269" s="813"/>
      <c r="N1269" s="813"/>
      <c r="O1269" s="813"/>
    </row>
    <row r="1270" spans="3:15" ht="14.25">
      <c r="C1270" s="813"/>
      <c r="D1270" s="813"/>
      <c r="E1270" s="813"/>
      <c r="F1270" s="813"/>
      <c r="G1270" s="813"/>
      <c r="H1270" s="813"/>
      <c r="I1270" s="813"/>
      <c r="J1270" s="813"/>
      <c r="K1270" s="813"/>
      <c r="L1270" s="813"/>
      <c r="M1270" s="813"/>
      <c r="N1270" s="813"/>
      <c r="O1270" s="813"/>
    </row>
    <row r="1271" spans="3:15" ht="14.25">
      <c r="C1271" s="813"/>
      <c r="D1271" s="813"/>
      <c r="E1271" s="813"/>
      <c r="F1271" s="813"/>
      <c r="G1271" s="813"/>
      <c r="H1271" s="813"/>
      <c r="I1271" s="813"/>
      <c r="J1271" s="813"/>
      <c r="K1271" s="813"/>
      <c r="L1271" s="813"/>
      <c r="M1271" s="813"/>
      <c r="N1271" s="813"/>
      <c r="O1271" s="813"/>
    </row>
    <row r="1272" spans="3:15" ht="14.25">
      <c r="C1272" s="813"/>
      <c r="D1272" s="813"/>
      <c r="E1272" s="813"/>
      <c r="F1272" s="813"/>
      <c r="G1272" s="813"/>
      <c r="H1272" s="813"/>
      <c r="I1272" s="813"/>
      <c r="J1272" s="813"/>
      <c r="K1272" s="813"/>
      <c r="L1272" s="813"/>
      <c r="M1272" s="813"/>
      <c r="N1272" s="813"/>
      <c r="O1272" s="813"/>
    </row>
    <row r="1273" spans="3:15" ht="14.25">
      <c r="C1273" s="813"/>
      <c r="D1273" s="813"/>
      <c r="E1273" s="813"/>
      <c r="F1273" s="813"/>
      <c r="G1273" s="813"/>
      <c r="H1273" s="813"/>
      <c r="I1273" s="813"/>
      <c r="J1273" s="813"/>
      <c r="K1273" s="813"/>
      <c r="L1273" s="813"/>
      <c r="M1273" s="813"/>
      <c r="N1273" s="813"/>
      <c r="O1273" s="813"/>
    </row>
    <row r="1274" spans="3:15" ht="14.25">
      <c r="C1274" s="813"/>
      <c r="D1274" s="813"/>
      <c r="E1274" s="813"/>
      <c r="F1274" s="813"/>
      <c r="G1274" s="813"/>
      <c r="H1274" s="813"/>
      <c r="I1274" s="813"/>
      <c r="J1274" s="813"/>
      <c r="K1274" s="813"/>
      <c r="L1274" s="813"/>
      <c r="M1274" s="813"/>
      <c r="N1274" s="813"/>
      <c r="O1274" s="813"/>
    </row>
    <row r="1275" spans="3:15" ht="14.25">
      <c r="C1275" s="813"/>
      <c r="D1275" s="813"/>
      <c r="E1275" s="813"/>
      <c r="F1275" s="813"/>
      <c r="G1275" s="813"/>
      <c r="H1275" s="813"/>
      <c r="I1275" s="813"/>
      <c r="J1275" s="813"/>
      <c r="K1275" s="813"/>
      <c r="L1275" s="813"/>
      <c r="M1275" s="813"/>
      <c r="N1275" s="813"/>
      <c r="O1275" s="813"/>
    </row>
    <row r="1276" spans="3:15" ht="14.25">
      <c r="C1276" s="813"/>
      <c r="D1276" s="813"/>
      <c r="E1276" s="813"/>
      <c r="F1276" s="813"/>
      <c r="G1276" s="813"/>
      <c r="H1276" s="813"/>
      <c r="I1276" s="813"/>
      <c r="J1276" s="813"/>
      <c r="K1276" s="813"/>
      <c r="L1276" s="813"/>
      <c r="M1276" s="813"/>
      <c r="N1276" s="813"/>
      <c r="O1276" s="813"/>
    </row>
    <row r="1277" spans="3:15" ht="14.25">
      <c r="C1277" s="813"/>
      <c r="D1277" s="813"/>
      <c r="E1277" s="813"/>
      <c r="F1277" s="813"/>
      <c r="G1277" s="813"/>
      <c r="H1277" s="813"/>
      <c r="I1277" s="813"/>
      <c r="J1277" s="813"/>
      <c r="K1277" s="813"/>
      <c r="L1277" s="813"/>
      <c r="M1277" s="813"/>
      <c r="N1277" s="813"/>
      <c r="O1277" s="813"/>
    </row>
    <row r="1278" spans="3:15" ht="14.25">
      <c r="C1278" s="813"/>
      <c r="D1278" s="813"/>
      <c r="E1278" s="813"/>
      <c r="F1278" s="813"/>
      <c r="G1278" s="813"/>
      <c r="H1278" s="813"/>
      <c r="I1278" s="813"/>
      <c r="J1278" s="813"/>
      <c r="K1278" s="813"/>
      <c r="L1278" s="813"/>
      <c r="M1278" s="813"/>
      <c r="N1278" s="813"/>
      <c r="O1278" s="813"/>
    </row>
    <row r="1279" spans="3:15" ht="14.25">
      <c r="C1279" s="813"/>
      <c r="D1279" s="813"/>
      <c r="E1279" s="813"/>
      <c r="F1279" s="813"/>
      <c r="G1279" s="813"/>
      <c r="H1279" s="813"/>
      <c r="I1279" s="813"/>
      <c r="J1279" s="813"/>
      <c r="K1279" s="813"/>
      <c r="L1279" s="813"/>
      <c r="M1279" s="813"/>
      <c r="N1279" s="813"/>
      <c r="O1279" s="813"/>
    </row>
    <row r="1280" spans="3:15" ht="14.25">
      <c r="C1280" s="813"/>
      <c r="D1280" s="813"/>
      <c r="E1280" s="813"/>
      <c r="F1280" s="813"/>
      <c r="G1280" s="813"/>
      <c r="H1280" s="813"/>
      <c r="I1280" s="813"/>
      <c r="J1280" s="813"/>
      <c r="K1280" s="813"/>
      <c r="L1280" s="813"/>
      <c r="M1280" s="813"/>
      <c r="N1280" s="813"/>
      <c r="O1280" s="813"/>
    </row>
    <row r="1281" spans="3:15" ht="14.25">
      <c r="C1281" s="813"/>
      <c r="D1281" s="813"/>
      <c r="E1281" s="813"/>
      <c r="F1281" s="813"/>
      <c r="G1281" s="813"/>
      <c r="H1281" s="813"/>
      <c r="I1281" s="813"/>
      <c r="J1281" s="813"/>
      <c r="K1281" s="813"/>
      <c r="L1281" s="813"/>
      <c r="M1281" s="813"/>
      <c r="N1281" s="813"/>
      <c r="O1281" s="813"/>
    </row>
    <row r="1282" spans="3:15" ht="14.25">
      <c r="C1282" s="813"/>
      <c r="D1282" s="813"/>
      <c r="E1282" s="813"/>
      <c r="F1282" s="813"/>
      <c r="G1282" s="813"/>
      <c r="H1282" s="813"/>
      <c r="I1282" s="813"/>
      <c r="J1282" s="813"/>
      <c r="K1282" s="813"/>
      <c r="L1282" s="813"/>
      <c r="M1282" s="813"/>
      <c r="N1282" s="813"/>
      <c r="O1282" s="813"/>
    </row>
    <row r="1283" spans="3:15" ht="14.25">
      <c r="C1283" s="813"/>
      <c r="D1283" s="813"/>
      <c r="E1283" s="813"/>
      <c r="F1283" s="813"/>
      <c r="G1283" s="813"/>
      <c r="H1283" s="813"/>
      <c r="I1283" s="813"/>
      <c r="J1283" s="813"/>
      <c r="K1283" s="813"/>
      <c r="L1283" s="813"/>
      <c r="M1283" s="813"/>
      <c r="N1283" s="813"/>
      <c r="O1283" s="813"/>
    </row>
    <row r="1284" spans="3:15" ht="14.25">
      <c r="C1284" s="813"/>
      <c r="D1284" s="813"/>
      <c r="E1284" s="813"/>
      <c r="F1284" s="813"/>
      <c r="G1284" s="813"/>
      <c r="H1284" s="813"/>
      <c r="I1284" s="813"/>
      <c r="J1284" s="813"/>
      <c r="K1284" s="813"/>
      <c r="L1284" s="813"/>
      <c r="M1284" s="813"/>
      <c r="N1284" s="813"/>
      <c r="O1284" s="813"/>
    </row>
    <row r="1285" spans="3:15" ht="14.25">
      <c r="C1285" s="813"/>
      <c r="D1285" s="813"/>
      <c r="E1285" s="813"/>
      <c r="F1285" s="813"/>
      <c r="G1285" s="813"/>
      <c r="H1285" s="813"/>
      <c r="I1285" s="813"/>
      <c r="J1285" s="813"/>
      <c r="K1285" s="813"/>
      <c r="L1285" s="813"/>
      <c r="M1285" s="813"/>
      <c r="N1285" s="813"/>
      <c r="O1285" s="813"/>
    </row>
    <row r="1286" spans="3:15" ht="14.25">
      <c r="C1286" s="813"/>
      <c r="D1286" s="813"/>
      <c r="E1286" s="813"/>
      <c r="F1286" s="813"/>
      <c r="G1286" s="813"/>
      <c r="H1286" s="813"/>
      <c r="I1286" s="813"/>
      <c r="J1286" s="813"/>
      <c r="K1286" s="813"/>
      <c r="L1286" s="813"/>
      <c r="M1286" s="813"/>
      <c r="N1286" s="813"/>
      <c r="O1286" s="813"/>
    </row>
    <row r="1287" spans="3:15" ht="14.25">
      <c r="C1287" s="813"/>
      <c r="D1287" s="813"/>
      <c r="E1287" s="813"/>
      <c r="F1287" s="813"/>
      <c r="G1287" s="813"/>
      <c r="H1287" s="813"/>
      <c r="I1287" s="813"/>
      <c r="J1287" s="813"/>
      <c r="K1287" s="813"/>
      <c r="L1287" s="813"/>
      <c r="M1287" s="813"/>
      <c r="N1287" s="813"/>
      <c r="O1287" s="813"/>
    </row>
    <row r="1288" spans="3:15" ht="14.25">
      <c r="C1288" s="813"/>
      <c r="D1288" s="813"/>
      <c r="E1288" s="813"/>
      <c r="F1288" s="813"/>
      <c r="G1288" s="813"/>
      <c r="H1288" s="813"/>
      <c r="I1288" s="813"/>
      <c r="J1288" s="813"/>
      <c r="K1288" s="813"/>
      <c r="L1288" s="813"/>
      <c r="M1288" s="813"/>
      <c r="N1288" s="813"/>
      <c r="O1288" s="813"/>
    </row>
    <row r="1289" spans="3:15" ht="14.25">
      <c r="C1289" s="813"/>
      <c r="D1289" s="813"/>
      <c r="E1289" s="813"/>
      <c r="F1289" s="813"/>
      <c r="G1289" s="813"/>
      <c r="H1289" s="813"/>
      <c r="I1289" s="813"/>
      <c r="J1289" s="813"/>
      <c r="K1289" s="813"/>
      <c r="L1289" s="813"/>
      <c r="M1289" s="813"/>
      <c r="N1289" s="813"/>
      <c r="O1289" s="813"/>
    </row>
    <row r="1290" spans="3:15" ht="14.25">
      <c r="C1290" s="813"/>
      <c r="D1290" s="813"/>
      <c r="E1290" s="813"/>
      <c r="F1290" s="813"/>
      <c r="G1290" s="813"/>
      <c r="H1290" s="813"/>
      <c r="I1290" s="813"/>
      <c r="J1290" s="813"/>
      <c r="K1290" s="813"/>
      <c r="L1290" s="813"/>
      <c r="M1290" s="813"/>
      <c r="N1290" s="813"/>
      <c r="O1290" s="813"/>
    </row>
    <row r="1291" spans="3:15" ht="14.25">
      <c r="C1291" s="813"/>
      <c r="D1291" s="813"/>
      <c r="E1291" s="813"/>
      <c r="F1291" s="813"/>
      <c r="G1291" s="813"/>
      <c r="H1291" s="813"/>
      <c r="I1291" s="813"/>
      <c r="J1291" s="813"/>
      <c r="K1291" s="813"/>
      <c r="L1291" s="813"/>
      <c r="M1291" s="813"/>
      <c r="N1291" s="813"/>
      <c r="O1291" s="813"/>
    </row>
    <row r="1292" spans="3:15" ht="14.25">
      <c r="C1292" s="813"/>
      <c r="D1292" s="813"/>
      <c r="E1292" s="813"/>
      <c r="F1292" s="813"/>
      <c r="G1292" s="813"/>
      <c r="H1292" s="813"/>
      <c r="I1292" s="813"/>
      <c r="J1292" s="813"/>
      <c r="K1292" s="813"/>
      <c r="L1292" s="813"/>
      <c r="M1292" s="813"/>
      <c r="N1292" s="813"/>
      <c r="O1292" s="813"/>
    </row>
    <row r="1293" spans="3:15" ht="14.25">
      <c r="C1293" s="813"/>
      <c r="D1293" s="813"/>
      <c r="E1293" s="813"/>
      <c r="F1293" s="813"/>
      <c r="G1293" s="813"/>
      <c r="H1293" s="813"/>
      <c r="I1293" s="813"/>
      <c r="J1293" s="813"/>
      <c r="K1293" s="813"/>
      <c r="L1293" s="813"/>
      <c r="M1293" s="813"/>
      <c r="N1293" s="813"/>
      <c r="O1293" s="813"/>
    </row>
    <row r="1294" spans="3:15" ht="14.25">
      <c r="C1294" s="813"/>
      <c r="D1294" s="813"/>
      <c r="E1294" s="813"/>
      <c r="F1294" s="813"/>
      <c r="G1294" s="813"/>
      <c r="H1294" s="813"/>
      <c r="I1294" s="813"/>
      <c r="J1294" s="813"/>
      <c r="K1294" s="813"/>
      <c r="L1294" s="813"/>
      <c r="M1294" s="813"/>
      <c r="N1294" s="813"/>
      <c r="O1294" s="813"/>
    </row>
    <row r="1295" spans="3:15" ht="14.25">
      <c r="C1295" s="813"/>
      <c r="D1295" s="813"/>
      <c r="E1295" s="813"/>
      <c r="F1295" s="813"/>
      <c r="G1295" s="813"/>
      <c r="H1295" s="813"/>
      <c r="I1295" s="813"/>
      <c r="J1295" s="813"/>
      <c r="K1295" s="813"/>
      <c r="L1295" s="813"/>
      <c r="M1295" s="813"/>
      <c r="N1295" s="813"/>
      <c r="O1295" s="813"/>
    </row>
    <row r="1296" spans="3:15" ht="14.25">
      <c r="C1296" s="813"/>
      <c r="D1296" s="813"/>
      <c r="E1296" s="813"/>
      <c r="F1296" s="813"/>
      <c r="G1296" s="813"/>
      <c r="H1296" s="813"/>
      <c r="I1296" s="813"/>
      <c r="J1296" s="813"/>
      <c r="K1296" s="813"/>
      <c r="L1296" s="813"/>
      <c r="M1296" s="813"/>
      <c r="N1296" s="813"/>
      <c r="O1296" s="813"/>
    </row>
    <row r="1297" spans="3:15" ht="14.25">
      <c r="C1297" s="813"/>
      <c r="D1297" s="813"/>
      <c r="E1297" s="813"/>
      <c r="F1297" s="813"/>
      <c r="G1297" s="813"/>
      <c r="H1297" s="813"/>
      <c r="I1297" s="813"/>
      <c r="J1297" s="813"/>
      <c r="K1297" s="813"/>
      <c r="L1297" s="813"/>
      <c r="M1297" s="813"/>
      <c r="N1297" s="813"/>
      <c r="O1297" s="813"/>
    </row>
    <row r="1298" spans="3:15" ht="14.25">
      <c r="C1298" s="813"/>
      <c r="D1298" s="813"/>
      <c r="E1298" s="813"/>
      <c r="F1298" s="813"/>
      <c r="G1298" s="813"/>
      <c r="H1298" s="813"/>
      <c r="I1298" s="813"/>
      <c r="J1298" s="813"/>
      <c r="K1298" s="813"/>
      <c r="L1298" s="813"/>
      <c r="M1298" s="813"/>
      <c r="N1298" s="813"/>
      <c r="O1298" s="813"/>
    </row>
    <row r="1299" spans="3:15" ht="14.25">
      <c r="C1299" s="813"/>
      <c r="D1299" s="813"/>
      <c r="E1299" s="813"/>
      <c r="F1299" s="813"/>
      <c r="G1299" s="813"/>
      <c r="H1299" s="813"/>
      <c r="I1299" s="813"/>
      <c r="J1299" s="813"/>
      <c r="K1299" s="813"/>
      <c r="L1299" s="813"/>
      <c r="M1299" s="813"/>
      <c r="N1299" s="813"/>
      <c r="O1299" s="813"/>
    </row>
    <row r="1300" spans="3:15" ht="14.25">
      <c r="C1300" s="813"/>
      <c r="D1300" s="813"/>
      <c r="E1300" s="813"/>
      <c r="F1300" s="813"/>
      <c r="G1300" s="813"/>
      <c r="H1300" s="813"/>
      <c r="I1300" s="813"/>
      <c r="J1300" s="813"/>
      <c r="K1300" s="813"/>
      <c r="L1300" s="813"/>
      <c r="M1300" s="813"/>
      <c r="N1300" s="813"/>
      <c r="O1300" s="813"/>
    </row>
    <row r="1301" spans="3:15" ht="14.25">
      <c r="C1301" s="813"/>
      <c r="D1301" s="813"/>
      <c r="E1301" s="813"/>
      <c r="F1301" s="813"/>
      <c r="G1301" s="813"/>
      <c r="H1301" s="813"/>
      <c r="I1301" s="813"/>
      <c r="J1301" s="813"/>
      <c r="K1301" s="813"/>
      <c r="L1301" s="813"/>
      <c r="M1301" s="813"/>
      <c r="N1301" s="813"/>
      <c r="O1301" s="813"/>
    </row>
    <row r="1302" spans="3:15" ht="14.25">
      <c r="C1302" s="813"/>
      <c r="D1302" s="813"/>
      <c r="E1302" s="813"/>
      <c r="F1302" s="813"/>
      <c r="G1302" s="813"/>
      <c r="H1302" s="813"/>
      <c r="I1302" s="813"/>
      <c r="J1302" s="813"/>
      <c r="K1302" s="813"/>
      <c r="L1302" s="813"/>
      <c r="M1302" s="813"/>
      <c r="N1302" s="813"/>
      <c r="O1302" s="813"/>
    </row>
    <row r="1303" spans="3:15" ht="14.25">
      <c r="C1303" s="813"/>
      <c r="D1303" s="813"/>
      <c r="E1303" s="813"/>
      <c r="F1303" s="813"/>
      <c r="G1303" s="813"/>
      <c r="H1303" s="813"/>
      <c r="I1303" s="813"/>
      <c r="J1303" s="813"/>
      <c r="K1303" s="813"/>
      <c r="L1303" s="813"/>
      <c r="M1303" s="813"/>
      <c r="N1303" s="813"/>
      <c r="O1303" s="813"/>
    </row>
    <row r="1304" spans="3:15" ht="14.25">
      <c r="C1304" s="813"/>
      <c r="D1304" s="813"/>
      <c r="E1304" s="813"/>
      <c r="F1304" s="813"/>
      <c r="G1304" s="813"/>
      <c r="H1304" s="813"/>
      <c r="I1304" s="813"/>
      <c r="J1304" s="813"/>
      <c r="K1304" s="813"/>
      <c r="L1304" s="813"/>
      <c r="M1304" s="813"/>
      <c r="N1304" s="813"/>
      <c r="O1304" s="813"/>
    </row>
    <row r="1305" spans="3:15" ht="14.25">
      <c r="C1305" s="813"/>
      <c r="D1305" s="813"/>
      <c r="E1305" s="813"/>
      <c r="F1305" s="813"/>
      <c r="G1305" s="813"/>
      <c r="H1305" s="813"/>
      <c r="I1305" s="813"/>
      <c r="J1305" s="813"/>
      <c r="K1305" s="813"/>
      <c r="L1305" s="813"/>
      <c r="M1305" s="813"/>
      <c r="N1305" s="813"/>
      <c r="O1305" s="813"/>
    </row>
    <row r="1306" spans="3:15" ht="14.25">
      <c r="C1306" s="813"/>
      <c r="D1306" s="813"/>
      <c r="E1306" s="813"/>
      <c r="F1306" s="813"/>
      <c r="G1306" s="813"/>
      <c r="H1306" s="813"/>
      <c r="I1306" s="813"/>
      <c r="J1306" s="813"/>
      <c r="K1306" s="813"/>
      <c r="L1306" s="813"/>
      <c r="M1306" s="813"/>
      <c r="N1306" s="813"/>
      <c r="O1306" s="813"/>
    </row>
    <row r="1307" spans="3:15" ht="14.25">
      <c r="C1307" s="813"/>
      <c r="D1307" s="813"/>
      <c r="E1307" s="813"/>
      <c r="F1307" s="813"/>
      <c r="G1307" s="813"/>
      <c r="H1307" s="813"/>
      <c r="I1307" s="813"/>
      <c r="J1307" s="813"/>
      <c r="K1307" s="813"/>
      <c r="L1307" s="813"/>
      <c r="M1307" s="813"/>
      <c r="N1307" s="813"/>
      <c r="O1307" s="813"/>
    </row>
    <row r="1308" spans="3:15" ht="14.25">
      <c r="C1308" s="813"/>
      <c r="D1308" s="813"/>
      <c r="E1308" s="813"/>
      <c r="F1308" s="813"/>
      <c r="G1308" s="813"/>
      <c r="H1308" s="813"/>
      <c r="I1308" s="813"/>
      <c r="J1308" s="813"/>
      <c r="K1308" s="813"/>
      <c r="L1308" s="813"/>
      <c r="M1308" s="813"/>
      <c r="N1308" s="813"/>
      <c r="O1308" s="813"/>
    </row>
    <row r="1309" spans="3:15" ht="14.25">
      <c r="C1309" s="813"/>
      <c r="D1309" s="813"/>
      <c r="E1309" s="813"/>
      <c r="F1309" s="813"/>
      <c r="G1309" s="813"/>
      <c r="H1309" s="813"/>
      <c r="I1309" s="813"/>
      <c r="J1309" s="813"/>
      <c r="K1309" s="813"/>
      <c r="L1309" s="813"/>
      <c r="M1309" s="813"/>
      <c r="N1309" s="813"/>
      <c r="O1309" s="813"/>
    </row>
    <row r="1310" spans="3:15" ht="14.25">
      <c r="C1310" s="813"/>
      <c r="D1310" s="813"/>
      <c r="E1310" s="813"/>
      <c r="F1310" s="813"/>
      <c r="G1310" s="813"/>
      <c r="H1310" s="813"/>
      <c r="I1310" s="813"/>
      <c r="J1310" s="813"/>
      <c r="K1310" s="813"/>
      <c r="L1310" s="813"/>
      <c r="M1310" s="813"/>
      <c r="N1310" s="813"/>
      <c r="O1310" s="813"/>
    </row>
    <row r="1311" spans="3:15" ht="14.25">
      <c r="C1311" s="813"/>
      <c r="D1311" s="813"/>
      <c r="E1311" s="813"/>
      <c r="F1311" s="813"/>
      <c r="G1311" s="813"/>
      <c r="H1311" s="813"/>
      <c r="I1311" s="813"/>
      <c r="J1311" s="813"/>
      <c r="K1311" s="813"/>
      <c r="L1311" s="813"/>
      <c r="M1311" s="813"/>
      <c r="N1311" s="813"/>
      <c r="O1311" s="813"/>
    </row>
    <row r="1312" spans="3:15" ht="14.25">
      <c r="C1312" s="813"/>
      <c r="D1312" s="813"/>
      <c r="E1312" s="813"/>
      <c r="F1312" s="813"/>
      <c r="G1312" s="813"/>
      <c r="H1312" s="813"/>
      <c r="I1312" s="813"/>
      <c r="J1312" s="813"/>
      <c r="K1312" s="813"/>
      <c r="L1312" s="813"/>
      <c r="M1312" s="813"/>
      <c r="N1312" s="813"/>
      <c r="O1312" s="813"/>
    </row>
    <row r="1313" spans="3:15" ht="14.25">
      <c r="C1313" s="813"/>
      <c r="D1313" s="813"/>
      <c r="E1313" s="813"/>
      <c r="F1313" s="813"/>
      <c r="G1313" s="813"/>
      <c r="H1313" s="813"/>
      <c r="I1313" s="813"/>
      <c r="J1313" s="813"/>
      <c r="K1313" s="813"/>
      <c r="L1313" s="813"/>
      <c r="M1313" s="813"/>
      <c r="N1313" s="813"/>
      <c r="O1313" s="813"/>
    </row>
    <row r="1314" spans="3:15" ht="14.25">
      <c r="C1314" s="813"/>
      <c r="D1314" s="813"/>
      <c r="E1314" s="813"/>
      <c r="F1314" s="813"/>
      <c r="G1314" s="813"/>
      <c r="H1314" s="813"/>
      <c r="I1314" s="813"/>
      <c r="J1314" s="813"/>
      <c r="K1314" s="813"/>
      <c r="L1314" s="813"/>
      <c r="M1314" s="813"/>
      <c r="N1314" s="813"/>
      <c r="O1314" s="813"/>
    </row>
    <row r="1315" spans="3:15" ht="14.25">
      <c r="C1315" s="813"/>
      <c r="D1315" s="813"/>
      <c r="E1315" s="813"/>
      <c r="F1315" s="813"/>
      <c r="G1315" s="813"/>
      <c r="H1315" s="813"/>
      <c r="I1315" s="813"/>
      <c r="J1315" s="813"/>
      <c r="K1315" s="813"/>
      <c r="L1315" s="813"/>
      <c r="M1315" s="813"/>
      <c r="N1315" s="813"/>
      <c r="O1315" s="813"/>
    </row>
    <row r="1316" spans="3:15" ht="14.25">
      <c r="C1316" s="813"/>
      <c r="D1316" s="813"/>
      <c r="E1316" s="813"/>
      <c r="F1316" s="813"/>
      <c r="G1316" s="813"/>
      <c r="H1316" s="813"/>
      <c r="I1316" s="813"/>
      <c r="J1316" s="813"/>
      <c r="K1316" s="813"/>
      <c r="L1316" s="813"/>
      <c r="M1316" s="813"/>
      <c r="N1316" s="813"/>
      <c r="O1316" s="813"/>
    </row>
    <row r="1317" spans="3:15" ht="14.25">
      <c r="C1317" s="813"/>
      <c r="D1317" s="813"/>
      <c r="E1317" s="813"/>
      <c r="F1317" s="813"/>
      <c r="G1317" s="813"/>
      <c r="H1317" s="813"/>
      <c r="I1317" s="813"/>
      <c r="J1317" s="813"/>
      <c r="K1317" s="813"/>
      <c r="L1317" s="813"/>
      <c r="M1317" s="813"/>
      <c r="N1317" s="813"/>
      <c r="O1317" s="813"/>
    </row>
    <row r="1318" spans="3:15" ht="14.25">
      <c r="C1318" s="813"/>
      <c r="D1318" s="813"/>
      <c r="E1318" s="813"/>
      <c r="F1318" s="813"/>
      <c r="G1318" s="813"/>
      <c r="H1318" s="813"/>
      <c r="I1318" s="813"/>
      <c r="J1318" s="813"/>
      <c r="K1318" s="813"/>
      <c r="L1318" s="813"/>
      <c r="M1318" s="813"/>
      <c r="N1318" s="813"/>
      <c r="O1318" s="813"/>
    </row>
    <row r="1319" spans="3:15" ht="14.25">
      <c r="C1319" s="813"/>
      <c r="D1319" s="813"/>
      <c r="E1319" s="813"/>
      <c r="F1319" s="813"/>
      <c r="G1319" s="813"/>
      <c r="H1319" s="813"/>
      <c r="I1319" s="813"/>
      <c r="J1319" s="813"/>
      <c r="K1319" s="813"/>
      <c r="L1319" s="813"/>
      <c r="M1319" s="813"/>
      <c r="N1319" s="813"/>
      <c r="O1319" s="813"/>
    </row>
    <row r="1320" spans="3:15" ht="14.25">
      <c r="C1320" s="813"/>
      <c r="D1320" s="813"/>
      <c r="E1320" s="813"/>
      <c r="F1320" s="813"/>
      <c r="G1320" s="813"/>
      <c r="H1320" s="813"/>
      <c r="I1320" s="813"/>
      <c r="J1320" s="813"/>
      <c r="K1320" s="813"/>
      <c r="L1320" s="813"/>
      <c r="M1320" s="813"/>
      <c r="N1320" s="813"/>
      <c r="O1320" s="813"/>
    </row>
    <row r="1321" spans="3:15" ht="14.25">
      <c r="C1321" s="813"/>
      <c r="D1321" s="813"/>
      <c r="E1321" s="813"/>
      <c r="F1321" s="813"/>
      <c r="G1321" s="813"/>
      <c r="H1321" s="813"/>
      <c r="I1321" s="813"/>
      <c r="J1321" s="813"/>
      <c r="K1321" s="813"/>
      <c r="L1321" s="813"/>
      <c r="M1321" s="813"/>
      <c r="N1321" s="813"/>
      <c r="O1321" s="813"/>
    </row>
    <row r="1322" spans="3:15" ht="14.25">
      <c r="C1322" s="813"/>
      <c r="D1322" s="813"/>
      <c r="E1322" s="813"/>
      <c r="F1322" s="813"/>
      <c r="G1322" s="813"/>
      <c r="H1322" s="813"/>
      <c r="I1322" s="813"/>
      <c r="J1322" s="813"/>
      <c r="K1322" s="813"/>
      <c r="L1322" s="813"/>
      <c r="M1322" s="813"/>
      <c r="N1322" s="813"/>
      <c r="O1322" s="813"/>
    </row>
    <row r="1323" spans="3:15" ht="14.25">
      <c r="C1323" s="813"/>
      <c r="D1323" s="813"/>
      <c r="E1323" s="813"/>
      <c r="F1323" s="813"/>
      <c r="G1323" s="813"/>
      <c r="H1323" s="813"/>
      <c r="I1323" s="813"/>
      <c r="J1323" s="813"/>
      <c r="K1323" s="813"/>
      <c r="L1323" s="813"/>
      <c r="M1323" s="813"/>
      <c r="N1323" s="813"/>
      <c r="O1323" s="813"/>
    </row>
    <row r="1324" spans="3:15" ht="14.25">
      <c r="C1324" s="813"/>
      <c r="D1324" s="813"/>
      <c r="E1324" s="813"/>
      <c r="F1324" s="813"/>
      <c r="G1324" s="813"/>
      <c r="H1324" s="813"/>
      <c r="I1324" s="813"/>
      <c r="J1324" s="813"/>
      <c r="K1324" s="813"/>
      <c r="L1324" s="813"/>
      <c r="M1324" s="813"/>
      <c r="N1324" s="813"/>
      <c r="O1324" s="813"/>
    </row>
    <row r="1325" spans="3:15" ht="14.25">
      <c r="C1325" s="813"/>
      <c r="D1325" s="813"/>
      <c r="E1325" s="813"/>
      <c r="F1325" s="813"/>
      <c r="G1325" s="813"/>
      <c r="H1325" s="813"/>
      <c r="I1325" s="813"/>
      <c r="J1325" s="813"/>
      <c r="K1325" s="813"/>
      <c r="L1325" s="813"/>
      <c r="M1325" s="813"/>
      <c r="N1325" s="813"/>
      <c r="O1325" s="813"/>
    </row>
    <row r="1326" spans="3:15" ht="14.25">
      <c r="C1326" s="813"/>
      <c r="D1326" s="813"/>
      <c r="E1326" s="813"/>
      <c r="F1326" s="813"/>
      <c r="G1326" s="813"/>
      <c r="H1326" s="813"/>
      <c r="I1326" s="813"/>
      <c r="J1326" s="813"/>
      <c r="K1326" s="813"/>
      <c r="L1326" s="813"/>
      <c r="M1326" s="813"/>
      <c r="N1326" s="813"/>
      <c r="O1326" s="813"/>
    </row>
    <row r="1327" spans="3:15" ht="14.25">
      <c r="C1327" s="813"/>
      <c r="D1327" s="813"/>
      <c r="E1327" s="813"/>
      <c r="F1327" s="813"/>
      <c r="G1327" s="813"/>
      <c r="H1327" s="813"/>
      <c r="I1327" s="813"/>
      <c r="J1327" s="813"/>
      <c r="K1327" s="813"/>
      <c r="L1327" s="813"/>
      <c r="M1327" s="813"/>
      <c r="N1327" s="813"/>
      <c r="O1327" s="813"/>
    </row>
    <row r="1328" spans="3:15" ht="14.25">
      <c r="C1328" s="813"/>
      <c r="D1328" s="813"/>
      <c r="E1328" s="813"/>
      <c r="F1328" s="813"/>
      <c r="G1328" s="813"/>
      <c r="H1328" s="813"/>
      <c r="I1328" s="813"/>
      <c r="J1328" s="813"/>
      <c r="K1328" s="813"/>
      <c r="L1328" s="813"/>
      <c r="M1328" s="813"/>
      <c r="N1328" s="813"/>
      <c r="O1328" s="813"/>
    </row>
    <row r="1329" spans="3:15" ht="14.25">
      <c r="C1329" s="813"/>
      <c r="D1329" s="813"/>
      <c r="E1329" s="813"/>
      <c r="F1329" s="813"/>
      <c r="G1329" s="813"/>
      <c r="H1329" s="813"/>
      <c r="I1329" s="813"/>
      <c r="J1329" s="813"/>
      <c r="K1329" s="813"/>
      <c r="L1329" s="813"/>
      <c r="M1329" s="813"/>
      <c r="N1329" s="813"/>
      <c r="O1329" s="813"/>
    </row>
    <row r="1330" spans="3:15" ht="14.25">
      <c r="C1330" s="813"/>
      <c r="D1330" s="813"/>
      <c r="E1330" s="813"/>
      <c r="F1330" s="813"/>
      <c r="G1330" s="813"/>
      <c r="H1330" s="813"/>
      <c r="I1330" s="813"/>
      <c r="J1330" s="813"/>
      <c r="K1330" s="813"/>
      <c r="L1330" s="813"/>
      <c r="M1330" s="813"/>
      <c r="N1330" s="813"/>
      <c r="O1330" s="813"/>
    </row>
    <row r="1331" spans="3:15" ht="14.25">
      <c r="C1331" s="813"/>
      <c r="D1331" s="813"/>
      <c r="E1331" s="813"/>
      <c r="F1331" s="813"/>
      <c r="G1331" s="813"/>
      <c r="H1331" s="813"/>
      <c r="I1331" s="813"/>
      <c r="J1331" s="813"/>
      <c r="K1331" s="813"/>
      <c r="L1331" s="813"/>
      <c r="M1331" s="813"/>
      <c r="N1331" s="813"/>
      <c r="O1331" s="813"/>
    </row>
    <row r="1332" spans="3:15" ht="14.25">
      <c r="C1332" s="813"/>
      <c r="D1332" s="813"/>
      <c r="E1332" s="813"/>
      <c r="F1332" s="813"/>
      <c r="G1332" s="813"/>
      <c r="H1332" s="813"/>
      <c r="I1332" s="813"/>
      <c r="J1332" s="813"/>
      <c r="K1332" s="813"/>
      <c r="L1332" s="813"/>
      <c r="M1332" s="813"/>
      <c r="N1332" s="813"/>
      <c r="O1332" s="813"/>
    </row>
    <row r="1333" spans="3:15" ht="14.25">
      <c r="C1333" s="813"/>
      <c r="D1333" s="813"/>
      <c r="E1333" s="813"/>
      <c r="F1333" s="813"/>
      <c r="G1333" s="813"/>
      <c r="H1333" s="813"/>
      <c r="I1333" s="813"/>
      <c r="J1333" s="813"/>
      <c r="K1333" s="813"/>
      <c r="L1333" s="813"/>
      <c r="M1333" s="813"/>
      <c r="N1333" s="813"/>
      <c r="O1333" s="813"/>
    </row>
    <row r="1334" spans="3:15" ht="14.25">
      <c r="C1334" s="813"/>
      <c r="D1334" s="813"/>
      <c r="E1334" s="813"/>
      <c r="F1334" s="813"/>
      <c r="G1334" s="813"/>
      <c r="H1334" s="813"/>
      <c r="I1334" s="813"/>
      <c r="J1334" s="813"/>
      <c r="K1334" s="813"/>
      <c r="L1334" s="813"/>
      <c r="M1334" s="813"/>
      <c r="N1334" s="813"/>
      <c r="O1334" s="813"/>
    </row>
    <row r="1335" spans="3:15" ht="14.25">
      <c r="C1335" s="813"/>
      <c r="D1335" s="813"/>
      <c r="E1335" s="813"/>
      <c r="F1335" s="813"/>
      <c r="G1335" s="813"/>
      <c r="H1335" s="813"/>
      <c r="I1335" s="813"/>
      <c r="J1335" s="813"/>
      <c r="K1335" s="813"/>
      <c r="L1335" s="813"/>
      <c r="M1335" s="813"/>
      <c r="N1335" s="813"/>
      <c r="O1335" s="813"/>
    </row>
    <row r="1336" spans="3:15" ht="14.25">
      <c r="C1336" s="813"/>
      <c r="D1336" s="813"/>
      <c r="E1336" s="813"/>
      <c r="F1336" s="813"/>
      <c r="G1336" s="813"/>
      <c r="H1336" s="813"/>
      <c r="I1336" s="813"/>
      <c r="J1336" s="813"/>
      <c r="K1336" s="813"/>
      <c r="L1336" s="813"/>
      <c r="M1336" s="813"/>
      <c r="N1336" s="813"/>
      <c r="O1336" s="813"/>
    </row>
    <row r="1337" spans="3:15" ht="14.25">
      <c r="C1337" s="813"/>
      <c r="D1337" s="813"/>
      <c r="E1337" s="813"/>
      <c r="F1337" s="813"/>
      <c r="G1337" s="813"/>
      <c r="H1337" s="813"/>
      <c r="I1337" s="813"/>
      <c r="J1337" s="813"/>
      <c r="K1337" s="813"/>
      <c r="L1337" s="813"/>
      <c r="M1337" s="813"/>
      <c r="N1337" s="813"/>
      <c r="O1337" s="813"/>
    </row>
    <row r="1338" spans="3:15" ht="14.25">
      <c r="C1338" s="813"/>
      <c r="D1338" s="813"/>
      <c r="E1338" s="813"/>
      <c r="F1338" s="813"/>
      <c r="G1338" s="813"/>
      <c r="H1338" s="813"/>
      <c r="I1338" s="813"/>
      <c r="J1338" s="813"/>
      <c r="K1338" s="813"/>
      <c r="L1338" s="813"/>
      <c r="M1338" s="813"/>
      <c r="N1338" s="813"/>
      <c r="O1338" s="813"/>
    </row>
    <row r="1339" spans="3:15" ht="14.25">
      <c r="C1339" s="813"/>
      <c r="D1339" s="813"/>
      <c r="E1339" s="813"/>
      <c r="F1339" s="813"/>
      <c r="G1339" s="813"/>
      <c r="H1339" s="813"/>
      <c r="I1339" s="813"/>
      <c r="J1339" s="813"/>
      <c r="K1339" s="813"/>
      <c r="L1339" s="813"/>
      <c r="M1339" s="813"/>
      <c r="N1339" s="813"/>
      <c r="O1339" s="813"/>
    </row>
    <row r="1340" spans="3:15" ht="14.25">
      <c r="C1340" s="813"/>
      <c r="D1340" s="813"/>
      <c r="E1340" s="813"/>
      <c r="F1340" s="813"/>
      <c r="G1340" s="813"/>
      <c r="H1340" s="813"/>
      <c r="I1340" s="813"/>
      <c r="J1340" s="813"/>
      <c r="K1340" s="813"/>
      <c r="L1340" s="813"/>
      <c r="M1340" s="813"/>
      <c r="N1340" s="813"/>
      <c r="O1340" s="813"/>
    </row>
    <row r="1341" spans="3:15" ht="14.25">
      <c r="C1341" s="813"/>
      <c r="D1341" s="813"/>
      <c r="E1341" s="813"/>
      <c r="F1341" s="813"/>
      <c r="G1341" s="813"/>
      <c r="H1341" s="813"/>
      <c r="I1341" s="813"/>
      <c r="J1341" s="813"/>
      <c r="K1341" s="813"/>
      <c r="L1341" s="813"/>
      <c r="M1341" s="813"/>
      <c r="N1341" s="813"/>
      <c r="O1341" s="813"/>
    </row>
    <row r="1342" spans="3:15" ht="14.25">
      <c r="C1342" s="813"/>
      <c r="D1342" s="813"/>
      <c r="E1342" s="813"/>
      <c r="F1342" s="813"/>
      <c r="G1342" s="813"/>
      <c r="H1342" s="813"/>
      <c r="I1342" s="813"/>
      <c r="J1342" s="813"/>
      <c r="K1342" s="813"/>
      <c r="L1342" s="813"/>
      <c r="M1342" s="813"/>
      <c r="N1342" s="813"/>
      <c r="O1342" s="813"/>
    </row>
    <row r="1343" spans="3:15" ht="14.25">
      <c r="C1343" s="813"/>
      <c r="D1343" s="813"/>
      <c r="E1343" s="813"/>
      <c r="F1343" s="813"/>
      <c r="G1343" s="813"/>
      <c r="H1343" s="813"/>
      <c r="I1343" s="813"/>
      <c r="J1343" s="813"/>
      <c r="K1343" s="813"/>
      <c r="L1343" s="813"/>
      <c r="M1343" s="813"/>
      <c r="N1343" s="813"/>
      <c r="O1343" s="813"/>
    </row>
    <row r="1344" spans="3:15" ht="14.25">
      <c r="C1344" s="813"/>
      <c r="D1344" s="813"/>
      <c r="E1344" s="813"/>
      <c r="F1344" s="813"/>
      <c r="G1344" s="813"/>
      <c r="H1344" s="813"/>
      <c r="I1344" s="813"/>
      <c r="J1344" s="813"/>
      <c r="K1344" s="813"/>
      <c r="L1344" s="813"/>
      <c r="M1344" s="813"/>
      <c r="N1344" s="813"/>
      <c r="O1344" s="813"/>
    </row>
    <row r="1345" spans="3:15" ht="14.25">
      <c r="C1345" s="813"/>
      <c r="D1345" s="813"/>
      <c r="E1345" s="813"/>
      <c r="F1345" s="813"/>
      <c r="G1345" s="813"/>
      <c r="H1345" s="813"/>
      <c r="I1345" s="813"/>
      <c r="J1345" s="813"/>
      <c r="K1345" s="813"/>
      <c r="L1345" s="813"/>
      <c r="M1345" s="813"/>
      <c r="N1345" s="813"/>
      <c r="O1345" s="813"/>
    </row>
    <row r="1346" spans="3:15" ht="14.25">
      <c r="C1346" s="813"/>
      <c r="D1346" s="813"/>
      <c r="E1346" s="813"/>
      <c r="F1346" s="813"/>
      <c r="G1346" s="813"/>
      <c r="H1346" s="813"/>
      <c r="I1346" s="813"/>
      <c r="J1346" s="813"/>
      <c r="K1346" s="813"/>
      <c r="L1346" s="813"/>
      <c r="M1346" s="813"/>
      <c r="N1346" s="813"/>
      <c r="O1346" s="813"/>
    </row>
    <row r="1347" spans="3:15" ht="14.25">
      <c r="C1347" s="813"/>
      <c r="D1347" s="813"/>
      <c r="E1347" s="813"/>
      <c r="F1347" s="813"/>
      <c r="G1347" s="813"/>
      <c r="H1347" s="813"/>
      <c r="I1347" s="813"/>
      <c r="J1347" s="813"/>
      <c r="K1347" s="813"/>
      <c r="L1347" s="813"/>
      <c r="M1347" s="813"/>
      <c r="N1347" s="813"/>
      <c r="O1347" s="813"/>
    </row>
    <row r="1348" spans="3:15" ht="14.25">
      <c r="C1348" s="813"/>
      <c r="D1348" s="813"/>
      <c r="E1348" s="813"/>
      <c r="F1348" s="813"/>
      <c r="G1348" s="813"/>
      <c r="H1348" s="813"/>
      <c r="I1348" s="813"/>
      <c r="J1348" s="813"/>
      <c r="K1348" s="813"/>
      <c r="L1348" s="813"/>
      <c r="M1348" s="813"/>
      <c r="N1348" s="813"/>
      <c r="O1348" s="813"/>
    </row>
    <row r="1349" spans="3:15" ht="14.25">
      <c r="C1349" s="813"/>
      <c r="D1349" s="813"/>
      <c r="E1349" s="813"/>
      <c r="F1349" s="813"/>
      <c r="G1349" s="813"/>
      <c r="H1349" s="813"/>
      <c r="I1349" s="813"/>
      <c r="J1349" s="813"/>
      <c r="K1349" s="813"/>
      <c r="L1349" s="813"/>
      <c r="M1349" s="813"/>
      <c r="N1349" s="813"/>
      <c r="O1349" s="813"/>
    </row>
    <row r="1350" spans="3:15" ht="14.25">
      <c r="C1350" s="813"/>
      <c r="D1350" s="813"/>
      <c r="E1350" s="813"/>
      <c r="F1350" s="813"/>
      <c r="G1350" s="813"/>
      <c r="H1350" s="813"/>
      <c r="I1350" s="813"/>
      <c r="J1350" s="813"/>
      <c r="K1350" s="813"/>
      <c r="L1350" s="813"/>
      <c r="M1350" s="813"/>
      <c r="N1350" s="813"/>
      <c r="O1350" s="813"/>
    </row>
    <row r="1351" spans="3:15" ht="14.25">
      <c r="C1351" s="813"/>
      <c r="D1351" s="813"/>
      <c r="E1351" s="813"/>
      <c r="F1351" s="813"/>
      <c r="G1351" s="813"/>
      <c r="H1351" s="813"/>
      <c r="I1351" s="813"/>
      <c r="J1351" s="813"/>
      <c r="K1351" s="813"/>
      <c r="L1351" s="813"/>
      <c r="M1351" s="813"/>
      <c r="N1351" s="813"/>
      <c r="O1351" s="813"/>
    </row>
    <row r="1352" spans="3:15" ht="14.25">
      <c r="C1352" s="813"/>
      <c r="D1352" s="813"/>
      <c r="E1352" s="813"/>
      <c r="F1352" s="813"/>
      <c r="G1352" s="813"/>
      <c r="H1352" s="813"/>
      <c r="I1352" s="813"/>
      <c r="J1352" s="813"/>
      <c r="K1352" s="813"/>
      <c r="L1352" s="813"/>
      <c r="M1352" s="813"/>
      <c r="N1352" s="813"/>
      <c r="O1352" s="813"/>
    </row>
    <row r="1353" spans="3:15" ht="14.25">
      <c r="C1353" s="813"/>
      <c r="D1353" s="813"/>
      <c r="E1353" s="813"/>
      <c r="F1353" s="813"/>
      <c r="G1353" s="813"/>
      <c r="H1353" s="813"/>
      <c r="I1353" s="813"/>
      <c r="J1353" s="813"/>
      <c r="K1353" s="813"/>
      <c r="L1353" s="813"/>
      <c r="M1353" s="813"/>
      <c r="N1353" s="813"/>
      <c r="O1353" s="813"/>
    </row>
    <row r="1354" spans="3:15" ht="14.25">
      <c r="C1354" s="813"/>
      <c r="D1354" s="813"/>
      <c r="E1354" s="813"/>
      <c r="F1354" s="813"/>
      <c r="G1354" s="813"/>
      <c r="H1354" s="813"/>
      <c r="I1354" s="813"/>
      <c r="J1354" s="813"/>
      <c r="K1354" s="813"/>
      <c r="L1354" s="813"/>
      <c r="M1354" s="813"/>
      <c r="N1354" s="813"/>
      <c r="O1354" s="813"/>
    </row>
    <row r="1355" spans="3:15" ht="14.25">
      <c r="C1355" s="813"/>
      <c r="D1355" s="813"/>
      <c r="E1355" s="813"/>
      <c r="F1355" s="813"/>
      <c r="G1355" s="813"/>
      <c r="H1355" s="813"/>
      <c r="I1355" s="813"/>
      <c r="J1355" s="813"/>
      <c r="K1355" s="813"/>
      <c r="L1355" s="813"/>
      <c r="M1355" s="813"/>
      <c r="N1355" s="813"/>
      <c r="O1355" s="813"/>
    </row>
    <row r="1356" spans="3:15" ht="14.25">
      <c r="C1356" s="813"/>
      <c r="D1356" s="813"/>
      <c r="E1356" s="813"/>
      <c r="F1356" s="813"/>
      <c r="G1356" s="813"/>
      <c r="H1356" s="813"/>
      <c r="I1356" s="813"/>
      <c r="J1356" s="813"/>
      <c r="K1356" s="813"/>
      <c r="L1356" s="813"/>
      <c r="M1356" s="813"/>
      <c r="N1356" s="813"/>
      <c r="O1356" s="813"/>
    </row>
    <row r="1357" spans="3:15" ht="14.25">
      <c r="C1357" s="813"/>
      <c r="D1357" s="813"/>
      <c r="E1357" s="813"/>
      <c r="F1357" s="813"/>
      <c r="G1357" s="813"/>
      <c r="H1357" s="813"/>
      <c r="I1357" s="813"/>
      <c r="J1357" s="813"/>
      <c r="K1357" s="813"/>
      <c r="L1357" s="813"/>
      <c r="M1357" s="813"/>
      <c r="N1357" s="813"/>
      <c r="O1357" s="813"/>
    </row>
    <row r="1358" spans="3:15" ht="14.25">
      <c r="C1358" s="813"/>
      <c r="D1358" s="813"/>
      <c r="E1358" s="813"/>
      <c r="F1358" s="813"/>
      <c r="G1358" s="813"/>
      <c r="H1358" s="813"/>
      <c r="I1358" s="813"/>
      <c r="J1358" s="813"/>
      <c r="K1358" s="813"/>
      <c r="L1358" s="813"/>
      <c r="M1358" s="813"/>
      <c r="N1358" s="813"/>
      <c r="O1358" s="813"/>
    </row>
    <row r="1359" spans="3:15" ht="14.25">
      <c r="C1359" s="813"/>
      <c r="D1359" s="813"/>
      <c r="E1359" s="813"/>
      <c r="F1359" s="813"/>
      <c r="G1359" s="813"/>
      <c r="H1359" s="813"/>
      <c r="I1359" s="813"/>
      <c r="J1359" s="813"/>
      <c r="K1359" s="813"/>
      <c r="L1359" s="813"/>
      <c r="M1359" s="813"/>
      <c r="N1359" s="813"/>
      <c r="O1359" s="813"/>
    </row>
    <row r="1360" spans="3:15" ht="14.25">
      <c r="C1360" s="813"/>
      <c r="D1360" s="813"/>
      <c r="E1360" s="813"/>
      <c r="F1360" s="813"/>
      <c r="G1360" s="813"/>
      <c r="H1360" s="813"/>
      <c r="I1360" s="813"/>
      <c r="J1360" s="813"/>
      <c r="K1360" s="813"/>
      <c r="L1360" s="813"/>
      <c r="M1360" s="813"/>
      <c r="N1360" s="813"/>
      <c r="O1360" s="813"/>
    </row>
    <row r="1361" spans="3:15" ht="14.25">
      <c r="C1361" s="813"/>
      <c r="D1361" s="813"/>
      <c r="E1361" s="813"/>
      <c r="F1361" s="813"/>
      <c r="G1361" s="813"/>
      <c r="H1361" s="813"/>
      <c r="I1361" s="813"/>
      <c r="J1361" s="813"/>
      <c r="K1361" s="813"/>
      <c r="L1361" s="813"/>
      <c r="M1361" s="813"/>
      <c r="N1361" s="813"/>
      <c r="O1361" s="813"/>
    </row>
    <row r="1362" spans="3:15" ht="14.25">
      <c r="C1362" s="813"/>
      <c r="D1362" s="813"/>
      <c r="E1362" s="813"/>
      <c r="F1362" s="813"/>
      <c r="G1362" s="813"/>
      <c r="H1362" s="813"/>
      <c r="I1362" s="813"/>
      <c r="J1362" s="813"/>
      <c r="K1362" s="813"/>
      <c r="L1362" s="813"/>
      <c r="M1362" s="813"/>
      <c r="N1362" s="813"/>
      <c r="O1362" s="813"/>
    </row>
    <row r="1363" spans="3:15" ht="14.25">
      <c r="C1363" s="813"/>
      <c r="D1363" s="813"/>
      <c r="E1363" s="813"/>
      <c r="F1363" s="813"/>
      <c r="G1363" s="813"/>
      <c r="H1363" s="813"/>
      <c r="I1363" s="813"/>
      <c r="J1363" s="813"/>
      <c r="K1363" s="813"/>
      <c r="L1363" s="813"/>
      <c r="M1363" s="813"/>
      <c r="N1363" s="813"/>
      <c r="O1363" s="813"/>
    </row>
    <row r="1364" spans="3:15" ht="14.25">
      <c r="C1364" s="813"/>
      <c r="D1364" s="813"/>
      <c r="E1364" s="813"/>
      <c r="F1364" s="813"/>
      <c r="G1364" s="813"/>
      <c r="H1364" s="813"/>
      <c r="I1364" s="813"/>
      <c r="J1364" s="813"/>
      <c r="K1364" s="813"/>
      <c r="L1364" s="813"/>
      <c r="M1364" s="813"/>
      <c r="N1364" s="813"/>
      <c r="O1364" s="813"/>
    </row>
    <row r="1365" spans="3:15" ht="14.25">
      <c r="C1365" s="813"/>
      <c r="D1365" s="813"/>
      <c r="E1365" s="813"/>
      <c r="F1365" s="813"/>
      <c r="G1365" s="813"/>
      <c r="H1365" s="813"/>
      <c r="I1365" s="813"/>
      <c r="J1365" s="813"/>
      <c r="K1365" s="813"/>
      <c r="L1365" s="813"/>
      <c r="M1365" s="813"/>
      <c r="N1365" s="813"/>
      <c r="O1365" s="813"/>
    </row>
    <row r="1366" spans="3:15" ht="14.25">
      <c r="C1366" s="813"/>
      <c r="D1366" s="813"/>
      <c r="E1366" s="813"/>
      <c r="F1366" s="813"/>
      <c r="G1366" s="813"/>
      <c r="H1366" s="813"/>
      <c r="I1366" s="813"/>
      <c r="J1366" s="813"/>
      <c r="K1366" s="813"/>
      <c r="L1366" s="813"/>
      <c r="M1366" s="813"/>
      <c r="N1366" s="813"/>
      <c r="O1366" s="813"/>
    </row>
    <row r="1367" spans="3:15" ht="14.25">
      <c r="C1367" s="813"/>
      <c r="D1367" s="813"/>
      <c r="E1367" s="813"/>
      <c r="F1367" s="813"/>
      <c r="G1367" s="813"/>
      <c r="H1367" s="813"/>
      <c r="I1367" s="813"/>
      <c r="J1367" s="813"/>
      <c r="K1367" s="813"/>
      <c r="L1367" s="813"/>
      <c r="M1367" s="813"/>
      <c r="N1367" s="813"/>
      <c r="O1367" s="813"/>
    </row>
    <row r="1368" spans="3:15" ht="14.25">
      <c r="C1368" s="813"/>
      <c r="D1368" s="813"/>
      <c r="E1368" s="813"/>
      <c r="F1368" s="813"/>
      <c r="G1368" s="813"/>
      <c r="H1368" s="813"/>
      <c r="I1368" s="813"/>
      <c r="J1368" s="813"/>
      <c r="K1368" s="813"/>
      <c r="L1368" s="813"/>
      <c r="M1368" s="813"/>
      <c r="N1368" s="813"/>
      <c r="O1368" s="813"/>
    </row>
    <row r="1369" spans="3:15" ht="14.25">
      <c r="C1369" s="813"/>
      <c r="D1369" s="813"/>
      <c r="E1369" s="813"/>
      <c r="F1369" s="813"/>
      <c r="G1369" s="813"/>
      <c r="H1369" s="813"/>
      <c r="I1369" s="813"/>
      <c r="J1369" s="813"/>
      <c r="K1369" s="813"/>
      <c r="L1369" s="813"/>
      <c r="M1369" s="813"/>
      <c r="N1369" s="813"/>
      <c r="O1369" s="813"/>
    </row>
    <row r="1370" spans="3:15" ht="14.25">
      <c r="C1370" s="813"/>
      <c r="D1370" s="813"/>
      <c r="E1370" s="813"/>
      <c r="F1370" s="813"/>
      <c r="G1370" s="813"/>
      <c r="H1370" s="813"/>
      <c r="I1370" s="813"/>
      <c r="J1370" s="813"/>
      <c r="K1370" s="813"/>
      <c r="L1370" s="813"/>
      <c r="M1370" s="813"/>
      <c r="N1370" s="813"/>
      <c r="O1370" s="813"/>
    </row>
    <row r="1371" spans="3:15" ht="14.25">
      <c r="C1371" s="813"/>
      <c r="D1371" s="813"/>
      <c r="E1371" s="813"/>
      <c r="F1371" s="813"/>
      <c r="G1371" s="813"/>
      <c r="H1371" s="813"/>
      <c r="I1371" s="813"/>
      <c r="J1371" s="813"/>
      <c r="K1371" s="813"/>
      <c r="L1371" s="813"/>
      <c r="M1371" s="813"/>
      <c r="N1371" s="813"/>
      <c r="O1371" s="813"/>
    </row>
    <row r="1372" spans="3:15" ht="14.25">
      <c r="C1372" s="813"/>
      <c r="D1372" s="813"/>
      <c r="E1372" s="813"/>
      <c r="F1372" s="813"/>
      <c r="G1372" s="813"/>
      <c r="H1372" s="813"/>
      <c r="I1372" s="813"/>
      <c r="J1372" s="813"/>
      <c r="K1372" s="813"/>
      <c r="L1372" s="813"/>
      <c r="M1372" s="813"/>
      <c r="N1372" s="813"/>
      <c r="O1372" s="813"/>
    </row>
    <row r="1373" spans="3:15" ht="14.25">
      <c r="C1373" s="813"/>
      <c r="D1373" s="813"/>
      <c r="E1373" s="813"/>
      <c r="F1373" s="813"/>
      <c r="G1373" s="813"/>
      <c r="H1373" s="813"/>
      <c r="I1373" s="813"/>
      <c r="J1373" s="813"/>
      <c r="K1373" s="813"/>
      <c r="L1373" s="813"/>
      <c r="M1373" s="813"/>
      <c r="N1373" s="813"/>
      <c r="O1373" s="813"/>
    </row>
    <row r="1374" spans="3:15" ht="14.25">
      <c r="C1374" s="813"/>
      <c r="D1374" s="813"/>
      <c r="E1374" s="813"/>
      <c r="F1374" s="813"/>
      <c r="G1374" s="813"/>
      <c r="H1374" s="813"/>
      <c r="I1374" s="813"/>
      <c r="J1374" s="813"/>
      <c r="K1374" s="813"/>
      <c r="L1374" s="813"/>
      <c r="M1374" s="813"/>
      <c r="N1374" s="813"/>
      <c r="O1374" s="813"/>
    </row>
    <row r="1375" spans="3:15" ht="14.25">
      <c r="C1375" s="813"/>
      <c r="D1375" s="813"/>
      <c r="E1375" s="813"/>
      <c r="F1375" s="813"/>
      <c r="G1375" s="813"/>
      <c r="H1375" s="813"/>
      <c r="I1375" s="813"/>
      <c r="J1375" s="813"/>
      <c r="K1375" s="813"/>
      <c r="L1375" s="813"/>
      <c r="M1375" s="813"/>
      <c r="N1375" s="813"/>
      <c r="O1375" s="813"/>
    </row>
    <row r="1376" spans="3:15" ht="14.25">
      <c r="C1376" s="813"/>
      <c r="D1376" s="813"/>
      <c r="E1376" s="813"/>
      <c r="F1376" s="813"/>
      <c r="G1376" s="813"/>
      <c r="H1376" s="813"/>
      <c r="I1376" s="813"/>
      <c r="J1376" s="813"/>
      <c r="K1376" s="813"/>
      <c r="L1376" s="813"/>
      <c r="M1376" s="813"/>
      <c r="N1376" s="813"/>
      <c r="O1376" s="813"/>
    </row>
    <row r="1377" spans="3:15" ht="14.25">
      <c r="C1377" s="813"/>
      <c r="D1377" s="813"/>
      <c r="E1377" s="813"/>
      <c r="F1377" s="813"/>
      <c r="G1377" s="813"/>
      <c r="H1377" s="813"/>
      <c r="I1377" s="813"/>
      <c r="J1377" s="813"/>
      <c r="K1377" s="813"/>
      <c r="L1377" s="813"/>
      <c r="M1377" s="813"/>
      <c r="N1377" s="813"/>
      <c r="O1377" s="813"/>
    </row>
    <row r="1378" spans="3:15" ht="14.25">
      <c r="C1378" s="813"/>
      <c r="D1378" s="813"/>
      <c r="E1378" s="813"/>
      <c r="F1378" s="813"/>
      <c r="G1378" s="813"/>
      <c r="H1378" s="813"/>
      <c r="I1378" s="813"/>
      <c r="J1378" s="813"/>
      <c r="K1378" s="813"/>
      <c r="L1378" s="813"/>
      <c r="M1378" s="813"/>
      <c r="N1378" s="813"/>
      <c r="O1378" s="813"/>
    </row>
    <row r="1379" spans="3:15" ht="14.25">
      <c r="C1379" s="813"/>
      <c r="D1379" s="813"/>
      <c r="E1379" s="813"/>
      <c r="F1379" s="813"/>
      <c r="G1379" s="813"/>
      <c r="H1379" s="813"/>
      <c r="I1379" s="813"/>
      <c r="J1379" s="813"/>
      <c r="K1379" s="813"/>
      <c r="L1379" s="813"/>
      <c r="M1379" s="813"/>
      <c r="N1379" s="813"/>
      <c r="O1379" s="813"/>
    </row>
    <row r="1380" spans="3:15" ht="14.25">
      <c r="C1380" s="813"/>
      <c r="D1380" s="813"/>
      <c r="E1380" s="813"/>
      <c r="F1380" s="813"/>
      <c r="G1380" s="813"/>
      <c r="H1380" s="813"/>
      <c r="I1380" s="813"/>
      <c r="J1380" s="813"/>
      <c r="K1380" s="813"/>
      <c r="L1380" s="813"/>
      <c r="M1380" s="813"/>
      <c r="N1380" s="813"/>
      <c r="O1380" s="813"/>
    </row>
    <row r="1381" spans="3:15" ht="14.25">
      <c r="C1381" s="813"/>
      <c r="D1381" s="813"/>
      <c r="E1381" s="813"/>
      <c r="F1381" s="813"/>
      <c r="G1381" s="813"/>
      <c r="H1381" s="813"/>
      <c r="I1381" s="813"/>
      <c r="J1381" s="813"/>
      <c r="K1381" s="813"/>
      <c r="L1381" s="813"/>
      <c r="M1381" s="813"/>
      <c r="N1381" s="813"/>
      <c r="O1381" s="813"/>
    </row>
    <row r="1382" spans="3:15" ht="14.25">
      <c r="C1382" s="813"/>
      <c r="D1382" s="813"/>
      <c r="E1382" s="813"/>
      <c r="F1382" s="813"/>
      <c r="G1382" s="813"/>
      <c r="H1382" s="813"/>
      <c r="I1382" s="813"/>
      <c r="J1382" s="813"/>
      <c r="K1382" s="813"/>
      <c r="L1382" s="813"/>
      <c r="M1382" s="813"/>
      <c r="N1382" s="813"/>
      <c r="O1382" s="813"/>
    </row>
    <row r="1383" spans="3:15" ht="14.25">
      <c r="C1383" s="813"/>
      <c r="D1383" s="813"/>
      <c r="E1383" s="813"/>
      <c r="F1383" s="813"/>
      <c r="G1383" s="813"/>
      <c r="H1383" s="813"/>
      <c r="I1383" s="813"/>
      <c r="J1383" s="813"/>
      <c r="K1383" s="813"/>
      <c r="L1383" s="813"/>
      <c r="M1383" s="813"/>
      <c r="N1383" s="813"/>
      <c r="O1383" s="813"/>
    </row>
    <row r="1384" spans="3:15" ht="14.25">
      <c r="C1384" s="813"/>
      <c r="D1384" s="813"/>
      <c r="E1384" s="813"/>
      <c r="F1384" s="813"/>
      <c r="G1384" s="813"/>
      <c r="H1384" s="813"/>
      <c r="I1384" s="813"/>
      <c r="J1384" s="813"/>
      <c r="K1384" s="813"/>
      <c r="L1384" s="813"/>
      <c r="M1384" s="813"/>
      <c r="N1384" s="813"/>
      <c r="O1384" s="813"/>
    </row>
    <row r="1385" spans="3:15" ht="14.25">
      <c r="C1385" s="813"/>
      <c r="D1385" s="813"/>
      <c r="E1385" s="813"/>
      <c r="F1385" s="813"/>
      <c r="G1385" s="813"/>
      <c r="H1385" s="813"/>
      <c r="I1385" s="813"/>
      <c r="J1385" s="813"/>
      <c r="K1385" s="813"/>
      <c r="L1385" s="813"/>
      <c r="M1385" s="813"/>
      <c r="N1385" s="813"/>
      <c r="O1385" s="813"/>
    </row>
    <row r="1386" spans="3:15" ht="14.25">
      <c r="C1386" s="813"/>
      <c r="D1386" s="813"/>
      <c r="E1386" s="813"/>
      <c r="F1386" s="813"/>
      <c r="G1386" s="813"/>
      <c r="H1386" s="813"/>
      <c r="I1386" s="813"/>
      <c r="J1386" s="813"/>
      <c r="K1386" s="813"/>
      <c r="L1386" s="813"/>
      <c r="M1386" s="813"/>
      <c r="N1386" s="813"/>
      <c r="O1386" s="813"/>
    </row>
    <row r="1387" spans="3:15" ht="14.25">
      <c r="C1387" s="813"/>
      <c r="D1387" s="813"/>
      <c r="E1387" s="813"/>
      <c r="F1387" s="813"/>
      <c r="G1387" s="813"/>
      <c r="H1387" s="813"/>
      <c r="I1387" s="813"/>
      <c r="J1387" s="813"/>
      <c r="K1387" s="813"/>
      <c r="L1387" s="813"/>
      <c r="M1387" s="813"/>
      <c r="N1387" s="813"/>
      <c r="O1387" s="813"/>
    </row>
    <row r="1388" spans="3:15" ht="14.25">
      <c r="C1388" s="813"/>
      <c r="D1388" s="813"/>
      <c r="E1388" s="813"/>
      <c r="F1388" s="813"/>
      <c r="G1388" s="813"/>
      <c r="H1388" s="813"/>
      <c r="I1388" s="813"/>
      <c r="J1388" s="813"/>
      <c r="K1388" s="813"/>
      <c r="L1388" s="813"/>
      <c r="M1388" s="813"/>
      <c r="N1388" s="813"/>
      <c r="O1388" s="813"/>
    </row>
    <row r="1389" spans="3:15" ht="14.25">
      <c r="C1389" s="813"/>
      <c r="D1389" s="813"/>
      <c r="E1389" s="813"/>
      <c r="F1389" s="813"/>
      <c r="G1389" s="813"/>
      <c r="H1389" s="813"/>
      <c r="I1389" s="813"/>
      <c r="J1389" s="813"/>
      <c r="K1389" s="813"/>
      <c r="L1389" s="813"/>
      <c r="M1389" s="813"/>
      <c r="N1389" s="813"/>
      <c r="O1389" s="813"/>
    </row>
    <row r="1390" spans="3:15" ht="14.25">
      <c r="C1390" s="813"/>
      <c r="D1390" s="813"/>
      <c r="E1390" s="813"/>
      <c r="F1390" s="813"/>
      <c r="G1390" s="813"/>
      <c r="H1390" s="813"/>
      <c r="I1390" s="813"/>
      <c r="J1390" s="813"/>
      <c r="K1390" s="813"/>
      <c r="L1390" s="813"/>
      <c r="M1390" s="813"/>
      <c r="N1390" s="813"/>
      <c r="O1390" s="813"/>
    </row>
    <row r="1391" spans="3:15" ht="14.25">
      <c r="C1391" s="813"/>
      <c r="D1391" s="813"/>
      <c r="E1391" s="813"/>
      <c r="F1391" s="813"/>
      <c r="G1391" s="813"/>
      <c r="H1391" s="813"/>
      <c r="I1391" s="813"/>
      <c r="J1391" s="813"/>
      <c r="K1391" s="813"/>
      <c r="L1391" s="813"/>
      <c r="M1391" s="813"/>
      <c r="N1391" s="813"/>
      <c r="O1391" s="813"/>
    </row>
    <row r="1392" spans="3:15" ht="14.25">
      <c r="C1392" s="813"/>
      <c r="D1392" s="813"/>
      <c r="E1392" s="813"/>
      <c r="F1392" s="813"/>
      <c r="G1392" s="813"/>
      <c r="H1392" s="813"/>
      <c r="I1392" s="813"/>
      <c r="J1392" s="813"/>
      <c r="K1392" s="813"/>
      <c r="L1392" s="813"/>
      <c r="M1392" s="813"/>
      <c r="N1392" s="813"/>
      <c r="O1392" s="813"/>
    </row>
    <row r="1393" spans="3:15" ht="14.25">
      <c r="C1393" s="813"/>
      <c r="D1393" s="813"/>
      <c r="E1393" s="813"/>
      <c r="F1393" s="813"/>
      <c r="G1393" s="813"/>
      <c r="H1393" s="813"/>
      <c r="I1393" s="813"/>
      <c r="J1393" s="813"/>
      <c r="K1393" s="813"/>
      <c r="L1393" s="813"/>
      <c r="M1393" s="813"/>
      <c r="N1393" s="813"/>
      <c r="O1393" s="813"/>
    </row>
    <row r="1394" spans="3:15" ht="14.25">
      <c r="C1394" s="813"/>
      <c r="D1394" s="813"/>
      <c r="E1394" s="813"/>
      <c r="F1394" s="813"/>
      <c r="G1394" s="813"/>
      <c r="H1394" s="813"/>
      <c r="I1394" s="813"/>
      <c r="J1394" s="813"/>
      <c r="K1394" s="813"/>
      <c r="L1394" s="813"/>
      <c r="M1394" s="813"/>
      <c r="N1394" s="813"/>
      <c r="O1394" s="813"/>
    </row>
    <row r="1395" spans="3:15" ht="14.25">
      <c r="C1395" s="813"/>
      <c r="D1395" s="813"/>
      <c r="E1395" s="813"/>
      <c r="F1395" s="813"/>
      <c r="G1395" s="813"/>
      <c r="H1395" s="813"/>
      <c r="I1395" s="813"/>
      <c r="J1395" s="813"/>
      <c r="K1395" s="813"/>
      <c r="L1395" s="813"/>
      <c r="M1395" s="813"/>
      <c r="N1395" s="813"/>
      <c r="O1395" s="813"/>
    </row>
    <row r="1396" spans="3:15" ht="14.25">
      <c r="C1396" s="813"/>
      <c r="D1396" s="813"/>
      <c r="E1396" s="813"/>
      <c r="F1396" s="813"/>
      <c r="G1396" s="813"/>
      <c r="H1396" s="813"/>
      <c r="I1396" s="813"/>
      <c r="J1396" s="813"/>
      <c r="K1396" s="813"/>
      <c r="L1396" s="813"/>
      <c r="M1396" s="813"/>
      <c r="N1396" s="813"/>
      <c r="O1396" s="813"/>
    </row>
    <row r="1397" spans="3:15" ht="14.25">
      <c r="C1397" s="813"/>
      <c r="D1397" s="813"/>
      <c r="E1397" s="813"/>
      <c r="F1397" s="813"/>
      <c r="G1397" s="813"/>
      <c r="H1397" s="813"/>
      <c r="I1397" s="813"/>
      <c r="J1397" s="813"/>
      <c r="K1397" s="813"/>
      <c r="L1397" s="813"/>
      <c r="M1397" s="813"/>
      <c r="N1397" s="813"/>
      <c r="O1397" s="813"/>
    </row>
    <row r="1398" spans="3:15" ht="14.25">
      <c r="C1398" s="813"/>
      <c r="D1398" s="813"/>
      <c r="E1398" s="813"/>
      <c r="F1398" s="813"/>
      <c r="G1398" s="813"/>
      <c r="H1398" s="813"/>
      <c r="I1398" s="813"/>
      <c r="J1398" s="813"/>
      <c r="K1398" s="813"/>
      <c r="L1398" s="813"/>
      <c r="M1398" s="813"/>
      <c r="N1398" s="813"/>
      <c r="O1398" s="813"/>
    </row>
    <row r="1399" spans="3:15" ht="14.25">
      <c r="C1399" s="813"/>
      <c r="D1399" s="813"/>
      <c r="E1399" s="813"/>
      <c r="F1399" s="813"/>
      <c r="G1399" s="813"/>
      <c r="H1399" s="813"/>
      <c r="I1399" s="813"/>
      <c r="J1399" s="813"/>
      <c r="K1399" s="813"/>
      <c r="L1399" s="813"/>
      <c r="M1399" s="813"/>
      <c r="N1399" s="813"/>
      <c r="O1399" s="813"/>
    </row>
    <row r="1400" spans="3:15" ht="14.25">
      <c r="C1400" s="813"/>
      <c r="D1400" s="813"/>
      <c r="E1400" s="813"/>
      <c r="F1400" s="813"/>
      <c r="G1400" s="813"/>
      <c r="H1400" s="813"/>
      <c r="I1400" s="813"/>
      <c r="J1400" s="813"/>
      <c r="K1400" s="813"/>
      <c r="L1400" s="813"/>
      <c r="M1400" s="813"/>
      <c r="N1400" s="813"/>
      <c r="O1400" s="813"/>
    </row>
    <row r="1401" spans="3:15" ht="14.25">
      <c r="C1401" s="813"/>
      <c r="D1401" s="813"/>
      <c r="E1401" s="813"/>
      <c r="F1401" s="813"/>
      <c r="G1401" s="813"/>
      <c r="H1401" s="813"/>
      <c r="I1401" s="813"/>
      <c r="J1401" s="813"/>
      <c r="K1401" s="813"/>
      <c r="L1401" s="813"/>
      <c r="M1401" s="813"/>
      <c r="N1401" s="813"/>
      <c r="O1401" s="813"/>
    </row>
    <row r="1402" spans="3:15" ht="14.25">
      <c r="C1402" s="813"/>
      <c r="D1402" s="813"/>
      <c r="E1402" s="813"/>
      <c r="F1402" s="813"/>
      <c r="G1402" s="813"/>
      <c r="H1402" s="813"/>
      <c r="I1402" s="813"/>
      <c r="J1402" s="813"/>
      <c r="K1402" s="813"/>
      <c r="L1402" s="813"/>
      <c r="M1402" s="813"/>
      <c r="N1402" s="813"/>
      <c r="O1402" s="813"/>
    </row>
    <row r="1403" spans="3:15" ht="14.25">
      <c r="C1403" s="813"/>
      <c r="D1403" s="813"/>
      <c r="E1403" s="813"/>
      <c r="F1403" s="813"/>
      <c r="G1403" s="813"/>
      <c r="H1403" s="813"/>
      <c r="I1403" s="813"/>
      <c r="J1403" s="813"/>
      <c r="K1403" s="813"/>
      <c r="L1403" s="813"/>
      <c r="M1403" s="813"/>
      <c r="N1403" s="813"/>
      <c r="O1403" s="813"/>
    </row>
    <row r="1404" spans="3:15" ht="14.25">
      <c r="C1404" s="813"/>
      <c r="D1404" s="813"/>
      <c r="E1404" s="813"/>
      <c r="F1404" s="813"/>
      <c r="G1404" s="813"/>
      <c r="H1404" s="813"/>
      <c r="I1404" s="813"/>
      <c r="J1404" s="813"/>
      <c r="K1404" s="813"/>
      <c r="L1404" s="813"/>
      <c r="M1404" s="813"/>
      <c r="N1404" s="813"/>
      <c r="O1404" s="813"/>
    </row>
    <row r="1405" spans="3:15" ht="14.25">
      <c r="C1405" s="813"/>
      <c r="D1405" s="813"/>
      <c r="E1405" s="813"/>
      <c r="F1405" s="813"/>
      <c r="G1405" s="813"/>
      <c r="H1405" s="813"/>
      <c r="I1405" s="813"/>
      <c r="J1405" s="813"/>
      <c r="K1405" s="813"/>
      <c r="L1405" s="813"/>
      <c r="M1405" s="813"/>
      <c r="N1405" s="813"/>
      <c r="O1405" s="813"/>
    </row>
    <row r="1406" spans="3:15" ht="14.25">
      <c r="C1406" s="813"/>
      <c r="D1406" s="813"/>
      <c r="E1406" s="813"/>
      <c r="F1406" s="813"/>
      <c r="G1406" s="813"/>
      <c r="H1406" s="813"/>
      <c r="I1406" s="813"/>
      <c r="J1406" s="813"/>
      <c r="K1406" s="813"/>
      <c r="L1406" s="813"/>
      <c r="M1406" s="813"/>
      <c r="N1406" s="813"/>
      <c r="O1406" s="813"/>
    </row>
    <row r="1407" spans="3:15" ht="14.25">
      <c r="C1407" s="813"/>
      <c r="D1407" s="813"/>
      <c r="E1407" s="813"/>
      <c r="F1407" s="813"/>
      <c r="G1407" s="813"/>
      <c r="H1407" s="813"/>
      <c r="I1407" s="813"/>
      <c r="J1407" s="813"/>
      <c r="K1407" s="813"/>
      <c r="L1407" s="813"/>
      <c r="M1407" s="813"/>
      <c r="N1407" s="813"/>
      <c r="O1407" s="813"/>
    </row>
    <row r="1408" spans="3:15" ht="14.25">
      <c r="C1408" s="813"/>
      <c r="D1408" s="813"/>
      <c r="E1408" s="813"/>
      <c r="F1408" s="813"/>
      <c r="G1408" s="813"/>
      <c r="H1408" s="813"/>
      <c r="I1408" s="813"/>
      <c r="J1408" s="813"/>
      <c r="K1408" s="813"/>
      <c r="L1408" s="813"/>
      <c r="M1408" s="813"/>
      <c r="N1408" s="813"/>
      <c r="O1408" s="813"/>
    </row>
    <row r="1409" spans="3:15" ht="14.25">
      <c r="C1409" s="813"/>
      <c r="D1409" s="813"/>
      <c r="E1409" s="813"/>
      <c r="F1409" s="813"/>
      <c r="G1409" s="813"/>
      <c r="H1409" s="813"/>
      <c r="I1409" s="813"/>
      <c r="J1409" s="813"/>
      <c r="K1409" s="813"/>
      <c r="L1409" s="813"/>
      <c r="M1409" s="813"/>
      <c r="N1409" s="813"/>
      <c r="O1409" s="813"/>
    </row>
    <row r="1410" spans="3:15" ht="14.25">
      <c r="C1410" s="813"/>
      <c r="D1410" s="813"/>
      <c r="E1410" s="813"/>
      <c r="F1410" s="813"/>
      <c r="G1410" s="813"/>
      <c r="H1410" s="813"/>
      <c r="I1410" s="813"/>
      <c r="J1410" s="813"/>
      <c r="K1410" s="813"/>
      <c r="L1410" s="813"/>
      <c r="M1410" s="813"/>
      <c r="N1410" s="813"/>
      <c r="O1410" s="813"/>
    </row>
    <row r="1411" spans="3:15" ht="14.25">
      <c r="C1411" s="813"/>
      <c r="D1411" s="813"/>
      <c r="E1411" s="813"/>
      <c r="F1411" s="813"/>
      <c r="G1411" s="813"/>
      <c r="H1411" s="813"/>
      <c r="I1411" s="813"/>
      <c r="J1411" s="813"/>
      <c r="K1411" s="813"/>
      <c r="L1411" s="813"/>
      <c r="M1411" s="813"/>
      <c r="N1411" s="813"/>
      <c r="O1411" s="813"/>
    </row>
    <row r="1412" spans="3:15" ht="14.25">
      <c r="C1412" s="813"/>
      <c r="D1412" s="813"/>
      <c r="E1412" s="813"/>
      <c r="F1412" s="813"/>
      <c r="G1412" s="813"/>
      <c r="H1412" s="813"/>
      <c r="I1412" s="813"/>
      <c r="J1412" s="813"/>
      <c r="K1412" s="813"/>
      <c r="L1412" s="813"/>
      <c r="M1412" s="813"/>
      <c r="N1412" s="813"/>
      <c r="O1412" s="813"/>
    </row>
    <row r="1413" spans="3:15" ht="14.25">
      <c r="C1413" s="813"/>
      <c r="D1413" s="813"/>
      <c r="E1413" s="813"/>
      <c r="F1413" s="813"/>
      <c r="G1413" s="813"/>
      <c r="H1413" s="813"/>
      <c r="I1413" s="813"/>
      <c r="J1413" s="813"/>
      <c r="K1413" s="813"/>
      <c r="L1413" s="813"/>
      <c r="M1413" s="813"/>
      <c r="N1413" s="813"/>
      <c r="O1413" s="813"/>
    </row>
    <row r="1414" spans="3:15" ht="14.25">
      <c r="C1414" s="813"/>
      <c r="D1414" s="813"/>
      <c r="E1414" s="813"/>
      <c r="F1414" s="813"/>
      <c r="G1414" s="813"/>
      <c r="H1414" s="813"/>
      <c r="I1414" s="813"/>
      <c r="J1414" s="813"/>
      <c r="K1414" s="813"/>
      <c r="L1414" s="813"/>
      <c r="M1414" s="813"/>
      <c r="N1414" s="813"/>
      <c r="O1414" s="813"/>
    </row>
    <row r="1415" spans="3:15" ht="14.25">
      <c r="C1415" s="813"/>
      <c r="D1415" s="813"/>
      <c r="E1415" s="813"/>
      <c r="F1415" s="813"/>
      <c r="G1415" s="813"/>
      <c r="H1415" s="813"/>
      <c r="I1415" s="813"/>
      <c r="J1415" s="813"/>
      <c r="K1415" s="813"/>
      <c r="L1415" s="813"/>
      <c r="M1415" s="813"/>
      <c r="N1415" s="813"/>
      <c r="O1415" s="813"/>
    </row>
    <row r="1416" spans="3:15" ht="14.25">
      <c r="C1416" s="813"/>
      <c r="D1416" s="813"/>
      <c r="E1416" s="813"/>
      <c r="F1416" s="813"/>
      <c r="G1416" s="813"/>
      <c r="H1416" s="813"/>
      <c r="I1416" s="813"/>
      <c r="J1416" s="813"/>
      <c r="K1416" s="813"/>
      <c r="L1416" s="813"/>
      <c r="M1416" s="813"/>
      <c r="N1416" s="813"/>
      <c r="O1416" s="813"/>
    </row>
    <row r="1417" spans="3:15" ht="14.25">
      <c r="C1417" s="813"/>
      <c r="D1417" s="813"/>
      <c r="E1417" s="813"/>
      <c r="F1417" s="813"/>
      <c r="G1417" s="813"/>
      <c r="H1417" s="813"/>
      <c r="I1417" s="813"/>
      <c r="J1417" s="813"/>
      <c r="K1417" s="813"/>
      <c r="L1417" s="813"/>
      <c r="M1417" s="813"/>
      <c r="N1417" s="813"/>
      <c r="O1417" s="813"/>
    </row>
    <row r="1418" spans="3:15" ht="14.25">
      <c r="C1418" s="813"/>
      <c r="D1418" s="813"/>
      <c r="E1418" s="813"/>
      <c r="F1418" s="813"/>
      <c r="G1418" s="813"/>
      <c r="H1418" s="813"/>
      <c r="I1418" s="813"/>
      <c r="J1418" s="813"/>
      <c r="K1418" s="813"/>
      <c r="L1418" s="813"/>
      <c r="M1418" s="813"/>
      <c r="N1418" s="813"/>
      <c r="O1418" s="813"/>
    </row>
    <row r="1419" spans="3:15" ht="14.25">
      <c r="C1419" s="813"/>
      <c r="D1419" s="813"/>
      <c r="E1419" s="813"/>
      <c r="F1419" s="813"/>
      <c r="G1419" s="813"/>
      <c r="H1419" s="813"/>
      <c r="I1419" s="813"/>
      <c r="J1419" s="813"/>
      <c r="K1419" s="813"/>
      <c r="L1419" s="813"/>
      <c r="M1419" s="813"/>
      <c r="N1419" s="813"/>
      <c r="O1419" s="813"/>
    </row>
    <row r="1420" spans="3:15" ht="14.25">
      <c r="C1420" s="813"/>
      <c r="D1420" s="813"/>
      <c r="E1420" s="813"/>
      <c r="F1420" s="813"/>
      <c r="G1420" s="813"/>
      <c r="H1420" s="813"/>
      <c r="I1420" s="813"/>
      <c r="J1420" s="813"/>
      <c r="K1420" s="813"/>
      <c r="L1420" s="813"/>
      <c r="M1420" s="813"/>
      <c r="N1420" s="813"/>
      <c r="O1420" s="813"/>
    </row>
    <row r="1421" spans="3:15" ht="14.25">
      <c r="C1421" s="813"/>
      <c r="D1421" s="813"/>
      <c r="E1421" s="813"/>
      <c r="F1421" s="813"/>
      <c r="G1421" s="813"/>
      <c r="H1421" s="813"/>
      <c r="I1421" s="813"/>
      <c r="J1421" s="813"/>
      <c r="K1421" s="813"/>
      <c r="L1421" s="813"/>
      <c r="M1421" s="813"/>
      <c r="N1421" s="813"/>
      <c r="O1421" s="813"/>
    </row>
    <row r="1422" spans="3:15" ht="14.25">
      <c r="C1422" s="813"/>
      <c r="D1422" s="813"/>
      <c r="E1422" s="813"/>
      <c r="F1422" s="813"/>
      <c r="G1422" s="813"/>
      <c r="H1422" s="813"/>
      <c r="I1422" s="813"/>
      <c r="J1422" s="813"/>
      <c r="K1422" s="813"/>
      <c r="L1422" s="813"/>
      <c r="M1422" s="813"/>
      <c r="N1422" s="813"/>
      <c r="O1422" s="813"/>
    </row>
    <row r="1423" spans="3:15" ht="14.25">
      <c r="C1423" s="813"/>
      <c r="D1423" s="813"/>
      <c r="E1423" s="813"/>
      <c r="F1423" s="813"/>
      <c r="G1423" s="813"/>
      <c r="H1423" s="813"/>
      <c r="I1423" s="813"/>
      <c r="J1423" s="813"/>
      <c r="K1423" s="813"/>
      <c r="L1423" s="813"/>
      <c r="M1423" s="813"/>
      <c r="N1423" s="813"/>
      <c r="O1423" s="813"/>
    </row>
    <row r="1424" spans="3:15" ht="14.25">
      <c r="C1424" s="813"/>
      <c r="D1424" s="813"/>
      <c r="E1424" s="813"/>
      <c r="F1424" s="813"/>
      <c r="G1424" s="813"/>
      <c r="H1424" s="813"/>
      <c r="I1424" s="813"/>
      <c r="J1424" s="813"/>
      <c r="K1424" s="813"/>
      <c r="L1424" s="813"/>
      <c r="M1424" s="813"/>
      <c r="N1424" s="813"/>
      <c r="O1424" s="813"/>
    </row>
    <row r="1425" spans="3:15" ht="14.25">
      <c r="C1425" s="813"/>
      <c r="D1425" s="813"/>
      <c r="E1425" s="813"/>
      <c r="F1425" s="813"/>
      <c r="G1425" s="813"/>
      <c r="H1425" s="813"/>
      <c r="I1425" s="813"/>
      <c r="J1425" s="813"/>
      <c r="K1425" s="813"/>
      <c r="L1425" s="813"/>
      <c r="M1425" s="813"/>
      <c r="N1425" s="813"/>
      <c r="O1425" s="813"/>
    </row>
    <row r="1426" spans="3:15" ht="14.25">
      <c r="C1426" s="813"/>
      <c r="D1426" s="813"/>
      <c r="E1426" s="813"/>
      <c r="F1426" s="813"/>
      <c r="G1426" s="813"/>
      <c r="H1426" s="813"/>
      <c r="I1426" s="813"/>
      <c r="J1426" s="813"/>
      <c r="K1426" s="813"/>
      <c r="L1426" s="813"/>
      <c r="M1426" s="813"/>
      <c r="N1426" s="813"/>
      <c r="O1426" s="813"/>
    </row>
    <row r="1427" spans="3:15" ht="14.25">
      <c r="C1427" s="813"/>
      <c r="D1427" s="813"/>
      <c r="E1427" s="813"/>
      <c r="F1427" s="813"/>
      <c r="G1427" s="813"/>
      <c r="H1427" s="813"/>
      <c r="I1427" s="813"/>
      <c r="J1427" s="813"/>
      <c r="K1427" s="813"/>
      <c r="L1427" s="813"/>
      <c r="M1427" s="813"/>
      <c r="N1427" s="813"/>
      <c r="O1427" s="813"/>
    </row>
    <row r="1428" spans="3:15" ht="14.25">
      <c r="C1428" s="813"/>
      <c r="D1428" s="813"/>
      <c r="E1428" s="813"/>
      <c r="F1428" s="813"/>
      <c r="G1428" s="813"/>
      <c r="H1428" s="813"/>
      <c r="I1428" s="813"/>
      <c r="J1428" s="813"/>
      <c r="K1428" s="813"/>
      <c r="L1428" s="813"/>
      <c r="M1428" s="813"/>
      <c r="N1428" s="813"/>
      <c r="O1428" s="813"/>
    </row>
    <row r="1429" spans="3:15" ht="14.25">
      <c r="C1429" s="813"/>
      <c r="D1429" s="813"/>
      <c r="E1429" s="813"/>
      <c r="F1429" s="813"/>
      <c r="G1429" s="813"/>
      <c r="H1429" s="813"/>
      <c r="I1429" s="813"/>
      <c r="J1429" s="813"/>
      <c r="K1429" s="813"/>
      <c r="L1429" s="813"/>
      <c r="M1429" s="813"/>
      <c r="N1429" s="813"/>
      <c r="O1429" s="813"/>
    </row>
    <row r="1430" spans="3:15" ht="14.25">
      <c r="C1430" s="813"/>
      <c r="D1430" s="813"/>
      <c r="E1430" s="813"/>
      <c r="F1430" s="813"/>
      <c r="G1430" s="813"/>
      <c r="H1430" s="813"/>
      <c r="I1430" s="813"/>
      <c r="J1430" s="813"/>
      <c r="K1430" s="813"/>
      <c r="L1430" s="813"/>
      <c r="M1430" s="813"/>
      <c r="N1430" s="813"/>
      <c r="O1430" s="813"/>
    </row>
    <row r="1431" spans="3:15" ht="14.25">
      <c r="C1431" s="813"/>
      <c r="D1431" s="813"/>
      <c r="E1431" s="813"/>
      <c r="F1431" s="813"/>
      <c r="G1431" s="813"/>
      <c r="H1431" s="813"/>
      <c r="I1431" s="813"/>
      <c r="J1431" s="813"/>
      <c r="K1431" s="813"/>
      <c r="L1431" s="813"/>
      <c r="M1431" s="813"/>
      <c r="N1431" s="813"/>
      <c r="O1431" s="813"/>
    </row>
    <row r="1432" spans="3:15" ht="14.25">
      <c r="C1432" s="813"/>
      <c r="D1432" s="813"/>
      <c r="E1432" s="813"/>
      <c r="F1432" s="813"/>
      <c r="G1432" s="813"/>
      <c r="H1432" s="813"/>
      <c r="I1432" s="813"/>
      <c r="J1432" s="813"/>
      <c r="K1432" s="813"/>
      <c r="L1432" s="813"/>
      <c r="M1432" s="813"/>
      <c r="N1432" s="813"/>
      <c r="O1432" s="813"/>
    </row>
    <row r="1433" spans="3:15" ht="14.25">
      <c r="C1433" s="813"/>
      <c r="D1433" s="813"/>
      <c r="E1433" s="813"/>
      <c r="F1433" s="813"/>
      <c r="G1433" s="813"/>
      <c r="H1433" s="813"/>
      <c r="I1433" s="813"/>
      <c r="J1433" s="813"/>
      <c r="K1433" s="813"/>
      <c r="L1433" s="813"/>
      <c r="M1433" s="813"/>
      <c r="N1433" s="813"/>
      <c r="O1433" s="813"/>
    </row>
    <row r="1434" spans="3:15" ht="14.25">
      <c r="C1434" s="813"/>
      <c r="D1434" s="813"/>
      <c r="E1434" s="813"/>
      <c r="F1434" s="813"/>
      <c r="G1434" s="813"/>
      <c r="H1434" s="813"/>
      <c r="I1434" s="813"/>
      <c r="J1434" s="813"/>
      <c r="K1434" s="813"/>
      <c r="L1434" s="813"/>
      <c r="M1434" s="813"/>
      <c r="N1434" s="813"/>
      <c r="O1434" s="813"/>
    </row>
    <row r="1435" spans="3:15" ht="14.25">
      <c r="C1435" s="813"/>
      <c r="D1435" s="813"/>
      <c r="E1435" s="813"/>
      <c r="F1435" s="813"/>
      <c r="G1435" s="813"/>
      <c r="H1435" s="813"/>
      <c r="I1435" s="813"/>
      <c r="J1435" s="813"/>
      <c r="K1435" s="813"/>
      <c r="L1435" s="813"/>
      <c r="M1435" s="813"/>
      <c r="N1435" s="813"/>
      <c r="O1435" s="813"/>
    </row>
    <row r="1436" spans="3:15" ht="14.25">
      <c r="C1436" s="813"/>
      <c r="D1436" s="813"/>
      <c r="E1436" s="813"/>
      <c r="F1436" s="813"/>
      <c r="G1436" s="813"/>
      <c r="H1436" s="813"/>
      <c r="I1436" s="813"/>
      <c r="J1436" s="813"/>
      <c r="K1436" s="813"/>
      <c r="L1436" s="813"/>
      <c r="M1436" s="813"/>
      <c r="N1436" s="813"/>
      <c r="O1436" s="813"/>
    </row>
    <row r="1437" spans="3:15" ht="14.25">
      <c r="C1437" s="813"/>
      <c r="D1437" s="813"/>
      <c r="E1437" s="813"/>
      <c r="F1437" s="813"/>
      <c r="G1437" s="813"/>
      <c r="H1437" s="813"/>
      <c r="I1437" s="813"/>
      <c r="J1437" s="813"/>
      <c r="K1437" s="813"/>
      <c r="L1437" s="813"/>
      <c r="M1437" s="813"/>
      <c r="N1437" s="813"/>
      <c r="O1437" s="813"/>
    </row>
    <row r="1438" spans="3:15" ht="14.25">
      <c r="C1438" s="813"/>
      <c r="D1438" s="813"/>
      <c r="E1438" s="813"/>
      <c r="F1438" s="813"/>
      <c r="G1438" s="813"/>
      <c r="H1438" s="813"/>
      <c r="I1438" s="813"/>
      <c r="J1438" s="813"/>
      <c r="K1438" s="813"/>
      <c r="L1438" s="813"/>
      <c r="M1438" s="813"/>
      <c r="N1438" s="813"/>
      <c r="O1438" s="813"/>
    </row>
    <row r="1439" spans="3:15" ht="14.25">
      <c r="C1439" s="813"/>
      <c r="D1439" s="813"/>
      <c r="E1439" s="813"/>
      <c r="F1439" s="813"/>
      <c r="G1439" s="813"/>
      <c r="H1439" s="813"/>
      <c r="I1439" s="813"/>
      <c r="J1439" s="813"/>
      <c r="K1439" s="813"/>
      <c r="L1439" s="813"/>
      <c r="M1439" s="813"/>
      <c r="N1439" s="813"/>
      <c r="O1439" s="813"/>
    </row>
    <row r="1440" spans="3:15" ht="14.25">
      <c r="C1440" s="813"/>
      <c r="D1440" s="813"/>
      <c r="E1440" s="813"/>
      <c r="F1440" s="813"/>
      <c r="G1440" s="813"/>
      <c r="H1440" s="813"/>
      <c r="I1440" s="813"/>
      <c r="J1440" s="813"/>
      <c r="K1440" s="813"/>
      <c r="L1440" s="813"/>
      <c r="M1440" s="813"/>
      <c r="N1440" s="813"/>
      <c r="O1440" s="813"/>
    </row>
    <row r="1441" spans="3:15" ht="14.25">
      <c r="C1441" s="813"/>
      <c r="D1441" s="813"/>
      <c r="E1441" s="813"/>
      <c r="F1441" s="813"/>
      <c r="G1441" s="813"/>
      <c r="H1441" s="813"/>
      <c r="I1441" s="813"/>
      <c r="J1441" s="813"/>
      <c r="K1441" s="813"/>
      <c r="L1441" s="813"/>
      <c r="M1441" s="813"/>
      <c r="N1441" s="813"/>
      <c r="O1441" s="813"/>
    </row>
    <row r="1442" spans="3:15" ht="14.25">
      <c r="C1442" s="813"/>
      <c r="D1442" s="813"/>
      <c r="E1442" s="813"/>
      <c r="F1442" s="813"/>
      <c r="G1442" s="813"/>
      <c r="H1442" s="813"/>
      <c r="I1442" s="813"/>
      <c r="J1442" s="813"/>
      <c r="K1442" s="813"/>
      <c r="L1442" s="813"/>
      <c r="M1442" s="813"/>
      <c r="N1442" s="813"/>
      <c r="O1442" s="813"/>
    </row>
    <row r="1443" spans="3:15" ht="14.25">
      <c r="C1443" s="813"/>
      <c r="D1443" s="813"/>
      <c r="E1443" s="813"/>
      <c r="F1443" s="813"/>
      <c r="G1443" s="813"/>
      <c r="H1443" s="813"/>
      <c r="I1443" s="813"/>
      <c r="J1443" s="813"/>
      <c r="K1443" s="813"/>
      <c r="L1443" s="813"/>
      <c r="M1443" s="813"/>
      <c r="N1443" s="813"/>
      <c r="O1443" s="813"/>
    </row>
    <row r="1444" spans="3:15" ht="14.25">
      <c r="C1444" s="813"/>
      <c r="D1444" s="813"/>
      <c r="E1444" s="813"/>
      <c r="F1444" s="813"/>
      <c r="G1444" s="813"/>
      <c r="H1444" s="813"/>
      <c r="I1444" s="813"/>
      <c r="J1444" s="813"/>
      <c r="K1444" s="813"/>
      <c r="L1444" s="813"/>
      <c r="M1444" s="813"/>
      <c r="N1444" s="813"/>
      <c r="O1444" s="813"/>
    </row>
    <row r="1445" spans="3:15" ht="14.25">
      <c r="C1445" s="813"/>
      <c r="D1445" s="813"/>
      <c r="E1445" s="813"/>
      <c r="F1445" s="813"/>
      <c r="G1445" s="813"/>
      <c r="H1445" s="813"/>
      <c r="I1445" s="813"/>
      <c r="J1445" s="813"/>
      <c r="K1445" s="813"/>
      <c r="L1445" s="813"/>
      <c r="M1445" s="813"/>
      <c r="N1445" s="813"/>
      <c r="O1445" s="813"/>
    </row>
    <row r="1446" spans="3:15" ht="14.25">
      <c r="C1446" s="813"/>
      <c r="D1446" s="813"/>
      <c r="E1446" s="813"/>
      <c r="F1446" s="813"/>
      <c r="G1446" s="813"/>
      <c r="H1446" s="813"/>
      <c r="I1446" s="813"/>
      <c r="J1446" s="813"/>
      <c r="K1446" s="813"/>
      <c r="L1446" s="813"/>
      <c r="M1446" s="813"/>
      <c r="N1446" s="813"/>
      <c r="O1446" s="813"/>
    </row>
    <row r="1447" spans="3:15" ht="14.25">
      <c r="C1447" s="813"/>
      <c r="D1447" s="813"/>
      <c r="E1447" s="813"/>
      <c r="F1447" s="813"/>
      <c r="G1447" s="813"/>
      <c r="H1447" s="813"/>
      <c r="I1447" s="813"/>
      <c r="J1447" s="813"/>
      <c r="K1447" s="813"/>
      <c r="L1447" s="813"/>
      <c r="M1447" s="813"/>
      <c r="N1447" s="813"/>
      <c r="O1447" s="813"/>
    </row>
    <row r="1448" spans="3:15" ht="14.25">
      <c r="C1448" s="813"/>
      <c r="D1448" s="813"/>
      <c r="E1448" s="813"/>
      <c r="F1448" s="813"/>
      <c r="G1448" s="813"/>
      <c r="H1448" s="813"/>
      <c r="I1448" s="813"/>
      <c r="J1448" s="813"/>
      <c r="K1448" s="813"/>
      <c r="L1448" s="813"/>
      <c r="M1448" s="813"/>
      <c r="N1448" s="813"/>
      <c r="O1448" s="813"/>
    </row>
    <row r="1449" spans="3:15" ht="14.25">
      <c r="C1449" s="813"/>
      <c r="D1449" s="813"/>
      <c r="E1449" s="813"/>
      <c r="F1449" s="813"/>
      <c r="G1449" s="813"/>
      <c r="H1449" s="813"/>
      <c r="I1449" s="813"/>
      <c r="J1449" s="813"/>
      <c r="K1449" s="813"/>
      <c r="L1449" s="813"/>
      <c r="M1449" s="813"/>
      <c r="N1449" s="813"/>
      <c r="O1449" s="813"/>
    </row>
    <row r="1450" spans="3:15" ht="14.25">
      <c r="C1450" s="813"/>
      <c r="D1450" s="813"/>
      <c r="E1450" s="813"/>
      <c r="F1450" s="813"/>
      <c r="G1450" s="813"/>
      <c r="H1450" s="813"/>
      <c r="I1450" s="813"/>
      <c r="J1450" s="813"/>
      <c r="K1450" s="813"/>
      <c r="L1450" s="813"/>
      <c r="M1450" s="813"/>
      <c r="N1450" s="813"/>
      <c r="O1450" s="813"/>
    </row>
    <row r="1451" spans="3:15" ht="14.25">
      <c r="C1451" s="813"/>
      <c r="D1451" s="813"/>
      <c r="E1451" s="813"/>
      <c r="F1451" s="813"/>
      <c r="G1451" s="813"/>
      <c r="H1451" s="813"/>
      <c r="I1451" s="813"/>
      <c r="J1451" s="813"/>
      <c r="K1451" s="813"/>
      <c r="L1451" s="813"/>
      <c r="M1451" s="813"/>
      <c r="N1451" s="813"/>
      <c r="O1451" s="813"/>
    </row>
    <row r="1452" spans="3:15" ht="14.25">
      <c r="C1452" s="813"/>
      <c r="D1452" s="813"/>
      <c r="E1452" s="813"/>
      <c r="F1452" s="813"/>
      <c r="G1452" s="813"/>
      <c r="H1452" s="813"/>
      <c r="I1452" s="813"/>
      <c r="J1452" s="813"/>
      <c r="K1452" s="813"/>
      <c r="L1452" s="813"/>
      <c r="M1452" s="813"/>
      <c r="N1452" s="813"/>
      <c r="O1452" s="813"/>
    </row>
    <row r="1453" spans="3:15" ht="14.25">
      <c r="C1453" s="813"/>
      <c r="D1453" s="813"/>
      <c r="E1453" s="813"/>
      <c r="F1453" s="813"/>
      <c r="G1453" s="813"/>
      <c r="H1453" s="813"/>
      <c r="I1453" s="813"/>
      <c r="J1453" s="813"/>
      <c r="K1453" s="813"/>
      <c r="L1453" s="813"/>
      <c r="M1453" s="813"/>
      <c r="N1453" s="813"/>
      <c r="O1453" s="813"/>
    </row>
    <row r="1454" spans="3:15" ht="14.25">
      <c r="C1454" s="813"/>
      <c r="D1454" s="813"/>
      <c r="E1454" s="813"/>
      <c r="F1454" s="813"/>
      <c r="G1454" s="813"/>
      <c r="H1454" s="813"/>
      <c r="I1454" s="813"/>
      <c r="J1454" s="813"/>
      <c r="K1454" s="813"/>
      <c r="L1454" s="813"/>
      <c r="M1454" s="813"/>
      <c r="N1454" s="813"/>
      <c r="O1454" s="813"/>
    </row>
    <row r="1455" spans="3:15" ht="14.25">
      <c r="C1455" s="813"/>
      <c r="D1455" s="813"/>
      <c r="E1455" s="813"/>
      <c r="F1455" s="813"/>
      <c r="G1455" s="813"/>
      <c r="H1455" s="813"/>
      <c r="I1455" s="813"/>
      <c r="J1455" s="813"/>
      <c r="K1455" s="813"/>
      <c r="L1455" s="813"/>
      <c r="M1455" s="813"/>
      <c r="N1455" s="813"/>
      <c r="O1455" s="813"/>
    </row>
    <row r="1456" spans="3:15" ht="14.25">
      <c r="C1456" s="813"/>
      <c r="D1456" s="813"/>
      <c r="E1456" s="813"/>
      <c r="F1456" s="813"/>
      <c r="G1456" s="813"/>
      <c r="H1456" s="813"/>
      <c r="I1456" s="813"/>
      <c r="J1456" s="813"/>
      <c r="K1456" s="813"/>
      <c r="L1456" s="813"/>
      <c r="M1456" s="813"/>
      <c r="N1456" s="813"/>
      <c r="O1456" s="813"/>
    </row>
    <row r="1457" spans="3:15" ht="14.25">
      <c r="C1457" s="813"/>
      <c r="D1457" s="813"/>
      <c r="E1457" s="813"/>
      <c r="F1457" s="813"/>
      <c r="G1457" s="813"/>
      <c r="H1457" s="813"/>
      <c r="I1457" s="813"/>
      <c r="J1457" s="813"/>
      <c r="K1457" s="813"/>
      <c r="L1457" s="813"/>
      <c r="M1457" s="813"/>
      <c r="N1457" s="813"/>
      <c r="O1457" s="813"/>
    </row>
    <row r="1458" spans="3:15" ht="14.25">
      <c r="C1458" s="813"/>
      <c r="D1458" s="813"/>
      <c r="E1458" s="813"/>
      <c r="F1458" s="813"/>
      <c r="G1458" s="813"/>
      <c r="H1458" s="813"/>
      <c r="I1458" s="813"/>
      <c r="J1458" s="813"/>
      <c r="K1458" s="813"/>
      <c r="L1458" s="813"/>
      <c r="M1458" s="813"/>
      <c r="N1458" s="813"/>
      <c r="O1458" s="813"/>
    </row>
    <row r="1459" spans="3:15" ht="14.25">
      <c r="C1459" s="813"/>
      <c r="D1459" s="813"/>
      <c r="E1459" s="813"/>
      <c r="F1459" s="813"/>
      <c r="G1459" s="813"/>
      <c r="H1459" s="813"/>
      <c r="I1459" s="813"/>
      <c r="J1459" s="813"/>
      <c r="K1459" s="813"/>
      <c r="L1459" s="813"/>
      <c r="M1459" s="813"/>
      <c r="N1459" s="813"/>
      <c r="O1459" s="813"/>
    </row>
    <row r="1460" spans="3:15" ht="14.25">
      <c r="C1460" s="813"/>
      <c r="D1460" s="813"/>
      <c r="E1460" s="813"/>
      <c r="F1460" s="813"/>
      <c r="G1460" s="813"/>
      <c r="H1460" s="813"/>
      <c r="I1460" s="813"/>
      <c r="J1460" s="813"/>
      <c r="K1460" s="813"/>
      <c r="L1460" s="813"/>
      <c r="M1460" s="813"/>
      <c r="N1460" s="813"/>
      <c r="O1460" s="813"/>
    </row>
    <row r="1461" spans="3:15" ht="14.25">
      <c r="C1461" s="813"/>
      <c r="D1461" s="813"/>
      <c r="E1461" s="813"/>
      <c r="F1461" s="813"/>
      <c r="G1461" s="813"/>
      <c r="H1461" s="813"/>
      <c r="I1461" s="813"/>
      <c r="J1461" s="813"/>
      <c r="K1461" s="813"/>
      <c r="L1461" s="813"/>
      <c r="M1461" s="813"/>
      <c r="N1461" s="813"/>
      <c r="O1461" s="813"/>
    </row>
    <row r="1462" spans="3:15" ht="14.25">
      <c r="C1462" s="813"/>
      <c r="D1462" s="813"/>
      <c r="E1462" s="813"/>
      <c r="F1462" s="813"/>
      <c r="G1462" s="813"/>
      <c r="H1462" s="813"/>
      <c r="I1462" s="813"/>
      <c r="J1462" s="813"/>
      <c r="K1462" s="813"/>
      <c r="L1462" s="813"/>
      <c r="M1462" s="813"/>
      <c r="N1462" s="813"/>
      <c r="O1462" s="813"/>
    </row>
    <row r="1463" spans="3:15" ht="14.25">
      <c r="C1463" s="813"/>
      <c r="D1463" s="813"/>
      <c r="E1463" s="813"/>
      <c r="F1463" s="813"/>
      <c r="G1463" s="813"/>
      <c r="H1463" s="813"/>
      <c r="I1463" s="813"/>
      <c r="J1463" s="813"/>
      <c r="K1463" s="813"/>
      <c r="L1463" s="813"/>
      <c r="M1463" s="813"/>
      <c r="N1463" s="813"/>
      <c r="O1463" s="813"/>
    </row>
    <row r="1464" spans="3:15" ht="14.25">
      <c r="C1464" s="813"/>
      <c r="D1464" s="813"/>
      <c r="E1464" s="813"/>
      <c r="F1464" s="813"/>
      <c r="G1464" s="813"/>
      <c r="H1464" s="813"/>
      <c r="I1464" s="813"/>
      <c r="J1464" s="813"/>
      <c r="K1464" s="813"/>
      <c r="L1464" s="813"/>
      <c r="M1464" s="813"/>
      <c r="N1464" s="813"/>
      <c r="O1464" s="813"/>
    </row>
    <row r="1465" spans="3:15" ht="14.25">
      <c r="C1465" s="813"/>
      <c r="D1465" s="813"/>
      <c r="E1465" s="813"/>
      <c r="F1465" s="813"/>
      <c r="G1465" s="813"/>
      <c r="H1465" s="813"/>
      <c r="I1465" s="813"/>
      <c r="J1465" s="813"/>
      <c r="K1465" s="813"/>
      <c r="L1465" s="813"/>
      <c r="M1465" s="813"/>
      <c r="N1465" s="813"/>
      <c r="O1465" s="813"/>
    </row>
    <row r="1466" spans="3:15" ht="14.25">
      <c r="C1466" s="813"/>
      <c r="D1466" s="813"/>
      <c r="E1466" s="813"/>
      <c r="F1466" s="813"/>
      <c r="G1466" s="813"/>
      <c r="H1466" s="813"/>
      <c r="I1466" s="813"/>
      <c r="J1466" s="813"/>
      <c r="K1466" s="813"/>
      <c r="L1466" s="813"/>
      <c r="M1466" s="813"/>
      <c r="N1466" s="813"/>
      <c r="O1466" s="813"/>
    </row>
    <row r="1467" spans="3:15" ht="14.25">
      <c r="C1467" s="813"/>
      <c r="D1467" s="813"/>
      <c r="E1467" s="813"/>
      <c r="F1467" s="813"/>
      <c r="G1467" s="813"/>
      <c r="H1467" s="813"/>
      <c r="I1467" s="813"/>
      <c r="J1467" s="813"/>
      <c r="K1467" s="813"/>
      <c r="L1467" s="813"/>
      <c r="M1467" s="813"/>
      <c r="N1467" s="813"/>
      <c r="O1467" s="813"/>
    </row>
    <row r="1468" spans="3:15" ht="14.25">
      <c r="C1468" s="813"/>
      <c r="D1468" s="813"/>
      <c r="E1468" s="813"/>
      <c r="F1468" s="813"/>
      <c r="G1468" s="813"/>
      <c r="H1468" s="813"/>
      <c r="I1468" s="813"/>
      <c r="J1468" s="813"/>
      <c r="K1468" s="813"/>
      <c r="L1468" s="813"/>
      <c r="M1468" s="813"/>
      <c r="N1468" s="813"/>
      <c r="O1468" s="813"/>
    </row>
    <row r="1469" spans="3:15" ht="14.25">
      <c r="C1469" s="813"/>
      <c r="D1469" s="813"/>
      <c r="E1469" s="813"/>
      <c r="F1469" s="813"/>
      <c r="G1469" s="813"/>
      <c r="H1469" s="813"/>
      <c r="I1469" s="813"/>
      <c r="J1469" s="813"/>
      <c r="K1469" s="813"/>
      <c r="L1469" s="813"/>
      <c r="M1469" s="813"/>
      <c r="N1469" s="813"/>
      <c r="O1469" s="813"/>
    </row>
    <row r="1470" spans="3:15" ht="14.25">
      <c r="C1470" s="813"/>
      <c r="D1470" s="813"/>
      <c r="E1470" s="813"/>
      <c r="F1470" s="813"/>
      <c r="G1470" s="813"/>
      <c r="H1470" s="813"/>
      <c r="I1470" s="813"/>
      <c r="J1470" s="813"/>
      <c r="K1470" s="813"/>
      <c r="L1470" s="813"/>
      <c r="M1470" s="813"/>
      <c r="N1470" s="813"/>
      <c r="O1470" s="813"/>
    </row>
    <row r="1471" spans="3:15" ht="14.25">
      <c r="C1471" s="813"/>
      <c r="D1471" s="813"/>
      <c r="E1471" s="813"/>
      <c r="F1471" s="813"/>
      <c r="G1471" s="813"/>
      <c r="H1471" s="813"/>
      <c r="I1471" s="813"/>
      <c r="J1471" s="813"/>
      <c r="K1471" s="813"/>
      <c r="L1471" s="813"/>
      <c r="M1471" s="813"/>
      <c r="N1471" s="813"/>
      <c r="O1471" s="813"/>
    </row>
    <row r="1472" spans="3:15" ht="14.25">
      <c r="C1472" s="813"/>
      <c r="D1472" s="813"/>
      <c r="E1472" s="813"/>
      <c r="F1472" s="813"/>
      <c r="G1472" s="813"/>
      <c r="H1472" s="813"/>
      <c r="I1472" s="813"/>
      <c r="J1472" s="813"/>
      <c r="K1472" s="813"/>
      <c r="L1472" s="813"/>
      <c r="M1472" s="813"/>
      <c r="N1472" s="813"/>
      <c r="O1472" s="813"/>
    </row>
    <row r="1473" spans="3:15" ht="14.25">
      <c r="C1473" s="813"/>
      <c r="D1473" s="813"/>
      <c r="E1473" s="813"/>
      <c r="F1473" s="813"/>
      <c r="G1473" s="813"/>
      <c r="H1473" s="813"/>
      <c r="I1473" s="813"/>
      <c r="J1473" s="813"/>
      <c r="K1473" s="813"/>
      <c r="L1473" s="813"/>
      <c r="M1473" s="813"/>
      <c r="N1473" s="813"/>
      <c r="O1473" s="813"/>
    </row>
    <row r="1474" spans="3:15" ht="14.25">
      <c r="C1474" s="813"/>
      <c r="D1474" s="813"/>
      <c r="E1474" s="813"/>
      <c r="F1474" s="813"/>
      <c r="G1474" s="813"/>
      <c r="H1474" s="813"/>
      <c r="I1474" s="813"/>
      <c r="J1474" s="813"/>
      <c r="K1474" s="813"/>
      <c r="L1474" s="813"/>
      <c r="M1474" s="813"/>
      <c r="N1474" s="813"/>
      <c r="O1474" s="813"/>
    </row>
    <row r="1475" spans="3:15" ht="14.25">
      <c r="C1475" s="813"/>
      <c r="D1475" s="813"/>
      <c r="E1475" s="813"/>
      <c r="F1475" s="813"/>
      <c r="G1475" s="813"/>
      <c r="H1475" s="813"/>
      <c r="I1475" s="813"/>
      <c r="J1475" s="813"/>
      <c r="K1475" s="813"/>
      <c r="L1475" s="813"/>
      <c r="M1475" s="813"/>
      <c r="N1475" s="813"/>
      <c r="O1475" s="813"/>
    </row>
    <row r="1476" spans="3:15" ht="14.25">
      <c r="C1476" s="813"/>
      <c r="D1476" s="813"/>
      <c r="E1476" s="813"/>
      <c r="F1476" s="813"/>
      <c r="G1476" s="813"/>
      <c r="H1476" s="813"/>
      <c r="I1476" s="813"/>
      <c r="J1476" s="813"/>
      <c r="K1476" s="813"/>
      <c r="L1476" s="813"/>
      <c r="M1476" s="813"/>
      <c r="N1476" s="813"/>
      <c r="O1476" s="813"/>
    </row>
    <row r="1477" spans="3:15" ht="14.25">
      <c r="C1477" s="813"/>
      <c r="D1477" s="813"/>
      <c r="E1477" s="813"/>
      <c r="F1477" s="813"/>
      <c r="G1477" s="813"/>
      <c r="H1477" s="813"/>
      <c r="I1477" s="813"/>
      <c r="J1477" s="813"/>
      <c r="K1477" s="813"/>
      <c r="L1477" s="813"/>
      <c r="M1477" s="813"/>
      <c r="N1477" s="813"/>
      <c r="O1477" s="813"/>
    </row>
    <row r="1478" spans="3:15" ht="14.25">
      <c r="C1478" s="813"/>
      <c r="D1478" s="813"/>
      <c r="E1478" s="813"/>
      <c r="F1478" s="813"/>
      <c r="G1478" s="813"/>
      <c r="H1478" s="813"/>
      <c r="I1478" s="813"/>
      <c r="J1478" s="813"/>
      <c r="K1478" s="813"/>
      <c r="L1478" s="813"/>
      <c r="M1478" s="813"/>
      <c r="N1478" s="813"/>
      <c r="O1478" s="813"/>
    </row>
    <row r="1479" spans="3:15" ht="14.25">
      <c r="C1479" s="813"/>
      <c r="D1479" s="813"/>
      <c r="E1479" s="813"/>
      <c r="F1479" s="813"/>
      <c r="G1479" s="813"/>
      <c r="H1479" s="813"/>
      <c r="I1479" s="813"/>
      <c r="J1479" s="813"/>
      <c r="K1479" s="813"/>
      <c r="L1479" s="813"/>
      <c r="M1479" s="813"/>
      <c r="N1479" s="813"/>
      <c r="O1479" s="813"/>
    </row>
    <row r="1480" spans="3:15" ht="14.25">
      <c r="C1480" s="813"/>
      <c r="D1480" s="813"/>
      <c r="E1480" s="813"/>
      <c r="F1480" s="813"/>
      <c r="G1480" s="813"/>
      <c r="H1480" s="813"/>
      <c r="I1480" s="813"/>
      <c r="J1480" s="813"/>
      <c r="K1480" s="813"/>
      <c r="L1480" s="813"/>
      <c r="M1480" s="813"/>
      <c r="N1480" s="813"/>
      <c r="O1480" s="813"/>
    </row>
    <row r="1481" spans="3:15" ht="14.25">
      <c r="C1481" s="813"/>
      <c r="D1481" s="813"/>
      <c r="E1481" s="813"/>
      <c r="F1481" s="813"/>
      <c r="G1481" s="813"/>
      <c r="H1481" s="813"/>
      <c r="I1481" s="813"/>
      <c r="J1481" s="813"/>
      <c r="K1481" s="813"/>
      <c r="L1481" s="813"/>
      <c r="M1481" s="813"/>
      <c r="N1481" s="813"/>
      <c r="O1481" s="813"/>
    </row>
    <row r="1482" spans="3:15" ht="14.25">
      <c r="C1482" s="813"/>
      <c r="D1482" s="813"/>
      <c r="E1482" s="813"/>
      <c r="F1482" s="813"/>
      <c r="G1482" s="813"/>
      <c r="H1482" s="813"/>
      <c r="I1482" s="813"/>
      <c r="J1482" s="813"/>
      <c r="K1482" s="813"/>
      <c r="L1482" s="813"/>
      <c r="M1482" s="813"/>
      <c r="N1482" s="813"/>
      <c r="O1482" s="813"/>
    </row>
    <row r="1483" spans="3:15" ht="14.25">
      <c r="C1483" s="813"/>
      <c r="D1483" s="813"/>
      <c r="E1483" s="813"/>
      <c r="F1483" s="813"/>
      <c r="G1483" s="813"/>
      <c r="H1483" s="813"/>
      <c r="I1483" s="813"/>
      <c r="J1483" s="813"/>
      <c r="K1483" s="813"/>
      <c r="L1483" s="813"/>
      <c r="M1483" s="813"/>
      <c r="N1483" s="813"/>
      <c r="O1483" s="813"/>
    </row>
    <row r="1484" spans="3:15" ht="14.25">
      <c r="C1484" s="813"/>
      <c r="D1484" s="813"/>
      <c r="E1484" s="813"/>
      <c r="F1484" s="813"/>
      <c r="G1484" s="813"/>
      <c r="H1484" s="813"/>
      <c r="I1484" s="813"/>
      <c r="J1484" s="813"/>
      <c r="K1484" s="813"/>
      <c r="L1484" s="813"/>
      <c r="M1484" s="813"/>
      <c r="N1484" s="813"/>
      <c r="O1484" s="813"/>
    </row>
    <row r="1485" spans="3:15" ht="14.25">
      <c r="C1485" s="813"/>
      <c r="D1485" s="813"/>
      <c r="E1485" s="813"/>
      <c r="F1485" s="813"/>
      <c r="G1485" s="813"/>
      <c r="H1485" s="813"/>
      <c r="I1485" s="813"/>
      <c r="J1485" s="813"/>
      <c r="K1485" s="813"/>
      <c r="L1485" s="813"/>
      <c r="M1485" s="813"/>
      <c r="N1485" s="813"/>
      <c r="O1485" s="813"/>
    </row>
    <row r="1486" spans="3:15" ht="14.25">
      <c r="C1486" s="813"/>
      <c r="D1486" s="813"/>
      <c r="E1486" s="813"/>
      <c r="F1486" s="813"/>
      <c r="G1486" s="813"/>
      <c r="H1486" s="813"/>
      <c r="I1486" s="813"/>
      <c r="J1486" s="813"/>
      <c r="K1486" s="813"/>
      <c r="L1486" s="813"/>
      <c r="M1486" s="813"/>
      <c r="N1486" s="813"/>
      <c r="O1486" s="813"/>
    </row>
    <row r="1487" spans="3:15" ht="14.25">
      <c r="C1487" s="813"/>
      <c r="D1487" s="813"/>
      <c r="E1487" s="813"/>
      <c r="F1487" s="813"/>
      <c r="G1487" s="813"/>
      <c r="H1487" s="813"/>
      <c r="I1487" s="813"/>
      <c r="J1487" s="813"/>
      <c r="K1487" s="813"/>
      <c r="L1487" s="813"/>
      <c r="M1487" s="813"/>
      <c r="N1487" s="813"/>
      <c r="O1487" s="813"/>
    </row>
    <row r="1488" spans="3:15" ht="14.25">
      <c r="C1488" s="813"/>
      <c r="D1488" s="813"/>
      <c r="E1488" s="813"/>
      <c r="F1488" s="813"/>
      <c r="G1488" s="813"/>
      <c r="H1488" s="813"/>
      <c r="I1488" s="813"/>
      <c r="J1488" s="813"/>
      <c r="K1488" s="813"/>
      <c r="L1488" s="813"/>
      <c r="M1488" s="813"/>
      <c r="N1488" s="813"/>
      <c r="O1488" s="813"/>
    </row>
    <row r="1489" spans="3:15" ht="14.25">
      <c r="C1489" s="813"/>
      <c r="D1489" s="813"/>
      <c r="E1489" s="813"/>
      <c r="F1489" s="813"/>
      <c r="G1489" s="813"/>
      <c r="H1489" s="813"/>
      <c r="I1489" s="813"/>
      <c r="J1489" s="813"/>
      <c r="K1489" s="813"/>
      <c r="L1489" s="813"/>
      <c r="M1489" s="813"/>
      <c r="N1489" s="813"/>
      <c r="O1489" s="813"/>
    </row>
    <row r="1490" spans="3:15" ht="14.25">
      <c r="C1490" s="813"/>
      <c r="D1490" s="813"/>
      <c r="E1490" s="813"/>
      <c r="F1490" s="813"/>
      <c r="G1490" s="813"/>
      <c r="H1490" s="813"/>
      <c r="I1490" s="813"/>
      <c r="J1490" s="813"/>
      <c r="K1490" s="813"/>
      <c r="L1490" s="813"/>
      <c r="M1490" s="813"/>
      <c r="N1490" s="813"/>
      <c r="O1490" s="813"/>
    </row>
    <row r="1491" spans="3:15" ht="14.25">
      <c r="C1491" s="813"/>
      <c r="D1491" s="813"/>
      <c r="E1491" s="813"/>
      <c r="F1491" s="813"/>
      <c r="G1491" s="813"/>
      <c r="H1491" s="813"/>
      <c r="I1491" s="813"/>
      <c r="J1491" s="813"/>
      <c r="K1491" s="813"/>
      <c r="L1491" s="813"/>
      <c r="M1491" s="813"/>
      <c r="N1491" s="813"/>
      <c r="O1491" s="813"/>
    </row>
    <row r="1492" spans="3:15" ht="14.25">
      <c r="C1492" s="813"/>
      <c r="D1492" s="813"/>
      <c r="E1492" s="813"/>
      <c r="F1492" s="813"/>
      <c r="G1492" s="813"/>
      <c r="H1492" s="813"/>
      <c r="I1492" s="813"/>
      <c r="J1492" s="813"/>
      <c r="K1492" s="813"/>
      <c r="L1492" s="813"/>
      <c r="M1492" s="813"/>
      <c r="N1492" s="813"/>
      <c r="O1492" s="813"/>
    </row>
    <row r="1493" spans="3:15" ht="14.25">
      <c r="C1493" s="813"/>
      <c r="D1493" s="813"/>
      <c r="E1493" s="813"/>
      <c r="F1493" s="813"/>
      <c r="G1493" s="813"/>
      <c r="H1493" s="813"/>
      <c r="I1493" s="813"/>
      <c r="J1493" s="813"/>
      <c r="K1493" s="813"/>
      <c r="L1493" s="813"/>
      <c r="M1493" s="813"/>
      <c r="N1493" s="813"/>
      <c r="O1493" s="813"/>
    </row>
    <row r="1494" spans="3:15" ht="14.25">
      <c r="C1494" s="813"/>
      <c r="D1494" s="813"/>
      <c r="E1494" s="813"/>
      <c r="F1494" s="813"/>
      <c r="G1494" s="813"/>
      <c r="H1494" s="813"/>
      <c r="I1494" s="813"/>
      <c r="J1494" s="813"/>
      <c r="K1494" s="813"/>
      <c r="L1494" s="813"/>
      <c r="M1494" s="813"/>
      <c r="N1494" s="813"/>
      <c r="O1494" s="813"/>
    </row>
    <row r="1495" spans="3:15" ht="14.25">
      <c r="C1495" s="813"/>
      <c r="D1495" s="813"/>
      <c r="E1495" s="813"/>
      <c r="F1495" s="813"/>
      <c r="G1495" s="813"/>
      <c r="H1495" s="813"/>
      <c r="I1495" s="813"/>
      <c r="J1495" s="813"/>
      <c r="K1495" s="813"/>
      <c r="L1495" s="813"/>
      <c r="M1495" s="813"/>
      <c r="N1495" s="813"/>
      <c r="O1495" s="813"/>
    </row>
    <row r="1496" spans="3:15" ht="14.25">
      <c r="C1496" s="813"/>
      <c r="D1496" s="813"/>
      <c r="E1496" s="813"/>
      <c r="F1496" s="813"/>
      <c r="G1496" s="813"/>
      <c r="H1496" s="813"/>
      <c r="I1496" s="813"/>
      <c r="J1496" s="813"/>
      <c r="K1496" s="813"/>
      <c r="L1496" s="813"/>
      <c r="M1496" s="813"/>
      <c r="N1496" s="813"/>
      <c r="O1496" s="813"/>
    </row>
    <row r="1497" spans="3:15" ht="14.25">
      <c r="C1497" s="813"/>
      <c r="D1497" s="813"/>
      <c r="E1497" s="813"/>
      <c r="F1497" s="813"/>
      <c r="G1497" s="813"/>
      <c r="H1497" s="813"/>
      <c r="I1497" s="813"/>
      <c r="J1497" s="813"/>
      <c r="K1497" s="813"/>
      <c r="L1497" s="813"/>
      <c r="M1497" s="813"/>
      <c r="N1497" s="813"/>
      <c r="O1497" s="813"/>
    </row>
    <row r="1498" spans="3:15" ht="14.25">
      <c r="C1498" s="813"/>
      <c r="D1498" s="813"/>
      <c r="E1498" s="813"/>
      <c r="F1498" s="813"/>
      <c r="G1498" s="813"/>
      <c r="H1498" s="813"/>
      <c r="I1498" s="813"/>
      <c r="J1498" s="813"/>
      <c r="K1498" s="813"/>
      <c r="L1498" s="813"/>
      <c r="M1498" s="813"/>
      <c r="N1498" s="813"/>
      <c r="O1498" s="813"/>
    </row>
    <row r="1499" spans="3:15" ht="14.25">
      <c r="C1499" s="813"/>
      <c r="D1499" s="813"/>
      <c r="E1499" s="813"/>
      <c r="F1499" s="813"/>
      <c r="G1499" s="813"/>
      <c r="H1499" s="813"/>
      <c r="I1499" s="813"/>
      <c r="J1499" s="813"/>
      <c r="K1499" s="813"/>
      <c r="L1499" s="813"/>
      <c r="M1499" s="813"/>
      <c r="N1499" s="813"/>
      <c r="O1499" s="813"/>
    </row>
    <row r="1500" spans="3:15" ht="14.25">
      <c r="C1500" s="813"/>
      <c r="D1500" s="813"/>
      <c r="E1500" s="813"/>
      <c r="F1500" s="813"/>
      <c r="G1500" s="813"/>
      <c r="H1500" s="813"/>
      <c r="I1500" s="813"/>
      <c r="J1500" s="813"/>
      <c r="K1500" s="813"/>
      <c r="L1500" s="813"/>
      <c r="M1500" s="813"/>
      <c r="N1500" s="813"/>
      <c r="O1500" s="813"/>
    </row>
    <row r="1501" spans="3:15" ht="14.25">
      <c r="C1501" s="813"/>
      <c r="D1501" s="813"/>
      <c r="E1501" s="813"/>
      <c r="F1501" s="813"/>
      <c r="G1501" s="813"/>
      <c r="H1501" s="813"/>
      <c r="I1501" s="813"/>
      <c r="J1501" s="813"/>
      <c r="K1501" s="813"/>
      <c r="L1501" s="813"/>
      <c r="M1501" s="813"/>
      <c r="N1501" s="813"/>
      <c r="O1501" s="813"/>
    </row>
    <row r="1502" spans="3:15" ht="14.25">
      <c r="C1502" s="813"/>
      <c r="D1502" s="813"/>
      <c r="E1502" s="813"/>
      <c r="F1502" s="813"/>
      <c r="G1502" s="813"/>
      <c r="H1502" s="813"/>
      <c r="I1502" s="813"/>
      <c r="J1502" s="813"/>
      <c r="K1502" s="813"/>
      <c r="L1502" s="813"/>
      <c r="M1502" s="813"/>
      <c r="N1502" s="813"/>
      <c r="O1502" s="813"/>
    </row>
    <row r="1503" spans="3:15" ht="14.25">
      <c r="C1503" s="813"/>
      <c r="D1503" s="813"/>
      <c r="E1503" s="813"/>
      <c r="F1503" s="813"/>
      <c r="G1503" s="813"/>
      <c r="H1503" s="813"/>
      <c r="I1503" s="813"/>
      <c r="J1503" s="813"/>
      <c r="K1503" s="813"/>
      <c r="L1503" s="813"/>
      <c r="M1503" s="813"/>
      <c r="N1503" s="813"/>
      <c r="O1503" s="813"/>
    </row>
    <row r="1504" spans="3:15" ht="14.25">
      <c r="C1504" s="813"/>
      <c r="D1504" s="813"/>
      <c r="E1504" s="813"/>
      <c r="F1504" s="813"/>
      <c r="G1504" s="813"/>
      <c r="H1504" s="813"/>
      <c r="I1504" s="813"/>
      <c r="J1504" s="813"/>
      <c r="K1504" s="813"/>
      <c r="L1504" s="813"/>
      <c r="M1504" s="813"/>
      <c r="N1504" s="813"/>
      <c r="O1504" s="813"/>
    </row>
    <row r="1505" spans="3:15" ht="14.25">
      <c r="C1505" s="813"/>
      <c r="D1505" s="813"/>
      <c r="E1505" s="813"/>
      <c r="F1505" s="813"/>
      <c r="G1505" s="813"/>
      <c r="H1505" s="813"/>
      <c r="I1505" s="813"/>
      <c r="J1505" s="813"/>
      <c r="K1505" s="813"/>
      <c r="L1505" s="813"/>
      <c r="M1505" s="813"/>
      <c r="N1505" s="813"/>
      <c r="O1505" s="813"/>
    </row>
    <row r="1506" spans="3:15" ht="14.25">
      <c r="C1506" s="813"/>
      <c r="D1506" s="813"/>
      <c r="E1506" s="813"/>
      <c r="F1506" s="813"/>
      <c r="G1506" s="813"/>
      <c r="H1506" s="813"/>
      <c r="I1506" s="813"/>
      <c r="J1506" s="813"/>
      <c r="K1506" s="813"/>
      <c r="L1506" s="813"/>
      <c r="M1506" s="813"/>
      <c r="N1506" s="813"/>
      <c r="O1506" s="813"/>
    </row>
    <row r="1507" spans="3:15" ht="14.25">
      <c r="C1507" s="813"/>
      <c r="D1507" s="813"/>
      <c r="E1507" s="813"/>
      <c r="F1507" s="813"/>
      <c r="G1507" s="813"/>
      <c r="H1507" s="813"/>
      <c r="I1507" s="813"/>
      <c r="J1507" s="813"/>
      <c r="K1507" s="813"/>
      <c r="L1507" s="813"/>
      <c r="M1507" s="813"/>
      <c r="N1507" s="813"/>
      <c r="O1507" s="813"/>
    </row>
    <row r="1508" spans="3:15" ht="14.25">
      <c r="C1508" s="813"/>
      <c r="D1508" s="813"/>
      <c r="E1508" s="813"/>
      <c r="F1508" s="813"/>
      <c r="G1508" s="813"/>
      <c r="H1508" s="813"/>
      <c r="I1508" s="813"/>
      <c r="J1508" s="813"/>
      <c r="K1508" s="813"/>
      <c r="L1508" s="813"/>
      <c r="M1508" s="813"/>
      <c r="N1508" s="813"/>
      <c r="O1508" s="813"/>
    </row>
    <row r="1509" spans="3:15" ht="14.25">
      <c r="C1509" s="813"/>
      <c r="D1509" s="813"/>
      <c r="E1509" s="813"/>
      <c r="F1509" s="813"/>
      <c r="G1509" s="813"/>
      <c r="H1509" s="813"/>
      <c r="I1509" s="813"/>
      <c r="J1509" s="813"/>
      <c r="K1509" s="813"/>
      <c r="L1509" s="813"/>
      <c r="M1509" s="813"/>
      <c r="N1509" s="813"/>
      <c r="O1509" s="813"/>
    </row>
    <row r="1510" spans="3:15" ht="14.25">
      <c r="C1510" s="813"/>
      <c r="D1510" s="813"/>
      <c r="E1510" s="813"/>
      <c r="F1510" s="813"/>
      <c r="G1510" s="813"/>
      <c r="H1510" s="813"/>
      <c r="I1510" s="813"/>
      <c r="J1510" s="813"/>
      <c r="K1510" s="813"/>
      <c r="L1510" s="813"/>
      <c r="M1510" s="813"/>
      <c r="N1510" s="813"/>
      <c r="O1510" s="813"/>
    </row>
    <row r="1511" spans="3:15" ht="14.25">
      <c r="C1511" s="813"/>
      <c r="D1511" s="813"/>
      <c r="E1511" s="813"/>
      <c r="F1511" s="813"/>
      <c r="G1511" s="813"/>
      <c r="H1511" s="813"/>
      <c r="I1511" s="813"/>
      <c r="J1511" s="813"/>
      <c r="K1511" s="813"/>
      <c r="L1511" s="813"/>
      <c r="M1511" s="813"/>
      <c r="N1511" s="813"/>
      <c r="O1511" s="813"/>
    </row>
    <row r="1512" spans="3:15" ht="14.25">
      <c r="C1512" s="813"/>
      <c r="D1512" s="813"/>
      <c r="E1512" s="813"/>
      <c r="F1512" s="813"/>
      <c r="G1512" s="813"/>
      <c r="H1512" s="813"/>
      <c r="I1512" s="813"/>
      <c r="J1512" s="813"/>
      <c r="K1512" s="813"/>
      <c r="L1512" s="813"/>
      <c r="M1512" s="813"/>
      <c r="N1512" s="813"/>
      <c r="O1512" s="813"/>
    </row>
    <row r="1513" spans="3:15" ht="14.25">
      <c r="C1513" s="813"/>
      <c r="D1513" s="813"/>
      <c r="E1513" s="813"/>
      <c r="F1513" s="813"/>
      <c r="G1513" s="813"/>
      <c r="H1513" s="813"/>
      <c r="I1513" s="813"/>
      <c r="J1513" s="813"/>
      <c r="K1513" s="813"/>
      <c r="L1513" s="813"/>
      <c r="M1513" s="813"/>
      <c r="N1513" s="813"/>
      <c r="O1513" s="813"/>
    </row>
    <row r="1514" spans="3:15" ht="14.25">
      <c r="C1514" s="813"/>
      <c r="D1514" s="813"/>
      <c r="E1514" s="813"/>
      <c r="F1514" s="813"/>
      <c r="G1514" s="813"/>
      <c r="H1514" s="813"/>
      <c r="I1514" s="813"/>
      <c r="J1514" s="813"/>
      <c r="K1514" s="813"/>
      <c r="L1514" s="813"/>
      <c r="M1514" s="813"/>
      <c r="N1514" s="813"/>
      <c r="O1514" s="813"/>
    </row>
    <row r="1515" spans="3:15" ht="14.25">
      <c r="C1515" s="813"/>
      <c r="D1515" s="813"/>
      <c r="E1515" s="813"/>
      <c r="F1515" s="813"/>
      <c r="G1515" s="813"/>
      <c r="H1515" s="813"/>
      <c r="I1515" s="813"/>
      <c r="J1515" s="813"/>
      <c r="K1515" s="813"/>
      <c r="L1515" s="813"/>
      <c r="M1515" s="813"/>
      <c r="N1515" s="813"/>
      <c r="O1515" s="813"/>
    </row>
    <row r="1516" spans="3:15" ht="14.25">
      <c r="C1516" s="813"/>
      <c r="D1516" s="813"/>
      <c r="E1516" s="813"/>
      <c r="F1516" s="813"/>
      <c r="G1516" s="813"/>
      <c r="H1516" s="813"/>
      <c r="I1516" s="813"/>
      <c r="J1516" s="813"/>
      <c r="K1516" s="813"/>
      <c r="L1516" s="813"/>
      <c r="M1516" s="813"/>
      <c r="N1516" s="813"/>
      <c r="O1516" s="813"/>
    </row>
    <row r="1517" spans="3:15" ht="14.25">
      <c r="C1517" s="813"/>
      <c r="D1517" s="813"/>
      <c r="E1517" s="813"/>
      <c r="F1517" s="813"/>
      <c r="G1517" s="813"/>
      <c r="H1517" s="813"/>
      <c r="I1517" s="813"/>
      <c r="J1517" s="813"/>
      <c r="K1517" s="813"/>
      <c r="L1517" s="813"/>
      <c r="M1517" s="813"/>
      <c r="N1517" s="813"/>
      <c r="O1517" s="813"/>
    </row>
    <row r="1518" spans="3:15" ht="14.25">
      <c r="C1518" s="813"/>
      <c r="D1518" s="813"/>
      <c r="E1518" s="813"/>
      <c r="F1518" s="813"/>
      <c r="G1518" s="813"/>
      <c r="H1518" s="813"/>
      <c r="I1518" s="813"/>
      <c r="J1518" s="813"/>
      <c r="K1518" s="813"/>
      <c r="L1518" s="813"/>
      <c r="M1518" s="813"/>
      <c r="N1518" s="813"/>
      <c r="O1518" s="813"/>
    </row>
    <row r="1519" spans="3:15" ht="14.25">
      <c r="C1519" s="813"/>
      <c r="D1519" s="813"/>
      <c r="E1519" s="813"/>
      <c r="F1519" s="813"/>
      <c r="G1519" s="813"/>
      <c r="H1519" s="813"/>
      <c r="I1519" s="813"/>
      <c r="J1519" s="813"/>
      <c r="K1519" s="813"/>
      <c r="L1519" s="813"/>
      <c r="M1519" s="813"/>
      <c r="N1519" s="813"/>
      <c r="O1519" s="813"/>
    </row>
    <row r="1520" spans="3:15" ht="14.25">
      <c r="C1520" s="813"/>
      <c r="D1520" s="813"/>
      <c r="E1520" s="813"/>
      <c r="F1520" s="813"/>
      <c r="G1520" s="813"/>
      <c r="H1520" s="813"/>
      <c r="I1520" s="813"/>
      <c r="J1520" s="813"/>
      <c r="K1520" s="813"/>
      <c r="L1520" s="813"/>
      <c r="M1520" s="813"/>
      <c r="N1520" s="813"/>
      <c r="O1520" s="813"/>
    </row>
    <row r="1521" spans="3:15" ht="14.25">
      <c r="C1521" s="813"/>
      <c r="D1521" s="813"/>
      <c r="E1521" s="813"/>
      <c r="F1521" s="813"/>
      <c r="G1521" s="813"/>
      <c r="H1521" s="813"/>
      <c r="I1521" s="813"/>
      <c r="J1521" s="813"/>
      <c r="K1521" s="813"/>
      <c r="L1521" s="813"/>
      <c r="M1521" s="813"/>
      <c r="N1521" s="813"/>
      <c r="O1521" s="813"/>
    </row>
    <row r="1522" spans="3:15" ht="14.25">
      <c r="C1522" s="813"/>
      <c r="D1522" s="813"/>
      <c r="E1522" s="813"/>
      <c r="F1522" s="813"/>
      <c r="G1522" s="813"/>
      <c r="H1522" s="813"/>
      <c r="I1522" s="813"/>
      <c r="J1522" s="813"/>
      <c r="K1522" s="813"/>
      <c r="L1522" s="813"/>
      <c r="M1522" s="813"/>
      <c r="N1522" s="813"/>
      <c r="O1522" s="813"/>
    </row>
    <row r="1523" spans="3:15" ht="14.25">
      <c r="C1523" s="813"/>
      <c r="D1523" s="813"/>
      <c r="E1523" s="813"/>
      <c r="F1523" s="813"/>
      <c r="G1523" s="813"/>
      <c r="H1523" s="813"/>
      <c r="I1523" s="813"/>
      <c r="J1523" s="813"/>
      <c r="K1523" s="813"/>
      <c r="L1523" s="813"/>
      <c r="M1523" s="813"/>
      <c r="N1523" s="813"/>
      <c r="O1523" s="813"/>
    </row>
    <row r="1524" spans="3:15" ht="14.25">
      <c r="C1524" s="813"/>
      <c r="D1524" s="813"/>
      <c r="E1524" s="813"/>
      <c r="F1524" s="813"/>
      <c r="G1524" s="813"/>
      <c r="H1524" s="813"/>
      <c r="I1524" s="813"/>
      <c r="J1524" s="813"/>
      <c r="K1524" s="813"/>
      <c r="L1524" s="813"/>
      <c r="M1524" s="813"/>
      <c r="N1524" s="813"/>
      <c r="O1524" s="813"/>
    </row>
    <row r="1525" spans="3:15" ht="14.25">
      <c r="C1525" s="813"/>
      <c r="D1525" s="813"/>
      <c r="E1525" s="813"/>
      <c r="F1525" s="813"/>
      <c r="G1525" s="813"/>
      <c r="H1525" s="813"/>
      <c r="I1525" s="813"/>
      <c r="J1525" s="813"/>
      <c r="K1525" s="813"/>
      <c r="L1525" s="813"/>
      <c r="M1525" s="813"/>
      <c r="N1525" s="813"/>
      <c r="O1525" s="813"/>
    </row>
    <row r="1526" spans="3:15" ht="14.25">
      <c r="C1526" s="813"/>
      <c r="D1526" s="813"/>
      <c r="E1526" s="813"/>
      <c r="F1526" s="813"/>
      <c r="G1526" s="813"/>
      <c r="H1526" s="813"/>
      <c r="I1526" s="813"/>
      <c r="J1526" s="813"/>
      <c r="K1526" s="813"/>
      <c r="L1526" s="813"/>
      <c r="M1526" s="813"/>
      <c r="N1526" s="813"/>
      <c r="O1526" s="813"/>
    </row>
    <row r="1527" spans="3:15" ht="14.25">
      <c r="C1527" s="813"/>
      <c r="D1527" s="813"/>
      <c r="E1527" s="813"/>
      <c r="F1527" s="813"/>
      <c r="G1527" s="813"/>
      <c r="H1527" s="813"/>
      <c r="I1527" s="813"/>
      <c r="J1527" s="813"/>
      <c r="K1527" s="813"/>
      <c r="L1527" s="813"/>
      <c r="M1527" s="813"/>
      <c r="N1527" s="813"/>
      <c r="O1527" s="813"/>
    </row>
    <row r="1528" spans="3:15" ht="14.25">
      <c r="C1528" s="813"/>
      <c r="D1528" s="813"/>
      <c r="E1528" s="813"/>
      <c r="F1528" s="813"/>
      <c r="G1528" s="813"/>
      <c r="H1528" s="813"/>
      <c r="I1528" s="813"/>
      <c r="J1528" s="813"/>
      <c r="K1528" s="813"/>
      <c r="L1528" s="813"/>
      <c r="M1528" s="813"/>
      <c r="N1528" s="813"/>
      <c r="O1528" s="813"/>
    </row>
    <row r="1529" spans="3:15" ht="14.25">
      <c r="C1529" s="813"/>
      <c r="D1529" s="813"/>
      <c r="E1529" s="813"/>
      <c r="F1529" s="813"/>
      <c r="G1529" s="813"/>
      <c r="H1529" s="813"/>
      <c r="I1529" s="813"/>
      <c r="J1529" s="813"/>
      <c r="K1529" s="813"/>
      <c r="L1529" s="813"/>
      <c r="M1529" s="813"/>
      <c r="N1529" s="813"/>
      <c r="O1529" s="813"/>
    </row>
    <row r="1530" spans="3:15" ht="14.25">
      <c r="C1530" s="813"/>
      <c r="D1530" s="813"/>
      <c r="E1530" s="813"/>
      <c r="F1530" s="813"/>
      <c r="G1530" s="813"/>
      <c r="H1530" s="813"/>
      <c r="I1530" s="813"/>
      <c r="J1530" s="813"/>
      <c r="K1530" s="813"/>
      <c r="L1530" s="813"/>
      <c r="M1530" s="813"/>
      <c r="N1530" s="813"/>
      <c r="O1530" s="813"/>
    </row>
    <row r="1531" spans="3:15" ht="14.25">
      <c r="C1531" s="813"/>
      <c r="D1531" s="813"/>
      <c r="E1531" s="813"/>
      <c r="F1531" s="813"/>
      <c r="G1531" s="813"/>
      <c r="H1531" s="813"/>
      <c r="I1531" s="813"/>
      <c r="J1531" s="813"/>
      <c r="K1531" s="813"/>
      <c r="L1531" s="813"/>
      <c r="M1531" s="813"/>
      <c r="N1531" s="813"/>
      <c r="O1531" s="813"/>
    </row>
    <row r="1532" spans="3:15" ht="14.25">
      <c r="C1532" s="813"/>
      <c r="D1532" s="813"/>
      <c r="E1532" s="813"/>
      <c r="F1532" s="813"/>
      <c r="G1532" s="813"/>
      <c r="H1532" s="813"/>
      <c r="I1532" s="813"/>
      <c r="J1532" s="813"/>
      <c r="K1532" s="813"/>
      <c r="L1532" s="813"/>
      <c r="M1532" s="813"/>
      <c r="N1532" s="813"/>
      <c r="O1532" s="813"/>
    </row>
    <row r="1533" spans="3:15" ht="14.25">
      <c r="C1533" s="813"/>
      <c r="D1533" s="813"/>
      <c r="E1533" s="813"/>
      <c r="F1533" s="813"/>
      <c r="G1533" s="813"/>
      <c r="H1533" s="813"/>
      <c r="I1533" s="813"/>
      <c r="J1533" s="813"/>
      <c r="K1533" s="813"/>
      <c r="L1533" s="813"/>
      <c r="M1533" s="813"/>
      <c r="N1533" s="813"/>
      <c r="O1533" s="813"/>
    </row>
    <row r="1534" spans="3:15" ht="14.25">
      <c r="C1534" s="813"/>
      <c r="D1534" s="813"/>
      <c r="E1534" s="813"/>
      <c r="F1534" s="813"/>
      <c r="G1534" s="813"/>
      <c r="H1534" s="813"/>
      <c r="I1534" s="813"/>
      <c r="J1534" s="813"/>
      <c r="K1534" s="813"/>
      <c r="L1534" s="813"/>
      <c r="M1534" s="813"/>
      <c r="N1534" s="813"/>
      <c r="O1534" s="813"/>
    </row>
    <row r="1535" spans="3:15" ht="14.25">
      <c r="C1535" s="813"/>
      <c r="D1535" s="813"/>
      <c r="E1535" s="813"/>
      <c r="F1535" s="813"/>
      <c r="G1535" s="813"/>
      <c r="H1535" s="813"/>
      <c r="I1535" s="813"/>
      <c r="J1535" s="813"/>
      <c r="K1535" s="813"/>
      <c r="L1535" s="813"/>
      <c r="M1535" s="813"/>
      <c r="N1535" s="813"/>
      <c r="O1535" s="813"/>
    </row>
    <row r="1536" spans="3:15" ht="14.25">
      <c r="C1536" s="813"/>
      <c r="D1536" s="813"/>
      <c r="E1536" s="813"/>
      <c r="F1536" s="813"/>
      <c r="G1536" s="813"/>
      <c r="H1536" s="813"/>
      <c r="I1536" s="813"/>
      <c r="J1536" s="813"/>
      <c r="K1536" s="813"/>
      <c r="L1536" s="813"/>
      <c r="M1536" s="813"/>
      <c r="N1536" s="813"/>
      <c r="O1536" s="813"/>
    </row>
    <row r="1537" spans="3:15" ht="14.25">
      <c r="C1537" s="813"/>
      <c r="D1537" s="813"/>
      <c r="E1537" s="813"/>
      <c r="F1537" s="813"/>
      <c r="G1537" s="813"/>
      <c r="H1537" s="813"/>
      <c r="I1537" s="813"/>
      <c r="J1537" s="813"/>
      <c r="K1537" s="813"/>
      <c r="L1537" s="813"/>
      <c r="M1537" s="813"/>
      <c r="N1537" s="813"/>
      <c r="O1537" s="813"/>
    </row>
    <row r="1538" spans="3:15" ht="14.25">
      <c r="C1538" s="813"/>
      <c r="D1538" s="813"/>
      <c r="E1538" s="813"/>
      <c r="F1538" s="813"/>
      <c r="G1538" s="813"/>
      <c r="H1538" s="813"/>
      <c r="I1538" s="813"/>
      <c r="J1538" s="813"/>
      <c r="K1538" s="813"/>
      <c r="L1538" s="813"/>
      <c r="M1538" s="813"/>
      <c r="N1538" s="813"/>
      <c r="O1538" s="813"/>
    </row>
    <row r="1539" spans="3:15" ht="14.25">
      <c r="C1539" s="813"/>
      <c r="D1539" s="813"/>
      <c r="E1539" s="813"/>
      <c r="F1539" s="813"/>
      <c r="G1539" s="813"/>
      <c r="H1539" s="813"/>
      <c r="I1539" s="813"/>
      <c r="J1539" s="813"/>
      <c r="K1539" s="813"/>
      <c r="L1539" s="813"/>
      <c r="M1539" s="813"/>
      <c r="N1539" s="813"/>
      <c r="O1539" s="813"/>
    </row>
    <row r="1540" spans="3:15" ht="14.25">
      <c r="C1540" s="813"/>
      <c r="D1540" s="813"/>
      <c r="E1540" s="813"/>
      <c r="F1540" s="813"/>
      <c r="G1540" s="813"/>
      <c r="H1540" s="813"/>
      <c r="I1540" s="813"/>
      <c r="J1540" s="813"/>
      <c r="K1540" s="813"/>
      <c r="L1540" s="813"/>
      <c r="M1540" s="813"/>
      <c r="N1540" s="813"/>
      <c r="O1540" s="813"/>
    </row>
    <row r="1541" spans="3:15" ht="14.25">
      <c r="C1541" s="813"/>
      <c r="D1541" s="813"/>
      <c r="E1541" s="813"/>
      <c r="F1541" s="813"/>
      <c r="G1541" s="813"/>
      <c r="H1541" s="813"/>
      <c r="I1541" s="813"/>
      <c r="J1541" s="813"/>
      <c r="K1541" s="813"/>
      <c r="L1541" s="813"/>
      <c r="M1541" s="813"/>
      <c r="N1541" s="813"/>
      <c r="O1541" s="813"/>
    </row>
    <row r="1542" spans="3:15" ht="14.25">
      <c r="C1542" s="813"/>
      <c r="D1542" s="813"/>
      <c r="E1542" s="813"/>
      <c r="F1542" s="813"/>
      <c r="G1542" s="813"/>
      <c r="H1542" s="813"/>
      <c r="I1542" s="813"/>
      <c r="J1542" s="813"/>
      <c r="K1542" s="813"/>
      <c r="L1542" s="813"/>
      <c r="M1542" s="813"/>
      <c r="N1542" s="813"/>
      <c r="O1542" s="813"/>
    </row>
    <row r="1543" spans="3:15" ht="14.25">
      <c r="C1543" s="813"/>
      <c r="D1543" s="813"/>
      <c r="E1543" s="813"/>
      <c r="F1543" s="813"/>
      <c r="G1543" s="813"/>
      <c r="H1543" s="813"/>
      <c r="I1543" s="813"/>
      <c r="J1543" s="813"/>
      <c r="K1543" s="813"/>
      <c r="L1543" s="813"/>
      <c r="M1543" s="813"/>
      <c r="N1543" s="813"/>
      <c r="O1543" s="813"/>
    </row>
    <row r="1544" spans="3:15" ht="14.25">
      <c r="C1544" s="813"/>
      <c r="D1544" s="813"/>
      <c r="E1544" s="813"/>
      <c r="F1544" s="813"/>
      <c r="G1544" s="813"/>
      <c r="H1544" s="813"/>
      <c r="I1544" s="813"/>
      <c r="J1544" s="813"/>
      <c r="K1544" s="813"/>
      <c r="L1544" s="813"/>
      <c r="M1544" s="813"/>
      <c r="N1544" s="813"/>
      <c r="O1544" s="813"/>
    </row>
    <row r="1545" spans="3:15" ht="14.25">
      <c r="C1545" s="813"/>
      <c r="D1545" s="813"/>
      <c r="E1545" s="813"/>
      <c r="F1545" s="813"/>
      <c r="G1545" s="813"/>
      <c r="H1545" s="813"/>
      <c r="I1545" s="813"/>
      <c r="J1545" s="813"/>
      <c r="K1545" s="813"/>
      <c r="L1545" s="813"/>
      <c r="M1545" s="813"/>
      <c r="N1545" s="813"/>
      <c r="O1545" s="813"/>
    </row>
    <row r="1546" spans="3:15" ht="14.25">
      <c r="C1546" s="813"/>
      <c r="D1546" s="813"/>
      <c r="E1546" s="813"/>
      <c r="F1546" s="813"/>
      <c r="G1546" s="813"/>
      <c r="H1546" s="813"/>
      <c r="I1546" s="813"/>
      <c r="J1546" s="813"/>
      <c r="K1546" s="813"/>
      <c r="L1546" s="813"/>
      <c r="M1546" s="813"/>
      <c r="N1546" s="813"/>
      <c r="O1546" s="813"/>
    </row>
    <row r="1547" spans="3:15" ht="14.25">
      <c r="C1547" s="813"/>
      <c r="D1547" s="813"/>
      <c r="E1547" s="813"/>
      <c r="F1547" s="813"/>
      <c r="G1547" s="813"/>
      <c r="H1547" s="813"/>
      <c r="I1547" s="813"/>
      <c r="J1547" s="813"/>
      <c r="K1547" s="813"/>
      <c r="L1547" s="813"/>
      <c r="M1547" s="813"/>
      <c r="N1547" s="813"/>
      <c r="O1547" s="813"/>
    </row>
    <row r="1548" spans="3:15" ht="14.25">
      <c r="C1548" s="813"/>
      <c r="D1548" s="813"/>
      <c r="E1548" s="813"/>
      <c r="F1548" s="813"/>
      <c r="G1548" s="813"/>
      <c r="H1548" s="813"/>
      <c r="I1548" s="813"/>
      <c r="J1548" s="813"/>
      <c r="K1548" s="813"/>
      <c r="L1548" s="813"/>
      <c r="M1548" s="813"/>
      <c r="N1548" s="813"/>
      <c r="O1548" s="813"/>
    </row>
    <row r="1549" spans="3:15" ht="14.25">
      <c r="C1549" s="813"/>
      <c r="D1549" s="813"/>
      <c r="E1549" s="813"/>
      <c r="F1549" s="813"/>
      <c r="G1549" s="813"/>
      <c r="H1549" s="813"/>
      <c r="I1549" s="813"/>
      <c r="J1549" s="813"/>
      <c r="K1549" s="813"/>
      <c r="L1549" s="813"/>
      <c r="M1549" s="813"/>
      <c r="N1549" s="813"/>
      <c r="O1549" s="813"/>
    </row>
    <row r="1550" spans="3:15" ht="14.25">
      <c r="C1550" s="813"/>
      <c r="D1550" s="813"/>
      <c r="E1550" s="813"/>
      <c r="F1550" s="813"/>
      <c r="G1550" s="813"/>
      <c r="H1550" s="813"/>
      <c r="I1550" s="813"/>
      <c r="J1550" s="813"/>
      <c r="K1550" s="813"/>
      <c r="L1550" s="813"/>
      <c r="M1550" s="813"/>
      <c r="N1550" s="813"/>
      <c r="O1550" s="813"/>
    </row>
    <row r="1551" spans="3:15" ht="14.25">
      <c r="C1551" s="813"/>
      <c r="D1551" s="813"/>
      <c r="E1551" s="813"/>
      <c r="F1551" s="813"/>
      <c r="G1551" s="813"/>
      <c r="H1551" s="813"/>
      <c r="I1551" s="813"/>
      <c r="J1551" s="813"/>
      <c r="K1551" s="813"/>
      <c r="L1551" s="813"/>
      <c r="M1551" s="813"/>
      <c r="N1551" s="813"/>
      <c r="O1551" s="813"/>
    </row>
    <row r="1552" spans="3:15" ht="14.25">
      <c r="C1552" s="813"/>
      <c r="D1552" s="813"/>
      <c r="E1552" s="813"/>
      <c r="F1552" s="813"/>
      <c r="G1552" s="813"/>
      <c r="H1552" s="813"/>
      <c r="I1552" s="813"/>
      <c r="J1552" s="813"/>
      <c r="K1552" s="813"/>
      <c r="L1552" s="813"/>
      <c r="M1552" s="813"/>
      <c r="N1552" s="813"/>
      <c r="O1552" s="813"/>
    </row>
    <row r="1553" spans="3:15" ht="14.25">
      <c r="C1553" s="813"/>
      <c r="D1553" s="813"/>
      <c r="E1553" s="813"/>
      <c r="F1553" s="813"/>
      <c r="G1553" s="813"/>
      <c r="H1553" s="813"/>
      <c r="I1553" s="813"/>
      <c r="J1553" s="813"/>
      <c r="K1553" s="813"/>
      <c r="L1553" s="813"/>
      <c r="M1553" s="813"/>
      <c r="N1553" s="813"/>
      <c r="O1553" s="813"/>
    </row>
    <row r="1554" spans="3:15" ht="14.25">
      <c r="C1554" s="813"/>
      <c r="D1554" s="813"/>
      <c r="E1554" s="813"/>
      <c r="F1554" s="813"/>
      <c r="G1554" s="813"/>
      <c r="H1554" s="813"/>
      <c r="I1554" s="813"/>
      <c r="J1554" s="813"/>
      <c r="K1554" s="813"/>
      <c r="L1554" s="813"/>
      <c r="M1554" s="813"/>
      <c r="N1554" s="813"/>
      <c r="O1554" s="813"/>
    </row>
    <row r="1555" spans="3:15" ht="14.25">
      <c r="C1555" s="813"/>
      <c r="D1555" s="813"/>
      <c r="E1555" s="813"/>
      <c r="F1555" s="813"/>
      <c r="G1555" s="813"/>
      <c r="H1555" s="813"/>
      <c r="I1555" s="813"/>
      <c r="J1555" s="813"/>
      <c r="K1555" s="813"/>
      <c r="L1555" s="813"/>
      <c r="M1555" s="813"/>
      <c r="N1555" s="813"/>
      <c r="O1555" s="813"/>
    </row>
    <row r="1556" spans="3:15" ht="14.25">
      <c r="C1556" s="813"/>
      <c r="D1556" s="813"/>
      <c r="E1556" s="813"/>
      <c r="F1556" s="813"/>
      <c r="G1556" s="813"/>
      <c r="H1556" s="813"/>
      <c r="I1556" s="813"/>
      <c r="J1556" s="813"/>
      <c r="K1556" s="813"/>
      <c r="L1556" s="813"/>
      <c r="M1556" s="813"/>
      <c r="N1556" s="813"/>
      <c r="O1556" s="813"/>
    </row>
    <row r="1557" spans="3:15" ht="14.25">
      <c r="C1557" s="813"/>
      <c r="D1557" s="813"/>
      <c r="E1557" s="813"/>
      <c r="F1557" s="813"/>
      <c r="G1557" s="813"/>
      <c r="H1557" s="813"/>
      <c r="I1557" s="813"/>
      <c r="J1557" s="813"/>
      <c r="K1557" s="813"/>
      <c r="L1557" s="813"/>
      <c r="M1557" s="813"/>
      <c r="N1557" s="813"/>
      <c r="O1557" s="813"/>
    </row>
    <row r="1558" spans="3:15" ht="14.25">
      <c r="C1558" s="813"/>
      <c r="D1558" s="813"/>
      <c r="E1558" s="813"/>
      <c r="F1558" s="813"/>
      <c r="G1558" s="813"/>
      <c r="H1558" s="813"/>
      <c r="I1558" s="813"/>
      <c r="J1558" s="813"/>
      <c r="K1558" s="813"/>
      <c r="L1558" s="813"/>
      <c r="M1558" s="813"/>
      <c r="N1558" s="813"/>
      <c r="O1558" s="813"/>
    </row>
    <row r="1559" spans="3:15" ht="14.25">
      <c r="C1559" s="813"/>
      <c r="D1559" s="813"/>
      <c r="E1559" s="813"/>
      <c r="F1559" s="813"/>
      <c r="G1559" s="813"/>
      <c r="H1559" s="813"/>
      <c r="I1559" s="813"/>
      <c r="J1559" s="813"/>
      <c r="K1559" s="813"/>
      <c r="L1559" s="813"/>
      <c r="M1559" s="813"/>
      <c r="N1559" s="813"/>
      <c r="O1559" s="813"/>
    </row>
    <row r="1560" spans="3:15" ht="14.25">
      <c r="C1560" s="813"/>
      <c r="D1560" s="813"/>
      <c r="E1560" s="813"/>
      <c r="F1560" s="813"/>
      <c r="G1560" s="813"/>
      <c r="H1560" s="813"/>
      <c r="I1560" s="813"/>
      <c r="J1560" s="813"/>
      <c r="K1560" s="813"/>
      <c r="L1560" s="813"/>
      <c r="M1560" s="813"/>
      <c r="N1560" s="813"/>
      <c r="O1560" s="813"/>
    </row>
    <row r="1561" spans="3:15" ht="14.25">
      <c r="C1561" s="813"/>
      <c r="D1561" s="813"/>
      <c r="E1561" s="813"/>
      <c r="F1561" s="813"/>
      <c r="G1561" s="813"/>
      <c r="H1561" s="813"/>
      <c r="I1561" s="813"/>
      <c r="J1561" s="813"/>
      <c r="K1561" s="813"/>
      <c r="L1561" s="813"/>
      <c r="M1561" s="813"/>
      <c r="N1561" s="813"/>
      <c r="O1561" s="813"/>
    </row>
    <row r="1562" spans="3:15" ht="14.25">
      <c r="C1562" s="813"/>
      <c r="D1562" s="813"/>
      <c r="E1562" s="813"/>
      <c r="F1562" s="813"/>
      <c r="G1562" s="813"/>
      <c r="H1562" s="813"/>
      <c r="I1562" s="813"/>
      <c r="J1562" s="813"/>
      <c r="K1562" s="813"/>
      <c r="L1562" s="813"/>
      <c r="M1562" s="813"/>
      <c r="N1562" s="813"/>
      <c r="O1562" s="813"/>
    </row>
    <row r="1563" spans="3:15" ht="14.25">
      <c r="C1563" s="813"/>
      <c r="D1563" s="813"/>
      <c r="E1563" s="813"/>
      <c r="F1563" s="813"/>
      <c r="G1563" s="813"/>
      <c r="H1563" s="813"/>
      <c r="I1563" s="813"/>
      <c r="J1563" s="813"/>
      <c r="K1563" s="813"/>
      <c r="L1563" s="813"/>
      <c r="M1563" s="813"/>
      <c r="N1563" s="813"/>
      <c r="O1563" s="813"/>
    </row>
    <row r="1564" spans="3:15" ht="14.25">
      <c r="C1564" s="813"/>
      <c r="D1564" s="813"/>
      <c r="E1564" s="813"/>
      <c r="F1564" s="813"/>
      <c r="G1564" s="813"/>
      <c r="H1564" s="813"/>
      <c r="I1564" s="813"/>
      <c r="J1564" s="813"/>
      <c r="K1564" s="813"/>
      <c r="L1564" s="813"/>
      <c r="M1564" s="813"/>
      <c r="N1564" s="813"/>
      <c r="O1564" s="813"/>
    </row>
    <row r="1565" spans="3:15" ht="14.25">
      <c r="C1565" s="813"/>
      <c r="D1565" s="813"/>
      <c r="E1565" s="813"/>
      <c r="F1565" s="813"/>
      <c r="G1565" s="813"/>
      <c r="H1565" s="813"/>
      <c r="I1565" s="813"/>
      <c r="J1565" s="813"/>
      <c r="K1565" s="813"/>
      <c r="L1565" s="813"/>
      <c r="M1565" s="813"/>
      <c r="N1565" s="813"/>
      <c r="O1565" s="813"/>
    </row>
    <row r="1566" spans="3:15" ht="14.25">
      <c r="C1566" s="813"/>
      <c r="D1566" s="813"/>
      <c r="E1566" s="813"/>
      <c r="F1566" s="813"/>
      <c r="G1566" s="813"/>
      <c r="H1566" s="813"/>
      <c r="I1566" s="813"/>
      <c r="J1566" s="813"/>
      <c r="K1566" s="813"/>
      <c r="L1566" s="813"/>
      <c r="M1566" s="813"/>
      <c r="N1566" s="813"/>
      <c r="O1566" s="813"/>
    </row>
    <row r="1567" spans="3:15" ht="14.25">
      <c r="C1567" s="813"/>
      <c r="D1567" s="813"/>
      <c r="E1567" s="813"/>
      <c r="F1567" s="813"/>
      <c r="G1567" s="813"/>
      <c r="H1567" s="813"/>
      <c r="I1567" s="813"/>
      <c r="J1567" s="813"/>
      <c r="K1567" s="813"/>
      <c r="L1567" s="813"/>
      <c r="M1567" s="813"/>
      <c r="N1567" s="813"/>
      <c r="O1567" s="813"/>
    </row>
    <row r="1568" spans="3:15" ht="14.25">
      <c r="C1568" s="813"/>
      <c r="D1568" s="813"/>
      <c r="E1568" s="813"/>
      <c r="F1568" s="813"/>
      <c r="G1568" s="813"/>
      <c r="H1568" s="813"/>
      <c r="I1568" s="813"/>
      <c r="J1568" s="813"/>
      <c r="K1568" s="813"/>
      <c r="L1568" s="813"/>
      <c r="M1568" s="813"/>
      <c r="N1568" s="813"/>
      <c r="O1568" s="813"/>
    </row>
    <row r="1569" spans="3:15" ht="14.25">
      <c r="C1569" s="813"/>
      <c r="D1569" s="813"/>
      <c r="E1569" s="813"/>
      <c r="F1569" s="813"/>
      <c r="G1569" s="813"/>
      <c r="H1569" s="813"/>
      <c r="I1569" s="813"/>
      <c r="J1569" s="813"/>
      <c r="K1569" s="813"/>
      <c r="L1569" s="813"/>
      <c r="M1569" s="813"/>
      <c r="N1569" s="813"/>
      <c r="O1569" s="813"/>
    </row>
    <row r="1570" spans="3:15" ht="14.25">
      <c r="C1570" s="813"/>
      <c r="D1570" s="813"/>
      <c r="E1570" s="813"/>
      <c r="F1570" s="813"/>
      <c r="G1570" s="813"/>
      <c r="H1570" s="813"/>
      <c r="I1570" s="813"/>
      <c r="J1570" s="813"/>
      <c r="K1570" s="813"/>
      <c r="L1570" s="813"/>
      <c r="M1570" s="813"/>
      <c r="N1570" s="813"/>
      <c r="O1570" s="813"/>
    </row>
    <row r="1571" spans="3:15" ht="14.25">
      <c r="C1571" s="813"/>
      <c r="D1571" s="813"/>
      <c r="E1571" s="813"/>
      <c r="F1571" s="813"/>
      <c r="G1571" s="813"/>
      <c r="H1571" s="813"/>
      <c r="I1571" s="813"/>
      <c r="J1571" s="813"/>
      <c r="K1571" s="813"/>
      <c r="L1571" s="813"/>
      <c r="M1571" s="813"/>
      <c r="N1571" s="813"/>
      <c r="O1571" s="813"/>
    </row>
    <row r="1572" spans="3:15" ht="14.25">
      <c r="C1572" s="813"/>
      <c r="D1572" s="813"/>
      <c r="E1572" s="813"/>
      <c r="F1572" s="813"/>
      <c r="G1572" s="813"/>
      <c r="H1572" s="813"/>
      <c r="I1572" s="813"/>
      <c r="J1572" s="813"/>
      <c r="K1572" s="813"/>
      <c r="L1572" s="813"/>
      <c r="M1572" s="813"/>
      <c r="N1572" s="813"/>
      <c r="O1572" s="813"/>
    </row>
    <row r="1573" spans="3:15" ht="14.25">
      <c r="C1573" s="813"/>
      <c r="D1573" s="813"/>
      <c r="E1573" s="813"/>
      <c r="F1573" s="813"/>
      <c r="G1573" s="813"/>
      <c r="H1573" s="813"/>
      <c r="I1573" s="813"/>
      <c r="J1573" s="813"/>
      <c r="K1573" s="813"/>
      <c r="L1573" s="813"/>
      <c r="M1573" s="813"/>
      <c r="N1573" s="813"/>
      <c r="O1573" s="813"/>
    </row>
    <row r="1574" spans="3:15" ht="14.25">
      <c r="C1574" s="813"/>
      <c r="D1574" s="813"/>
      <c r="E1574" s="813"/>
      <c r="F1574" s="813"/>
      <c r="G1574" s="813"/>
      <c r="H1574" s="813"/>
      <c r="I1574" s="813"/>
      <c r="J1574" s="813"/>
      <c r="K1574" s="813"/>
      <c r="L1574" s="813"/>
      <c r="M1574" s="813"/>
      <c r="N1574" s="813"/>
      <c r="O1574" s="813"/>
    </row>
    <row r="1575" spans="3:15" ht="14.25">
      <c r="C1575" s="813"/>
      <c r="D1575" s="813"/>
      <c r="E1575" s="813"/>
      <c r="F1575" s="813"/>
      <c r="G1575" s="813"/>
      <c r="H1575" s="813"/>
      <c r="I1575" s="813"/>
      <c r="J1575" s="813"/>
      <c r="K1575" s="813"/>
      <c r="L1575" s="813"/>
      <c r="M1575" s="813"/>
      <c r="N1575" s="813"/>
      <c r="O1575" s="813"/>
    </row>
    <row r="1576" spans="3:15" ht="14.25">
      <c r="C1576" s="813"/>
      <c r="D1576" s="813"/>
      <c r="E1576" s="813"/>
      <c r="F1576" s="813"/>
      <c r="G1576" s="813"/>
      <c r="H1576" s="813"/>
      <c r="I1576" s="813"/>
      <c r="J1576" s="813"/>
      <c r="K1576" s="813"/>
      <c r="L1576" s="813"/>
      <c r="M1576" s="813"/>
      <c r="N1576" s="813"/>
      <c r="O1576" s="813"/>
    </row>
    <row r="1577" spans="3:15" ht="14.25">
      <c r="C1577" s="813"/>
      <c r="D1577" s="813"/>
      <c r="E1577" s="813"/>
      <c r="F1577" s="813"/>
      <c r="G1577" s="813"/>
      <c r="H1577" s="813"/>
      <c r="I1577" s="813"/>
      <c r="J1577" s="813"/>
      <c r="K1577" s="813"/>
      <c r="L1577" s="813"/>
      <c r="M1577" s="813"/>
      <c r="N1577" s="813"/>
      <c r="O1577" s="813"/>
    </row>
    <row r="1578" spans="3:15" ht="14.25">
      <c r="C1578" s="813"/>
      <c r="D1578" s="813"/>
      <c r="E1578" s="813"/>
      <c r="F1578" s="813"/>
      <c r="G1578" s="813"/>
      <c r="H1578" s="813"/>
      <c r="I1578" s="813"/>
      <c r="J1578" s="813"/>
      <c r="K1578" s="813"/>
      <c r="L1578" s="813"/>
      <c r="M1578" s="813"/>
      <c r="N1578" s="813"/>
      <c r="O1578" s="813"/>
    </row>
    <row r="1579" spans="3:15" ht="14.25">
      <c r="C1579" s="813"/>
      <c r="D1579" s="813"/>
      <c r="E1579" s="813"/>
      <c r="F1579" s="813"/>
      <c r="G1579" s="813"/>
      <c r="H1579" s="813"/>
      <c r="I1579" s="813"/>
      <c r="J1579" s="813"/>
      <c r="K1579" s="813"/>
      <c r="L1579" s="813"/>
      <c r="M1579" s="813"/>
      <c r="N1579" s="813"/>
      <c r="O1579" s="813"/>
    </row>
    <row r="1580" spans="3:15" ht="14.25">
      <c r="C1580" s="813"/>
      <c r="D1580" s="813"/>
      <c r="E1580" s="813"/>
      <c r="F1580" s="813"/>
      <c r="G1580" s="813"/>
      <c r="H1580" s="813"/>
      <c r="I1580" s="813"/>
      <c r="J1580" s="813"/>
      <c r="K1580" s="813"/>
      <c r="L1580" s="813"/>
      <c r="M1580" s="813"/>
      <c r="N1580" s="813"/>
      <c r="O1580" s="813"/>
    </row>
    <row r="1581" spans="3:15" ht="14.25">
      <c r="C1581" s="813"/>
      <c r="D1581" s="813"/>
      <c r="E1581" s="813"/>
      <c r="F1581" s="813"/>
      <c r="G1581" s="813"/>
      <c r="H1581" s="813"/>
      <c r="I1581" s="813"/>
      <c r="J1581" s="813"/>
      <c r="K1581" s="813"/>
      <c r="L1581" s="813"/>
      <c r="M1581" s="813"/>
      <c r="N1581" s="813"/>
      <c r="O1581" s="813"/>
    </row>
    <row r="1582" spans="3:15" ht="14.25">
      <c r="C1582" s="813"/>
      <c r="D1582" s="813"/>
      <c r="E1582" s="813"/>
      <c r="F1582" s="813"/>
      <c r="G1582" s="813"/>
      <c r="H1582" s="813"/>
      <c r="I1582" s="813"/>
      <c r="J1582" s="813"/>
      <c r="K1582" s="813"/>
      <c r="L1582" s="813"/>
      <c r="M1582" s="813"/>
      <c r="N1582" s="813"/>
      <c r="O1582" s="813"/>
    </row>
    <row r="1583" spans="3:15" ht="14.25">
      <c r="C1583" s="813"/>
      <c r="D1583" s="813"/>
      <c r="E1583" s="813"/>
      <c r="F1583" s="813"/>
      <c r="G1583" s="813"/>
      <c r="H1583" s="813"/>
      <c r="I1583" s="813"/>
      <c r="J1583" s="813"/>
      <c r="K1583" s="813"/>
      <c r="L1583" s="813"/>
      <c r="M1583" s="813"/>
      <c r="N1583" s="813"/>
      <c r="O1583" s="813"/>
    </row>
    <row r="1584" spans="3:15" ht="14.25">
      <c r="C1584" s="813"/>
      <c r="D1584" s="813"/>
      <c r="E1584" s="813"/>
      <c r="F1584" s="813"/>
      <c r="G1584" s="813"/>
      <c r="H1584" s="813"/>
      <c r="I1584" s="813"/>
      <c r="J1584" s="813"/>
      <c r="K1584" s="813"/>
      <c r="L1584" s="813"/>
      <c r="M1584" s="813"/>
      <c r="N1584" s="813"/>
      <c r="O1584" s="813"/>
    </row>
    <row r="1585" spans="3:15" ht="14.25">
      <c r="C1585" s="813"/>
      <c r="D1585" s="813"/>
      <c r="E1585" s="813"/>
      <c r="F1585" s="813"/>
      <c r="G1585" s="813"/>
      <c r="H1585" s="813"/>
      <c r="I1585" s="813"/>
      <c r="J1585" s="813"/>
      <c r="K1585" s="813"/>
      <c r="L1585" s="813"/>
      <c r="M1585" s="813"/>
      <c r="N1585" s="813"/>
      <c r="O1585" s="813"/>
    </row>
    <row r="1586" spans="3:15" ht="14.25">
      <c r="C1586" s="813"/>
      <c r="D1586" s="813"/>
      <c r="E1586" s="813"/>
      <c r="F1586" s="813"/>
      <c r="G1586" s="813"/>
      <c r="H1586" s="813"/>
      <c r="I1586" s="813"/>
      <c r="J1586" s="813"/>
      <c r="K1586" s="813"/>
      <c r="L1586" s="813"/>
      <c r="M1586" s="813"/>
      <c r="N1586" s="813"/>
      <c r="O1586" s="813"/>
    </row>
    <row r="1587" spans="3:15" ht="14.25">
      <c r="C1587" s="813"/>
      <c r="D1587" s="813"/>
      <c r="E1587" s="813"/>
      <c r="F1587" s="813"/>
      <c r="G1587" s="813"/>
      <c r="H1587" s="813"/>
      <c r="I1587" s="813"/>
      <c r="J1587" s="813"/>
      <c r="K1587" s="813"/>
      <c r="L1587" s="813"/>
      <c r="M1587" s="813"/>
      <c r="N1587" s="813"/>
      <c r="O1587" s="813"/>
    </row>
    <row r="1588" spans="3:15" ht="14.25">
      <c r="C1588" s="813"/>
      <c r="D1588" s="813"/>
      <c r="E1588" s="813"/>
      <c r="F1588" s="813"/>
      <c r="G1588" s="813"/>
      <c r="H1588" s="813"/>
      <c r="I1588" s="813"/>
      <c r="J1588" s="813"/>
      <c r="K1588" s="813"/>
      <c r="L1588" s="813"/>
      <c r="M1588" s="813"/>
      <c r="N1588" s="813"/>
      <c r="O1588" s="813"/>
    </row>
    <row r="1589" spans="3:15" ht="14.25">
      <c r="C1589" s="813"/>
      <c r="D1589" s="813"/>
      <c r="E1589" s="813"/>
      <c r="F1589" s="813"/>
      <c r="G1589" s="813"/>
      <c r="H1589" s="813"/>
      <c r="I1589" s="813"/>
      <c r="J1589" s="813"/>
      <c r="K1589" s="813"/>
      <c r="L1589" s="813"/>
      <c r="M1589" s="813"/>
      <c r="N1589" s="813"/>
      <c r="O1589" s="813"/>
    </row>
    <row r="1590" spans="3:15" ht="14.25">
      <c r="C1590" s="813"/>
      <c r="D1590" s="813"/>
      <c r="E1590" s="813"/>
      <c r="F1590" s="813"/>
      <c r="G1590" s="813"/>
      <c r="H1590" s="813"/>
      <c r="I1590" s="813"/>
      <c r="J1590" s="813"/>
      <c r="K1590" s="813"/>
      <c r="L1590" s="813"/>
      <c r="M1590" s="813"/>
      <c r="N1590" s="813"/>
      <c r="O1590" s="813"/>
    </row>
    <row r="1591" spans="3:15" ht="14.25">
      <c r="C1591" s="813"/>
      <c r="D1591" s="813"/>
      <c r="E1591" s="813"/>
      <c r="F1591" s="813"/>
      <c r="G1591" s="813"/>
      <c r="H1591" s="813"/>
      <c r="I1591" s="813"/>
      <c r="J1591" s="813"/>
      <c r="K1591" s="813"/>
      <c r="L1591" s="813"/>
      <c r="M1591" s="813"/>
      <c r="N1591" s="813"/>
      <c r="O1591" s="813"/>
    </row>
    <row r="1592" spans="3:15" ht="14.25">
      <c r="C1592" s="813"/>
      <c r="D1592" s="813"/>
      <c r="E1592" s="813"/>
      <c r="F1592" s="813"/>
      <c r="G1592" s="813"/>
      <c r="H1592" s="813"/>
      <c r="I1592" s="813"/>
      <c r="J1592" s="813"/>
      <c r="K1592" s="813"/>
      <c r="L1592" s="813"/>
      <c r="M1592" s="813"/>
      <c r="N1592" s="813"/>
      <c r="O1592" s="813"/>
    </row>
    <row r="1593" spans="3:15" ht="14.25">
      <c r="C1593" s="813"/>
      <c r="D1593" s="813"/>
      <c r="E1593" s="813"/>
      <c r="F1593" s="813"/>
      <c r="G1593" s="813"/>
      <c r="H1593" s="813"/>
      <c r="I1593" s="813"/>
      <c r="J1593" s="813"/>
      <c r="K1593" s="813"/>
      <c r="L1593" s="813"/>
      <c r="M1593" s="813"/>
      <c r="N1593" s="813"/>
      <c r="O1593" s="813"/>
    </row>
    <row r="1594" spans="3:15" ht="14.25">
      <c r="C1594" s="813"/>
      <c r="D1594" s="813"/>
      <c r="E1594" s="813"/>
      <c r="F1594" s="813"/>
      <c r="G1594" s="813"/>
      <c r="H1594" s="813"/>
      <c r="I1594" s="813"/>
      <c r="J1594" s="813"/>
      <c r="K1594" s="813"/>
      <c r="L1594" s="813"/>
      <c r="M1594" s="813"/>
      <c r="N1594" s="813"/>
      <c r="O1594" s="813"/>
    </row>
    <row r="1595" spans="3:15" ht="14.25">
      <c r="C1595" s="813"/>
      <c r="D1595" s="813"/>
      <c r="E1595" s="813"/>
      <c r="F1595" s="813"/>
      <c r="G1595" s="813"/>
      <c r="H1595" s="813"/>
      <c r="I1595" s="813"/>
      <c r="J1595" s="813"/>
      <c r="K1595" s="813"/>
      <c r="L1595" s="813"/>
      <c r="M1595" s="813"/>
      <c r="N1595" s="813"/>
      <c r="O1595" s="813"/>
    </row>
    <row r="1596" spans="3:15" ht="14.25">
      <c r="C1596" s="813"/>
      <c r="D1596" s="813"/>
      <c r="E1596" s="813"/>
      <c r="F1596" s="813"/>
      <c r="G1596" s="813"/>
      <c r="H1596" s="813"/>
      <c r="I1596" s="813"/>
      <c r="J1596" s="813"/>
      <c r="K1596" s="813"/>
      <c r="L1596" s="813"/>
      <c r="M1596" s="813"/>
      <c r="N1596" s="813"/>
      <c r="O1596" s="813"/>
    </row>
    <row r="1597" spans="3:15" ht="14.25">
      <c r="C1597" s="813"/>
      <c r="D1597" s="813"/>
      <c r="E1597" s="813"/>
      <c r="F1597" s="813"/>
      <c r="G1597" s="813"/>
      <c r="H1597" s="813"/>
      <c r="I1597" s="813"/>
      <c r="J1597" s="813"/>
      <c r="K1597" s="813"/>
      <c r="L1597" s="813"/>
      <c r="M1597" s="813"/>
      <c r="N1597" s="813"/>
      <c r="O1597" s="813"/>
    </row>
    <row r="1598" spans="3:15" ht="14.25">
      <c r="C1598" s="813"/>
      <c r="D1598" s="813"/>
      <c r="E1598" s="813"/>
      <c r="F1598" s="813"/>
      <c r="G1598" s="813"/>
      <c r="H1598" s="813"/>
      <c r="I1598" s="813"/>
      <c r="J1598" s="813"/>
      <c r="K1598" s="813"/>
      <c r="L1598" s="813"/>
      <c r="M1598" s="813"/>
      <c r="N1598" s="813"/>
      <c r="O1598" s="813"/>
    </row>
    <row r="1599" spans="3:15" ht="14.25">
      <c r="C1599" s="813"/>
      <c r="D1599" s="813"/>
      <c r="E1599" s="813"/>
      <c r="F1599" s="813"/>
      <c r="G1599" s="813"/>
      <c r="H1599" s="813"/>
      <c r="I1599" s="813"/>
      <c r="J1599" s="813"/>
      <c r="K1599" s="813"/>
      <c r="L1599" s="813"/>
      <c r="M1599" s="813"/>
      <c r="N1599" s="813"/>
      <c r="O1599" s="813"/>
    </row>
    <row r="1600" spans="3:15" ht="14.25">
      <c r="C1600" s="813"/>
      <c r="D1600" s="813"/>
      <c r="E1600" s="813"/>
      <c r="F1600" s="813"/>
      <c r="G1600" s="813"/>
      <c r="H1600" s="813"/>
      <c r="I1600" s="813"/>
      <c r="J1600" s="813"/>
      <c r="K1600" s="813"/>
      <c r="L1600" s="813"/>
      <c r="M1600" s="813"/>
      <c r="N1600" s="813"/>
      <c r="O1600" s="813"/>
    </row>
    <row r="1601" spans="3:15" ht="14.25">
      <c r="C1601" s="813"/>
      <c r="D1601" s="813"/>
      <c r="E1601" s="813"/>
      <c r="F1601" s="813"/>
      <c r="G1601" s="813"/>
      <c r="H1601" s="813"/>
      <c r="I1601" s="813"/>
      <c r="J1601" s="813"/>
      <c r="K1601" s="813"/>
      <c r="L1601" s="813"/>
      <c r="M1601" s="813"/>
      <c r="N1601" s="813"/>
      <c r="O1601" s="813"/>
    </row>
    <row r="1602" spans="3:15" ht="14.25">
      <c r="C1602" s="813"/>
      <c r="D1602" s="813"/>
      <c r="E1602" s="813"/>
      <c r="F1602" s="813"/>
      <c r="G1602" s="813"/>
      <c r="H1602" s="813"/>
      <c r="I1602" s="813"/>
      <c r="J1602" s="813"/>
      <c r="K1602" s="813"/>
      <c r="L1602" s="813"/>
      <c r="M1602" s="813"/>
      <c r="N1602" s="813"/>
      <c r="O1602" s="813"/>
    </row>
    <row r="1603" spans="3:15" ht="14.25">
      <c r="C1603" s="813"/>
      <c r="D1603" s="813"/>
      <c r="E1603" s="813"/>
      <c r="F1603" s="813"/>
      <c r="G1603" s="813"/>
      <c r="H1603" s="813"/>
      <c r="I1603" s="813"/>
      <c r="J1603" s="813"/>
      <c r="K1603" s="813"/>
      <c r="L1603" s="813"/>
      <c r="M1603" s="813"/>
      <c r="N1603" s="813"/>
      <c r="O1603" s="813"/>
    </row>
    <row r="1604" spans="3:15" ht="14.25">
      <c r="C1604" s="813"/>
      <c r="D1604" s="813"/>
      <c r="E1604" s="813"/>
      <c r="F1604" s="813"/>
      <c r="G1604" s="813"/>
      <c r="H1604" s="813"/>
      <c r="I1604" s="813"/>
      <c r="J1604" s="813"/>
      <c r="K1604" s="813"/>
      <c r="L1604" s="813"/>
      <c r="M1604" s="813"/>
      <c r="N1604" s="813"/>
      <c r="O1604" s="813"/>
    </row>
    <row r="1605" spans="3:15" ht="14.25">
      <c r="C1605" s="813"/>
      <c r="D1605" s="813"/>
      <c r="E1605" s="813"/>
      <c r="F1605" s="813"/>
      <c r="G1605" s="813"/>
      <c r="H1605" s="813"/>
      <c r="I1605" s="813"/>
      <c r="J1605" s="813"/>
      <c r="K1605" s="813"/>
      <c r="L1605" s="813"/>
      <c r="M1605" s="813"/>
      <c r="N1605" s="813"/>
      <c r="O1605" s="813"/>
    </row>
    <row r="1606" spans="3:15" ht="14.25">
      <c r="C1606" s="813"/>
      <c r="D1606" s="813"/>
      <c r="E1606" s="813"/>
      <c r="F1606" s="813"/>
      <c r="G1606" s="813"/>
      <c r="H1606" s="813"/>
      <c r="I1606" s="813"/>
      <c r="J1606" s="813"/>
      <c r="K1606" s="813"/>
      <c r="L1606" s="813"/>
      <c r="M1606" s="813"/>
      <c r="N1606" s="813"/>
      <c r="O1606" s="813"/>
    </row>
    <row r="1607" spans="3:15" ht="14.25">
      <c r="C1607" s="813"/>
      <c r="D1607" s="813"/>
      <c r="E1607" s="813"/>
      <c r="F1607" s="813"/>
      <c r="G1607" s="813"/>
      <c r="H1607" s="813"/>
      <c r="I1607" s="813"/>
      <c r="J1607" s="813"/>
      <c r="K1607" s="813"/>
      <c r="L1607" s="813"/>
      <c r="M1607" s="813"/>
      <c r="N1607" s="813"/>
      <c r="O1607" s="813"/>
    </row>
    <row r="1608" spans="3:15" ht="14.25">
      <c r="C1608" s="813"/>
      <c r="D1608" s="813"/>
      <c r="E1608" s="813"/>
      <c r="F1608" s="813"/>
      <c r="G1608" s="813"/>
      <c r="H1608" s="813"/>
      <c r="I1608" s="813"/>
      <c r="J1608" s="813"/>
      <c r="K1608" s="813"/>
      <c r="L1608" s="813"/>
      <c r="M1608" s="813"/>
      <c r="N1608" s="813"/>
      <c r="O1608" s="813"/>
    </row>
    <row r="1609" spans="3:15" ht="14.25">
      <c r="C1609" s="813"/>
      <c r="D1609" s="813"/>
      <c r="E1609" s="813"/>
      <c r="F1609" s="813"/>
      <c r="G1609" s="813"/>
      <c r="H1609" s="813"/>
      <c r="I1609" s="813"/>
      <c r="J1609" s="813"/>
      <c r="K1609" s="813"/>
      <c r="L1609" s="813"/>
      <c r="M1609" s="813"/>
      <c r="N1609" s="813"/>
      <c r="O1609" s="813"/>
    </row>
    <row r="1610" spans="3:15" ht="14.25">
      <c r="C1610" s="813"/>
      <c r="D1610" s="813"/>
      <c r="E1610" s="813"/>
      <c r="F1610" s="813"/>
      <c r="G1610" s="813"/>
      <c r="H1610" s="813"/>
      <c r="I1610" s="813"/>
      <c r="J1610" s="813"/>
      <c r="K1610" s="813"/>
      <c r="L1610" s="813"/>
      <c r="M1610" s="813"/>
      <c r="N1610" s="813"/>
      <c r="O1610" s="813"/>
    </row>
    <row r="1611" spans="3:15" ht="14.25">
      <c r="C1611" s="813"/>
      <c r="D1611" s="813"/>
      <c r="E1611" s="813"/>
      <c r="F1611" s="813"/>
      <c r="G1611" s="813"/>
      <c r="H1611" s="813"/>
      <c r="I1611" s="813"/>
      <c r="J1611" s="813"/>
      <c r="K1611" s="813"/>
      <c r="L1611" s="813"/>
      <c r="M1611" s="813"/>
      <c r="N1611" s="813"/>
      <c r="O1611" s="813"/>
    </row>
    <row r="1612" spans="3:15" ht="14.25">
      <c r="C1612" s="813"/>
      <c r="D1612" s="813"/>
      <c r="E1612" s="813"/>
      <c r="F1612" s="813"/>
      <c r="G1612" s="813"/>
      <c r="H1612" s="813"/>
      <c r="I1612" s="813"/>
      <c r="J1612" s="813"/>
      <c r="K1612" s="813"/>
      <c r="L1612" s="813"/>
      <c r="M1612" s="813"/>
      <c r="N1612" s="813"/>
      <c r="O1612" s="813"/>
    </row>
    <row r="1613" spans="3:15" ht="14.25">
      <c r="C1613" s="813"/>
      <c r="D1613" s="813"/>
      <c r="E1613" s="813"/>
      <c r="F1613" s="813"/>
      <c r="G1613" s="813"/>
      <c r="H1613" s="813"/>
      <c r="I1613" s="813"/>
      <c r="J1613" s="813"/>
      <c r="K1613" s="813"/>
      <c r="L1613" s="813"/>
      <c r="M1613" s="813"/>
      <c r="N1613" s="813"/>
      <c r="O1613" s="813"/>
    </row>
    <row r="1614" spans="3:15" ht="14.25">
      <c r="C1614" s="813"/>
      <c r="D1614" s="813"/>
      <c r="E1614" s="813"/>
      <c r="F1614" s="813"/>
      <c r="G1614" s="813"/>
      <c r="H1614" s="813"/>
      <c r="I1614" s="813"/>
      <c r="J1614" s="813"/>
      <c r="K1614" s="813"/>
      <c r="L1614" s="813"/>
      <c r="M1614" s="813"/>
      <c r="N1614" s="813"/>
      <c r="O1614" s="813"/>
    </row>
    <row r="1615" spans="3:15" ht="14.25">
      <c r="C1615" s="813"/>
      <c r="D1615" s="813"/>
      <c r="E1615" s="813"/>
      <c r="F1615" s="813"/>
      <c r="G1615" s="813"/>
      <c r="H1615" s="813"/>
      <c r="I1615" s="813"/>
      <c r="J1615" s="813"/>
      <c r="K1615" s="813"/>
      <c r="L1615" s="813"/>
      <c r="M1615" s="813"/>
      <c r="N1615" s="813"/>
      <c r="O1615" s="813"/>
    </row>
    <row r="1616" spans="3:15" ht="14.25">
      <c r="C1616" s="813"/>
      <c r="D1616" s="813"/>
      <c r="E1616" s="813"/>
      <c r="F1616" s="813"/>
      <c r="G1616" s="813"/>
      <c r="H1616" s="813"/>
      <c r="I1616" s="813"/>
      <c r="J1616" s="813"/>
      <c r="K1616" s="813"/>
      <c r="L1616" s="813"/>
      <c r="M1616" s="813"/>
      <c r="N1616" s="813"/>
      <c r="O1616" s="813"/>
    </row>
    <row r="1617" spans="3:15" ht="14.25">
      <c r="C1617" s="813"/>
      <c r="D1617" s="813"/>
      <c r="E1617" s="813"/>
      <c r="F1617" s="813"/>
      <c r="G1617" s="813"/>
      <c r="H1617" s="813"/>
      <c r="I1617" s="813"/>
      <c r="J1617" s="813"/>
      <c r="K1617" s="813"/>
      <c r="L1617" s="813"/>
      <c r="M1617" s="813"/>
      <c r="N1617" s="813"/>
      <c r="O1617" s="813"/>
    </row>
    <row r="1618" spans="3:15" ht="14.25">
      <c r="C1618" s="813"/>
      <c r="D1618" s="813"/>
      <c r="E1618" s="813"/>
      <c r="F1618" s="813"/>
      <c r="G1618" s="813"/>
      <c r="H1618" s="813"/>
      <c r="I1618" s="813"/>
      <c r="J1618" s="813"/>
      <c r="K1618" s="813"/>
      <c r="L1618" s="813"/>
      <c r="M1618" s="813"/>
      <c r="N1618" s="813"/>
      <c r="O1618" s="813"/>
    </row>
    <row r="1619" spans="3:15" ht="14.25">
      <c r="C1619" s="813"/>
      <c r="D1619" s="813"/>
      <c r="E1619" s="813"/>
      <c r="F1619" s="813"/>
      <c r="G1619" s="813"/>
      <c r="H1619" s="813"/>
      <c r="I1619" s="813"/>
      <c r="J1619" s="813"/>
      <c r="K1619" s="813"/>
      <c r="L1619" s="813"/>
      <c r="M1619" s="813"/>
      <c r="N1619" s="813"/>
      <c r="O1619" s="813"/>
    </row>
    <row r="1620" spans="3:15" ht="14.25">
      <c r="C1620" s="813"/>
      <c r="D1620" s="813"/>
      <c r="E1620" s="813"/>
      <c r="F1620" s="813"/>
      <c r="G1620" s="813"/>
      <c r="H1620" s="813"/>
      <c r="I1620" s="813"/>
      <c r="J1620" s="813"/>
      <c r="K1620" s="813"/>
      <c r="L1620" s="813"/>
      <c r="M1620" s="813"/>
      <c r="N1620" s="813"/>
      <c r="O1620" s="813"/>
    </row>
    <row r="1621" spans="3:15" ht="14.25">
      <c r="C1621" s="813"/>
      <c r="D1621" s="813"/>
      <c r="E1621" s="813"/>
      <c r="F1621" s="813"/>
      <c r="G1621" s="813"/>
      <c r="H1621" s="813"/>
      <c r="I1621" s="813"/>
      <c r="J1621" s="813"/>
      <c r="K1621" s="813"/>
      <c r="L1621" s="813"/>
      <c r="M1621" s="813"/>
      <c r="N1621" s="813"/>
      <c r="O1621" s="813"/>
    </row>
    <row r="1622" spans="3:15" ht="14.25">
      <c r="C1622" s="813"/>
      <c r="D1622" s="813"/>
      <c r="E1622" s="813"/>
      <c r="F1622" s="813"/>
      <c r="G1622" s="813"/>
      <c r="H1622" s="813"/>
      <c r="I1622" s="813"/>
      <c r="J1622" s="813"/>
      <c r="K1622" s="813"/>
      <c r="L1622" s="813"/>
      <c r="M1622" s="813"/>
      <c r="N1622" s="813"/>
      <c r="O1622" s="813"/>
    </row>
    <row r="1623" spans="3:15" ht="14.25">
      <c r="C1623" s="813"/>
      <c r="D1623" s="813"/>
      <c r="E1623" s="813"/>
      <c r="F1623" s="813"/>
      <c r="G1623" s="813"/>
      <c r="H1623" s="813"/>
      <c r="I1623" s="813"/>
      <c r="J1623" s="813"/>
      <c r="K1623" s="813"/>
      <c r="L1623" s="813"/>
      <c r="M1623" s="813"/>
      <c r="N1623" s="813"/>
      <c r="O1623" s="813"/>
    </row>
    <row r="1624" spans="3:15" ht="14.25">
      <c r="C1624" s="813"/>
      <c r="D1624" s="813"/>
      <c r="E1624" s="813"/>
      <c r="F1624" s="813"/>
      <c r="G1624" s="813"/>
      <c r="H1624" s="813"/>
      <c r="I1624" s="813"/>
      <c r="J1624" s="813"/>
      <c r="K1624" s="813"/>
      <c r="L1624" s="813"/>
      <c r="M1624" s="813"/>
      <c r="N1624" s="813"/>
      <c r="O1624" s="813"/>
    </row>
    <row r="1625" spans="3:15" ht="14.25">
      <c r="C1625" s="813"/>
      <c r="D1625" s="813"/>
      <c r="E1625" s="813"/>
      <c r="F1625" s="813"/>
      <c r="G1625" s="813"/>
      <c r="H1625" s="813"/>
      <c r="I1625" s="813"/>
      <c r="J1625" s="813"/>
      <c r="K1625" s="813"/>
      <c r="L1625" s="813"/>
      <c r="M1625" s="813"/>
      <c r="N1625" s="813"/>
      <c r="O1625" s="813"/>
    </row>
    <row r="1626" spans="3:15" ht="14.25">
      <c r="C1626" s="813"/>
      <c r="D1626" s="813"/>
      <c r="E1626" s="813"/>
      <c r="F1626" s="813"/>
      <c r="G1626" s="813"/>
      <c r="H1626" s="813"/>
      <c r="I1626" s="813"/>
      <c r="J1626" s="813"/>
      <c r="K1626" s="813"/>
      <c r="L1626" s="813"/>
      <c r="M1626" s="813"/>
      <c r="N1626" s="813"/>
      <c r="O1626" s="813"/>
    </row>
    <row r="1627" spans="3:15" ht="14.25">
      <c r="C1627" s="813"/>
      <c r="D1627" s="813"/>
      <c r="E1627" s="813"/>
      <c r="F1627" s="813"/>
      <c r="G1627" s="813"/>
      <c r="H1627" s="813"/>
      <c r="I1627" s="813"/>
      <c r="J1627" s="813"/>
      <c r="K1627" s="813"/>
      <c r="L1627" s="813"/>
      <c r="M1627" s="813"/>
      <c r="N1627" s="813"/>
      <c r="O1627" s="813"/>
    </row>
    <row r="1628" spans="3:15" ht="14.25">
      <c r="C1628" s="813"/>
      <c r="D1628" s="813"/>
      <c r="E1628" s="813"/>
      <c r="F1628" s="813"/>
      <c r="G1628" s="813"/>
      <c r="H1628" s="813"/>
      <c r="I1628" s="813"/>
      <c r="J1628" s="813"/>
      <c r="K1628" s="813"/>
      <c r="L1628" s="813"/>
      <c r="M1628" s="813"/>
      <c r="N1628" s="813"/>
      <c r="O1628" s="813"/>
    </row>
    <row r="1629" spans="3:15" ht="14.25">
      <c r="C1629" s="813"/>
      <c r="D1629" s="813"/>
      <c r="E1629" s="813"/>
      <c r="F1629" s="813"/>
      <c r="G1629" s="813"/>
      <c r="H1629" s="813"/>
      <c r="I1629" s="813"/>
      <c r="J1629" s="813"/>
      <c r="K1629" s="813"/>
      <c r="L1629" s="813"/>
      <c r="M1629" s="813"/>
      <c r="N1629" s="813"/>
      <c r="O1629" s="813"/>
    </row>
    <row r="1630" spans="3:15" ht="14.25">
      <c r="C1630" s="813"/>
      <c r="D1630" s="813"/>
      <c r="E1630" s="813"/>
      <c r="F1630" s="813"/>
      <c r="G1630" s="813"/>
      <c r="H1630" s="813"/>
      <c r="I1630" s="813"/>
      <c r="J1630" s="813"/>
      <c r="K1630" s="813"/>
      <c r="L1630" s="813"/>
      <c r="M1630" s="813"/>
      <c r="N1630" s="813"/>
      <c r="O1630" s="813"/>
    </row>
    <row r="1631" spans="3:15" ht="14.25">
      <c r="C1631" s="813"/>
      <c r="D1631" s="813"/>
      <c r="E1631" s="813"/>
      <c r="F1631" s="813"/>
      <c r="G1631" s="813"/>
      <c r="H1631" s="813"/>
      <c r="I1631" s="813"/>
      <c r="J1631" s="813"/>
      <c r="K1631" s="813"/>
      <c r="L1631" s="813"/>
      <c r="M1631" s="813"/>
      <c r="N1631" s="813"/>
      <c r="O1631" s="813"/>
    </row>
    <row r="1632" spans="3:15" ht="14.25">
      <c r="C1632" s="813"/>
      <c r="D1632" s="813"/>
      <c r="E1632" s="813"/>
      <c r="F1632" s="813"/>
      <c r="G1632" s="813"/>
      <c r="H1632" s="813"/>
      <c r="I1632" s="813"/>
      <c r="J1632" s="813"/>
      <c r="K1632" s="813"/>
      <c r="L1632" s="813"/>
      <c r="M1632" s="813"/>
      <c r="N1632" s="813"/>
      <c r="O1632" s="813"/>
    </row>
    <row r="1633" spans="3:15" ht="14.25">
      <c r="C1633" s="813"/>
      <c r="D1633" s="813"/>
      <c r="E1633" s="813"/>
      <c r="F1633" s="813"/>
      <c r="G1633" s="813"/>
      <c r="H1633" s="813"/>
      <c r="I1633" s="813"/>
      <c r="J1633" s="813"/>
      <c r="K1633" s="813"/>
      <c r="L1633" s="813"/>
      <c r="M1633" s="813"/>
      <c r="N1633" s="813"/>
      <c r="O1633" s="813"/>
    </row>
    <row r="1634" spans="3:15" ht="14.25">
      <c r="C1634" s="813"/>
      <c r="D1634" s="813"/>
      <c r="E1634" s="813"/>
      <c r="F1634" s="813"/>
      <c r="G1634" s="813"/>
      <c r="H1634" s="813"/>
      <c r="I1634" s="813"/>
      <c r="J1634" s="813"/>
      <c r="K1634" s="813"/>
      <c r="L1634" s="813"/>
      <c r="M1634" s="813"/>
      <c r="N1634" s="813"/>
      <c r="O1634" s="813"/>
    </row>
    <row r="1635" spans="3:15" ht="14.25">
      <c r="C1635" s="813"/>
      <c r="D1635" s="813"/>
      <c r="E1635" s="813"/>
      <c r="F1635" s="813"/>
      <c r="G1635" s="813"/>
      <c r="H1635" s="813"/>
      <c r="I1635" s="813"/>
      <c r="J1635" s="813"/>
      <c r="K1635" s="813"/>
      <c r="L1635" s="813"/>
      <c r="M1635" s="813"/>
      <c r="N1635" s="813"/>
      <c r="O1635" s="813"/>
    </row>
    <row r="1636" spans="3:15" ht="14.25">
      <c r="C1636" s="813"/>
      <c r="D1636" s="813"/>
      <c r="E1636" s="813"/>
      <c r="F1636" s="813"/>
      <c r="G1636" s="813"/>
      <c r="H1636" s="813"/>
      <c r="I1636" s="813"/>
      <c r="J1636" s="813"/>
      <c r="K1636" s="813"/>
      <c r="L1636" s="813"/>
      <c r="M1636" s="813"/>
      <c r="N1636" s="813"/>
      <c r="O1636" s="813"/>
    </row>
    <row r="1637" spans="3:15" ht="14.25">
      <c r="C1637" s="813"/>
      <c r="D1637" s="813"/>
      <c r="E1637" s="813"/>
      <c r="F1637" s="813"/>
      <c r="G1637" s="813"/>
      <c r="H1637" s="813"/>
      <c r="I1637" s="813"/>
      <c r="J1637" s="813"/>
      <c r="K1637" s="813"/>
      <c r="L1637" s="813"/>
      <c r="M1637" s="813"/>
      <c r="N1637" s="813"/>
      <c r="O1637" s="813"/>
    </row>
    <row r="1638" spans="3:15" ht="14.25">
      <c r="C1638" s="813"/>
      <c r="D1638" s="813"/>
      <c r="E1638" s="813"/>
      <c r="F1638" s="813"/>
      <c r="G1638" s="813"/>
      <c r="H1638" s="813"/>
      <c r="I1638" s="813"/>
      <c r="J1638" s="813"/>
      <c r="K1638" s="813"/>
      <c r="L1638" s="813"/>
      <c r="M1638" s="813"/>
      <c r="N1638" s="813"/>
      <c r="O1638" s="813"/>
    </row>
    <row r="1639" spans="3:15" ht="14.25">
      <c r="C1639" s="813"/>
      <c r="D1639" s="813"/>
      <c r="E1639" s="813"/>
      <c r="F1639" s="813"/>
      <c r="G1639" s="813"/>
      <c r="H1639" s="813"/>
      <c r="I1639" s="813"/>
      <c r="J1639" s="813"/>
      <c r="K1639" s="813"/>
      <c r="L1639" s="813"/>
      <c r="M1639" s="813"/>
      <c r="N1639" s="813"/>
      <c r="O1639" s="813"/>
    </row>
    <row r="1640" spans="3:15" ht="14.25">
      <c r="C1640" s="813"/>
      <c r="D1640" s="813"/>
      <c r="E1640" s="813"/>
      <c r="F1640" s="813"/>
      <c r="G1640" s="813"/>
      <c r="H1640" s="813"/>
      <c r="I1640" s="813"/>
      <c r="J1640" s="813"/>
      <c r="K1640" s="813"/>
      <c r="L1640" s="813"/>
      <c r="M1640" s="813"/>
      <c r="N1640" s="813"/>
      <c r="O1640" s="813"/>
    </row>
    <row r="1641" spans="3:15" ht="14.25">
      <c r="C1641" s="813"/>
      <c r="D1641" s="813"/>
      <c r="E1641" s="813"/>
      <c r="F1641" s="813"/>
      <c r="G1641" s="813"/>
      <c r="H1641" s="813"/>
      <c r="I1641" s="813"/>
      <c r="J1641" s="813"/>
      <c r="K1641" s="813"/>
      <c r="L1641" s="813"/>
      <c r="M1641" s="813"/>
      <c r="N1641" s="813"/>
      <c r="O1641" s="813"/>
    </row>
    <row r="1642" spans="3:15" ht="14.25">
      <c r="C1642" s="813"/>
      <c r="D1642" s="813"/>
      <c r="E1642" s="813"/>
      <c r="F1642" s="813"/>
      <c r="G1642" s="813"/>
      <c r="H1642" s="813"/>
      <c r="I1642" s="813"/>
      <c r="J1642" s="813"/>
      <c r="K1642" s="813"/>
      <c r="L1642" s="813"/>
      <c r="M1642" s="813"/>
      <c r="N1642" s="813"/>
      <c r="O1642" s="813"/>
    </row>
    <row r="1643" spans="3:15" ht="14.25">
      <c r="C1643" s="813"/>
      <c r="D1643" s="813"/>
      <c r="E1643" s="813"/>
      <c r="F1643" s="813"/>
      <c r="G1643" s="813"/>
      <c r="H1643" s="813"/>
      <c r="I1643" s="813"/>
      <c r="J1643" s="813"/>
      <c r="K1643" s="813"/>
      <c r="L1643" s="813"/>
      <c r="M1643" s="813"/>
      <c r="N1643" s="813"/>
      <c r="O1643" s="813"/>
    </row>
    <row r="1644" spans="3:15" ht="14.25">
      <c r="C1644" s="813"/>
      <c r="D1644" s="813"/>
      <c r="E1644" s="813"/>
      <c r="F1644" s="813"/>
      <c r="G1644" s="813"/>
      <c r="H1644" s="813"/>
      <c r="I1644" s="813"/>
      <c r="J1644" s="813"/>
      <c r="K1644" s="813"/>
      <c r="L1644" s="813"/>
      <c r="M1644" s="813"/>
      <c r="N1644" s="813"/>
      <c r="O1644" s="813"/>
    </row>
    <row r="1645" spans="3:15" ht="14.25">
      <c r="C1645" s="813"/>
      <c r="D1645" s="813"/>
      <c r="E1645" s="813"/>
      <c r="F1645" s="813"/>
      <c r="G1645" s="813"/>
      <c r="H1645" s="813"/>
      <c r="I1645" s="813"/>
      <c r="J1645" s="813"/>
      <c r="K1645" s="813"/>
      <c r="L1645" s="813"/>
      <c r="M1645" s="813"/>
      <c r="N1645" s="813"/>
      <c r="O1645" s="813"/>
    </row>
    <row r="1646" spans="3:15" ht="14.25">
      <c r="C1646" s="813"/>
      <c r="D1646" s="813"/>
      <c r="E1646" s="813"/>
      <c r="F1646" s="813"/>
      <c r="G1646" s="813"/>
      <c r="H1646" s="813"/>
      <c r="I1646" s="813"/>
      <c r="J1646" s="813"/>
      <c r="K1646" s="813"/>
      <c r="L1646" s="813"/>
      <c r="M1646" s="813"/>
      <c r="N1646" s="813"/>
      <c r="O1646" s="813"/>
    </row>
    <row r="1647" spans="3:15" ht="14.25">
      <c r="C1647" s="813"/>
      <c r="D1647" s="813"/>
      <c r="E1647" s="813"/>
      <c r="F1647" s="813"/>
      <c r="G1647" s="813"/>
      <c r="H1647" s="813"/>
      <c r="I1647" s="813"/>
      <c r="J1647" s="813"/>
      <c r="K1647" s="813"/>
      <c r="L1647" s="813"/>
      <c r="M1647" s="813"/>
      <c r="N1647" s="813"/>
      <c r="O1647" s="813"/>
    </row>
    <row r="1648" spans="3:15" ht="14.25">
      <c r="C1648" s="813"/>
      <c r="D1648" s="813"/>
      <c r="E1648" s="813"/>
      <c r="F1648" s="813"/>
      <c r="G1648" s="813"/>
      <c r="H1648" s="813"/>
      <c r="I1648" s="813"/>
      <c r="J1648" s="813"/>
      <c r="K1648" s="813"/>
      <c r="L1648" s="813"/>
      <c r="M1648" s="813"/>
      <c r="N1648" s="813"/>
      <c r="O1648" s="813"/>
    </row>
    <row r="1649" spans="3:15" ht="14.25">
      <c r="C1649" s="813"/>
      <c r="D1649" s="813"/>
      <c r="E1649" s="813"/>
      <c r="F1649" s="813"/>
      <c r="G1649" s="813"/>
      <c r="H1649" s="813"/>
      <c r="I1649" s="813"/>
      <c r="J1649" s="813"/>
      <c r="K1649" s="813"/>
      <c r="L1649" s="813"/>
      <c r="M1649" s="813"/>
      <c r="N1649" s="813"/>
      <c r="O1649" s="813"/>
    </row>
    <row r="1650" spans="3:15" ht="14.25">
      <c r="C1650" s="813"/>
      <c r="D1650" s="813"/>
      <c r="E1650" s="813"/>
      <c r="F1650" s="813"/>
      <c r="G1650" s="813"/>
      <c r="H1650" s="813"/>
      <c r="I1650" s="813"/>
      <c r="J1650" s="813"/>
      <c r="K1650" s="813"/>
      <c r="L1650" s="813"/>
      <c r="M1650" s="813"/>
      <c r="N1650" s="813"/>
      <c r="O1650" s="813"/>
    </row>
    <row r="1651" spans="3:15" ht="14.25">
      <c r="C1651" s="813"/>
      <c r="D1651" s="813"/>
      <c r="E1651" s="813"/>
      <c r="F1651" s="813"/>
      <c r="G1651" s="813"/>
      <c r="H1651" s="813"/>
      <c r="I1651" s="813"/>
      <c r="J1651" s="813"/>
      <c r="K1651" s="813"/>
      <c r="L1651" s="813"/>
      <c r="M1651" s="813"/>
      <c r="N1651" s="813"/>
      <c r="O1651" s="813"/>
    </row>
    <row r="1652" spans="3:15" ht="14.25">
      <c r="C1652" s="813"/>
      <c r="D1652" s="813"/>
      <c r="E1652" s="813"/>
      <c r="F1652" s="813"/>
      <c r="G1652" s="813"/>
      <c r="H1652" s="813"/>
      <c r="I1652" s="813"/>
      <c r="J1652" s="813"/>
      <c r="K1652" s="813"/>
      <c r="L1652" s="813"/>
      <c r="M1652" s="813"/>
      <c r="N1652" s="813"/>
      <c r="O1652" s="813"/>
    </row>
    <row r="1653" spans="3:15" ht="14.25">
      <c r="C1653" s="813"/>
      <c r="D1653" s="813"/>
      <c r="E1653" s="813"/>
      <c r="F1653" s="813"/>
      <c r="G1653" s="813"/>
      <c r="H1653" s="813"/>
      <c r="I1653" s="813"/>
      <c r="J1653" s="813"/>
      <c r="K1653" s="813"/>
      <c r="L1653" s="813"/>
      <c r="M1653" s="813"/>
      <c r="N1653" s="813"/>
      <c r="O1653" s="813"/>
    </row>
    <row r="1654" spans="3:15" ht="14.25">
      <c r="C1654" s="813"/>
      <c r="D1654" s="813"/>
      <c r="E1654" s="813"/>
      <c r="F1654" s="813"/>
      <c r="G1654" s="813"/>
      <c r="H1654" s="813"/>
      <c r="I1654" s="813"/>
      <c r="J1654" s="813"/>
      <c r="K1654" s="813"/>
      <c r="L1654" s="813"/>
      <c r="M1654" s="813"/>
      <c r="N1654" s="813"/>
      <c r="O1654" s="813"/>
    </row>
    <row r="1655" spans="3:15" ht="14.25">
      <c r="C1655" s="813"/>
      <c r="D1655" s="813"/>
      <c r="E1655" s="813"/>
      <c r="F1655" s="813"/>
      <c r="G1655" s="813"/>
      <c r="H1655" s="813"/>
      <c r="I1655" s="813"/>
      <c r="J1655" s="813"/>
      <c r="K1655" s="813"/>
      <c r="L1655" s="813"/>
      <c r="M1655" s="813"/>
      <c r="N1655" s="813"/>
      <c r="O1655" s="813"/>
    </row>
    <row r="1656" spans="3:15" ht="14.25">
      <c r="C1656" s="813"/>
      <c r="D1656" s="813"/>
      <c r="E1656" s="813"/>
      <c r="F1656" s="813"/>
      <c r="G1656" s="813"/>
      <c r="H1656" s="813"/>
      <c r="I1656" s="813"/>
      <c r="J1656" s="813"/>
      <c r="K1656" s="813"/>
      <c r="L1656" s="813"/>
      <c r="M1656" s="813"/>
      <c r="N1656" s="813"/>
      <c r="O1656" s="813"/>
    </row>
    <row r="1657" spans="3:15" ht="14.25">
      <c r="C1657" s="813"/>
      <c r="D1657" s="813"/>
      <c r="E1657" s="813"/>
      <c r="F1657" s="813"/>
      <c r="G1657" s="813"/>
      <c r="H1657" s="813"/>
      <c r="I1657" s="813"/>
      <c r="J1657" s="813"/>
      <c r="K1657" s="813"/>
      <c r="L1657" s="813"/>
      <c r="M1657" s="813"/>
      <c r="N1657" s="813"/>
      <c r="O1657" s="813"/>
    </row>
    <row r="1658" spans="3:15" ht="14.25">
      <c r="C1658" s="813"/>
      <c r="D1658" s="813"/>
      <c r="E1658" s="813"/>
      <c r="F1658" s="813"/>
      <c r="G1658" s="813"/>
      <c r="H1658" s="813"/>
      <c r="I1658" s="813"/>
      <c r="J1658" s="813"/>
      <c r="K1658" s="813"/>
      <c r="L1658" s="813"/>
      <c r="M1658" s="813"/>
      <c r="N1658" s="813"/>
      <c r="O1658" s="813"/>
    </row>
    <row r="1659" spans="3:15" ht="14.25">
      <c r="C1659" s="813"/>
      <c r="D1659" s="813"/>
      <c r="E1659" s="813"/>
      <c r="F1659" s="813"/>
      <c r="G1659" s="813"/>
      <c r="H1659" s="813"/>
      <c r="I1659" s="813"/>
      <c r="J1659" s="813"/>
      <c r="K1659" s="813"/>
      <c r="L1659" s="813"/>
      <c r="M1659" s="813"/>
      <c r="N1659" s="813"/>
      <c r="O1659" s="813"/>
    </row>
    <row r="1660" spans="3:15" ht="14.25">
      <c r="C1660" s="813"/>
      <c r="D1660" s="813"/>
      <c r="E1660" s="813"/>
      <c r="F1660" s="813"/>
      <c r="G1660" s="813"/>
      <c r="H1660" s="813"/>
      <c r="I1660" s="813"/>
      <c r="J1660" s="813"/>
      <c r="K1660" s="813"/>
      <c r="L1660" s="813"/>
      <c r="M1660" s="813"/>
      <c r="N1660" s="813"/>
      <c r="O1660" s="813"/>
    </row>
    <row r="1661" spans="3:15" ht="14.25">
      <c r="C1661" s="813"/>
      <c r="D1661" s="813"/>
      <c r="E1661" s="813"/>
      <c r="F1661" s="813"/>
      <c r="G1661" s="813"/>
      <c r="H1661" s="813"/>
      <c r="I1661" s="813"/>
      <c r="J1661" s="813"/>
      <c r="K1661" s="813"/>
      <c r="L1661" s="813"/>
      <c r="M1661" s="813"/>
      <c r="N1661" s="813"/>
      <c r="O1661" s="813"/>
    </row>
    <row r="1662" spans="3:15" ht="14.25">
      <c r="C1662" s="813"/>
      <c r="D1662" s="813"/>
      <c r="E1662" s="813"/>
      <c r="F1662" s="813"/>
      <c r="G1662" s="813"/>
      <c r="H1662" s="813"/>
      <c r="I1662" s="813"/>
      <c r="J1662" s="813"/>
      <c r="K1662" s="813"/>
      <c r="L1662" s="813"/>
      <c r="M1662" s="813"/>
      <c r="N1662" s="813"/>
      <c r="O1662" s="813"/>
    </row>
    <row r="1663" spans="3:15" ht="14.25">
      <c r="C1663" s="813"/>
      <c r="D1663" s="813"/>
      <c r="E1663" s="813"/>
      <c r="F1663" s="813"/>
      <c r="G1663" s="813"/>
      <c r="H1663" s="813"/>
      <c r="I1663" s="813"/>
      <c r="J1663" s="813"/>
      <c r="K1663" s="813"/>
      <c r="L1663" s="813"/>
      <c r="M1663" s="813"/>
      <c r="N1663" s="813"/>
      <c r="O1663" s="813"/>
    </row>
    <row r="1664" spans="3:15" ht="14.25">
      <c r="C1664" s="813"/>
      <c r="D1664" s="813"/>
      <c r="E1664" s="813"/>
      <c r="F1664" s="813"/>
      <c r="G1664" s="813"/>
      <c r="H1664" s="813"/>
      <c r="I1664" s="813"/>
      <c r="J1664" s="813"/>
      <c r="K1664" s="813"/>
      <c r="L1664" s="813"/>
      <c r="M1664" s="813"/>
      <c r="N1664" s="813"/>
      <c r="O1664" s="813"/>
    </row>
    <row r="1665" spans="3:15" ht="14.25">
      <c r="C1665" s="813"/>
      <c r="D1665" s="813"/>
      <c r="E1665" s="813"/>
      <c r="F1665" s="813"/>
      <c r="G1665" s="813"/>
      <c r="H1665" s="813"/>
      <c r="I1665" s="813"/>
      <c r="J1665" s="813"/>
      <c r="K1665" s="813"/>
      <c r="L1665" s="813"/>
      <c r="M1665" s="813"/>
      <c r="N1665" s="813"/>
      <c r="O1665" s="813"/>
    </row>
    <row r="1666" spans="3:15" ht="14.25">
      <c r="C1666" s="813"/>
      <c r="D1666" s="813"/>
      <c r="E1666" s="813"/>
      <c r="F1666" s="813"/>
      <c r="G1666" s="813"/>
      <c r="H1666" s="813"/>
      <c r="I1666" s="813"/>
      <c r="J1666" s="813"/>
      <c r="K1666" s="813"/>
      <c r="L1666" s="813"/>
      <c r="M1666" s="813"/>
      <c r="N1666" s="813"/>
      <c r="O1666" s="813"/>
    </row>
    <row r="1667" spans="3:15" ht="14.25">
      <c r="C1667" s="813"/>
      <c r="D1667" s="813"/>
      <c r="E1667" s="813"/>
      <c r="F1667" s="813"/>
      <c r="G1667" s="813"/>
      <c r="H1667" s="813"/>
      <c r="I1667" s="813"/>
      <c r="J1667" s="813"/>
      <c r="K1667" s="813"/>
      <c r="L1667" s="813"/>
      <c r="M1667" s="813"/>
      <c r="N1667" s="813"/>
      <c r="O1667" s="813"/>
    </row>
    <row r="1668" spans="3:15" ht="14.25">
      <c r="C1668" s="813"/>
      <c r="D1668" s="813"/>
      <c r="E1668" s="813"/>
      <c r="F1668" s="813"/>
      <c r="G1668" s="813"/>
      <c r="H1668" s="813"/>
      <c r="I1668" s="813"/>
      <c r="J1668" s="813"/>
      <c r="K1668" s="813"/>
      <c r="L1668" s="813"/>
      <c r="M1668" s="813"/>
      <c r="N1668" s="813"/>
      <c r="O1668" s="813"/>
    </row>
    <row r="1669" spans="3:15" ht="14.25">
      <c r="C1669" s="813"/>
      <c r="D1669" s="813"/>
      <c r="E1669" s="813"/>
      <c r="F1669" s="813"/>
      <c r="G1669" s="813"/>
      <c r="H1669" s="813"/>
      <c r="I1669" s="813"/>
      <c r="J1669" s="813"/>
      <c r="K1669" s="813"/>
      <c r="L1669" s="813"/>
      <c r="M1669" s="813"/>
      <c r="N1669" s="813"/>
      <c r="O1669" s="813"/>
    </row>
    <row r="1670" spans="3:15" ht="14.25">
      <c r="C1670" s="813"/>
      <c r="D1670" s="813"/>
      <c r="E1670" s="813"/>
      <c r="F1670" s="813"/>
      <c r="G1670" s="813"/>
      <c r="H1670" s="813"/>
      <c r="I1670" s="813"/>
      <c r="J1670" s="813"/>
      <c r="K1670" s="813"/>
      <c r="L1670" s="813"/>
      <c r="M1670" s="813"/>
      <c r="N1670" s="813"/>
      <c r="O1670" s="813"/>
    </row>
    <row r="1671" spans="3:15" ht="14.25">
      <c r="C1671" s="813"/>
      <c r="D1671" s="813"/>
      <c r="E1671" s="813"/>
      <c r="F1671" s="813"/>
      <c r="G1671" s="813"/>
      <c r="H1671" s="813"/>
      <c r="I1671" s="813"/>
      <c r="J1671" s="813"/>
      <c r="K1671" s="813"/>
      <c r="L1671" s="813"/>
      <c r="M1671" s="813"/>
      <c r="N1671" s="813"/>
      <c r="O1671" s="813"/>
    </row>
    <row r="1672" spans="3:15" ht="14.25">
      <c r="C1672" s="813"/>
      <c r="D1672" s="813"/>
      <c r="E1672" s="813"/>
      <c r="F1672" s="813"/>
      <c r="G1672" s="813"/>
      <c r="H1672" s="813"/>
      <c r="I1672" s="813"/>
      <c r="J1672" s="813"/>
      <c r="K1672" s="813"/>
      <c r="L1672" s="813"/>
      <c r="M1672" s="813"/>
      <c r="N1672" s="813"/>
      <c r="O1672" s="813"/>
    </row>
    <row r="1673" spans="3:15" ht="14.25">
      <c r="C1673" s="813"/>
      <c r="D1673" s="813"/>
      <c r="E1673" s="813"/>
      <c r="F1673" s="813"/>
      <c r="G1673" s="813"/>
      <c r="H1673" s="813"/>
      <c r="I1673" s="813"/>
      <c r="J1673" s="813"/>
      <c r="K1673" s="813"/>
      <c r="L1673" s="813"/>
      <c r="M1673" s="813"/>
      <c r="N1673" s="813"/>
      <c r="O1673" s="813"/>
    </row>
    <row r="1674" spans="3:15" ht="14.25">
      <c r="C1674" s="813"/>
      <c r="D1674" s="813"/>
      <c r="E1674" s="813"/>
      <c r="F1674" s="813"/>
      <c r="G1674" s="813"/>
      <c r="H1674" s="813"/>
      <c r="I1674" s="813"/>
      <c r="J1674" s="813"/>
      <c r="K1674" s="813"/>
      <c r="L1674" s="813"/>
      <c r="M1674" s="813"/>
      <c r="N1674" s="813"/>
      <c r="O1674" s="813"/>
    </row>
    <row r="1675" spans="3:15" ht="14.25">
      <c r="C1675" s="813"/>
      <c r="D1675" s="813"/>
      <c r="E1675" s="813"/>
      <c r="F1675" s="813"/>
      <c r="G1675" s="813"/>
      <c r="H1675" s="813"/>
      <c r="I1675" s="813"/>
      <c r="J1675" s="813"/>
      <c r="K1675" s="813"/>
      <c r="L1675" s="813"/>
      <c r="M1675" s="813"/>
      <c r="N1675" s="813"/>
      <c r="O1675" s="813"/>
    </row>
    <row r="1676" spans="3:15" ht="14.25">
      <c r="C1676" s="813"/>
      <c r="D1676" s="813"/>
      <c r="E1676" s="813"/>
      <c r="F1676" s="813"/>
      <c r="G1676" s="813"/>
      <c r="H1676" s="813"/>
      <c r="I1676" s="813"/>
      <c r="J1676" s="813"/>
      <c r="K1676" s="813"/>
      <c r="L1676" s="813"/>
      <c r="M1676" s="813"/>
      <c r="N1676" s="813"/>
      <c r="O1676" s="813"/>
    </row>
    <row r="1677" spans="3:15" ht="14.25">
      <c r="C1677" s="813"/>
      <c r="D1677" s="813"/>
      <c r="E1677" s="813"/>
      <c r="F1677" s="813"/>
      <c r="G1677" s="813"/>
      <c r="H1677" s="813"/>
      <c r="I1677" s="813"/>
      <c r="J1677" s="813"/>
      <c r="K1677" s="813"/>
      <c r="L1677" s="813"/>
      <c r="M1677" s="813"/>
      <c r="N1677" s="813"/>
      <c r="O1677" s="813"/>
    </row>
    <row r="1678" spans="3:15" ht="14.25">
      <c r="C1678" s="813"/>
      <c r="D1678" s="813"/>
      <c r="E1678" s="813"/>
      <c r="F1678" s="813"/>
      <c r="G1678" s="813"/>
      <c r="H1678" s="813"/>
      <c r="I1678" s="813"/>
      <c r="J1678" s="813"/>
      <c r="K1678" s="813"/>
      <c r="L1678" s="813"/>
      <c r="M1678" s="813"/>
      <c r="N1678" s="813"/>
      <c r="O1678" s="813"/>
    </row>
    <row r="1679" spans="3:15" ht="14.25">
      <c r="C1679" s="813"/>
      <c r="D1679" s="813"/>
      <c r="E1679" s="813"/>
      <c r="F1679" s="813"/>
      <c r="G1679" s="813"/>
      <c r="H1679" s="813"/>
      <c r="I1679" s="813"/>
      <c r="J1679" s="813"/>
      <c r="K1679" s="813"/>
      <c r="L1679" s="813"/>
      <c r="M1679" s="813"/>
      <c r="N1679" s="813"/>
      <c r="O1679" s="813"/>
    </row>
    <row r="1680" spans="3:15" ht="14.25">
      <c r="C1680" s="813"/>
      <c r="D1680" s="813"/>
      <c r="E1680" s="813"/>
      <c r="F1680" s="813"/>
      <c r="G1680" s="813"/>
      <c r="H1680" s="813"/>
      <c r="I1680" s="813"/>
      <c r="J1680" s="813"/>
      <c r="K1680" s="813"/>
      <c r="L1680" s="813"/>
      <c r="M1680" s="813"/>
      <c r="N1680" s="813"/>
      <c r="O1680" s="813"/>
    </row>
    <row r="1681" spans="3:15" ht="14.25">
      <c r="C1681" s="813"/>
      <c r="D1681" s="813"/>
      <c r="E1681" s="813"/>
      <c r="F1681" s="813"/>
      <c r="G1681" s="813"/>
      <c r="H1681" s="813"/>
      <c r="I1681" s="813"/>
      <c r="J1681" s="813"/>
      <c r="K1681" s="813"/>
      <c r="L1681" s="813"/>
      <c r="M1681" s="813"/>
      <c r="N1681" s="813"/>
      <c r="O1681" s="813"/>
    </row>
    <row r="1682" spans="3:15" ht="14.25">
      <c r="C1682" s="813"/>
      <c r="D1682" s="813"/>
      <c r="E1682" s="813"/>
      <c r="F1682" s="813"/>
      <c r="G1682" s="813"/>
      <c r="H1682" s="813"/>
      <c r="I1682" s="813"/>
      <c r="J1682" s="813"/>
      <c r="K1682" s="813"/>
      <c r="L1682" s="813"/>
      <c r="M1682" s="813"/>
      <c r="N1682" s="813"/>
      <c r="O1682" s="813"/>
    </row>
    <row r="1683" spans="3:15" ht="14.25">
      <c r="C1683" s="813"/>
      <c r="D1683" s="813"/>
      <c r="E1683" s="813"/>
      <c r="F1683" s="813"/>
      <c r="G1683" s="813"/>
      <c r="H1683" s="813"/>
      <c r="I1683" s="813"/>
      <c r="J1683" s="813"/>
      <c r="K1683" s="813"/>
      <c r="L1683" s="813"/>
      <c r="M1683" s="813"/>
      <c r="N1683" s="813"/>
      <c r="O1683" s="813"/>
    </row>
    <row r="1684" spans="3:15" ht="14.25">
      <c r="C1684" s="813"/>
      <c r="D1684" s="813"/>
      <c r="E1684" s="813"/>
      <c r="F1684" s="813"/>
      <c r="G1684" s="813"/>
      <c r="H1684" s="813"/>
      <c r="I1684" s="813"/>
      <c r="J1684" s="813"/>
      <c r="K1684" s="813"/>
      <c r="L1684" s="813"/>
      <c r="M1684" s="813"/>
      <c r="N1684" s="813"/>
      <c r="O1684" s="813"/>
    </row>
    <row r="1685" spans="3:15" ht="14.25">
      <c r="C1685" s="813"/>
      <c r="D1685" s="813"/>
      <c r="E1685" s="813"/>
      <c r="F1685" s="813"/>
      <c r="G1685" s="813"/>
      <c r="H1685" s="813"/>
      <c r="I1685" s="813"/>
      <c r="J1685" s="813"/>
      <c r="K1685" s="813"/>
      <c r="L1685" s="813"/>
      <c r="M1685" s="813"/>
      <c r="N1685" s="813"/>
      <c r="O1685" s="813"/>
    </row>
    <row r="1686" spans="3:15" ht="14.25">
      <c r="C1686" s="813"/>
      <c r="D1686" s="813"/>
      <c r="E1686" s="813"/>
      <c r="F1686" s="813"/>
      <c r="G1686" s="813"/>
      <c r="H1686" s="813"/>
      <c r="I1686" s="813"/>
      <c r="J1686" s="813"/>
      <c r="K1686" s="813"/>
      <c r="L1686" s="813"/>
      <c r="M1686" s="813"/>
      <c r="N1686" s="813"/>
      <c r="O1686" s="813"/>
    </row>
    <row r="1687" spans="3:15" ht="14.25">
      <c r="C1687" s="813"/>
      <c r="D1687" s="813"/>
      <c r="E1687" s="813"/>
      <c r="F1687" s="813"/>
      <c r="G1687" s="813"/>
      <c r="H1687" s="813"/>
      <c r="I1687" s="813"/>
      <c r="J1687" s="813"/>
      <c r="K1687" s="813"/>
      <c r="L1687" s="813"/>
      <c r="M1687" s="813"/>
      <c r="N1687" s="813"/>
      <c r="O1687" s="813"/>
    </row>
    <row r="1688" spans="3:15" ht="14.25">
      <c r="C1688" s="813"/>
      <c r="D1688" s="813"/>
      <c r="E1688" s="813"/>
      <c r="F1688" s="813"/>
      <c r="G1688" s="813"/>
      <c r="H1688" s="813"/>
      <c r="I1688" s="813"/>
      <c r="J1688" s="813"/>
      <c r="K1688" s="813"/>
      <c r="L1688" s="813"/>
      <c r="M1688" s="813"/>
      <c r="N1688" s="813"/>
      <c r="O1688" s="813"/>
    </row>
    <row r="1689" spans="3:15" ht="14.25">
      <c r="C1689" s="813"/>
      <c r="D1689" s="813"/>
      <c r="E1689" s="813"/>
      <c r="F1689" s="813"/>
      <c r="G1689" s="813"/>
      <c r="H1689" s="813"/>
      <c r="I1689" s="813"/>
      <c r="J1689" s="813"/>
      <c r="K1689" s="813"/>
      <c r="L1689" s="813"/>
      <c r="M1689" s="813"/>
      <c r="N1689" s="813"/>
      <c r="O1689" s="813"/>
    </row>
    <row r="1690" spans="3:15" ht="14.25">
      <c r="C1690" s="813"/>
      <c r="D1690" s="813"/>
      <c r="E1690" s="813"/>
      <c r="F1690" s="813"/>
      <c r="G1690" s="813"/>
      <c r="H1690" s="813"/>
      <c r="I1690" s="813"/>
      <c r="J1690" s="813"/>
      <c r="K1690" s="813"/>
      <c r="L1690" s="813"/>
      <c r="M1690" s="813"/>
      <c r="N1690" s="813"/>
      <c r="O1690" s="813"/>
    </row>
    <row r="1691" spans="3:15" ht="14.25">
      <c r="C1691" s="813"/>
      <c r="D1691" s="813"/>
      <c r="E1691" s="813"/>
      <c r="F1691" s="813"/>
      <c r="G1691" s="813"/>
      <c r="H1691" s="813"/>
      <c r="I1691" s="813"/>
      <c r="J1691" s="813"/>
      <c r="K1691" s="813"/>
      <c r="L1691" s="813"/>
      <c r="M1691" s="813"/>
      <c r="N1691" s="813"/>
      <c r="O1691" s="813"/>
    </row>
    <row r="1692" spans="3:15" ht="14.25">
      <c r="C1692" s="813"/>
      <c r="D1692" s="813"/>
      <c r="E1692" s="813"/>
      <c r="F1692" s="813"/>
      <c r="G1692" s="813"/>
      <c r="H1692" s="813"/>
      <c r="I1692" s="813"/>
      <c r="J1692" s="813"/>
      <c r="K1692" s="813"/>
      <c r="L1692" s="813"/>
      <c r="M1692" s="813"/>
      <c r="N1692" s="813"/>
      <c r="O1692" s="813"/>
    </row>
    <row r="1693" spans="3:15" ht="14.25">
      <c r="C1693" s="813"/>
      <c r="D1693" s="813"/>
      <c r="E1693" s="813"/>
      <c r="F1693" s="813"/>
      <c r="G1693" s="813"/>
      <c r="H1693" s="813"/>
      <c r="I1693" s="813"/>
      <c r="J1693" s="813"/>
      <c r="K1693" s="813"/>
      <c r="L1693" s="813"/>
      <c r="M1693" s="813"/>
      <c r="N1693" s="813"/>
      <c r="O1693" s="813"/>
    </row>
    <row r="1694" spans="3:15" ht="14.25">
      <c r="C1694" s="813"/>
      <c r="D1694" s="813"/>
      <c r="E1694" s="813"/>
      <c r="F1694" s="813"/>
      <c r="G1694" s="813"/>
      <c r="H1694" s="813"/>
      <c r="I1694" s="813"/>
      <c r="J1694" s="813"/>
      <c r="K1694" s="813"/>
      <c r="L1694" s="813"/>
      <c r="M1694" s="813"/>
      <c r="N1694" s="813"/>
      <c r="O1694" s="813"/>
    </row>
    <row r="1695" spans="3:15" ht="14.25">
      <c r="C1695" s="813"/>
      <c r="D1695" s="813"/>
      <c r="E1695" s="813"/>
      <c r="F1695" s="813"/>
      <c r="G1695" s="813"/>
      <c r="H1695" s="813"/>
      <c r="I1695" s="813"/>
      <c r="J1695" s="813"/>
      <c r="K1695" s="813"/>
      <c r="L1695" s="813"/>
      <c r="M1695" s="813"/>
      <c r="N1695" s="813"/>
      <c r="O1695" s="813"/>
    </row>
    <row r="1696" spans="3:15" ht="14.25">
      <c r="C1696" s="813"/>
      <c r="D1696" s="813"/>
      <c r="E1696" s="813"/>
      <c r="F1696" s="813"/>
      <c r="G1696" s="813"/>
      <c r="H1696" s="813"/>
      <c r="I1696" s="813"/>
      <c r="J1696" s="813"/>
      <c r="K1696" s="813"/>
      <c r="L1696" s="813"/>
      <c r="M1696" s="813"/>
      <c r="N1696" s="813"/>
      <c r="O1696" s="813"/>
    </row>
    <row r="1697" spans="3:15" ht="14.25">
      <c r="C1697" s="813"/>
      <c r="D1697" s="813"/>
      <c r="E1697" s="813"/>
      <c r="F1697" s="813"/>
      <c r="G1697" s="813"/>
      <c r="H1697" s="813"/>
      <c r="I1697" s="813"/>
      <c r="J1697" s="813"/>
      <c r="K1697" s="813"/>
      <c r="L1697" s="813"/>
      <c r="M1697" s="813"/>
      <c r="N1697" s="813"/>
      <c r="O1697" s="813"/>
    </row>
    <row r="1698" spans="3:15" ht="14.25">
      <c r="C1698" s="813"/>
      <c r="D1698" s="813"/>
      <c r="E1698" s="813"/>
      <c r="F1698" s="813"/>
      <c r="G1698" s="813"/>
      <c r="H1698" s="813"/>
      <c r="I1698" s="813"/>
      <c r="J1698" s="813"/>
      <c r="K1698" s="813"/>
      <c r="L1698" s="813"/>
      <c r="M1698" s="813"/>
      <c r="N1698" s="813"/>
      <c r="O1698" s="813"/>
    </row>
    <row r="1699" spans="3:15" ht="14.25">
      <c r="C1699" s="813"/>
      <c r="D1699" s="813"/>
      <c r="E1699" s="813"/>
      <c r="F1699" s="813"/>
      <c r="G1699" s="813"/>
      <c r="H1699" s="813"/>
      <c r="I1699" s="813"/>
      <c r="J1699" s="813"/>
      <c r="K1699" s="813"/>
      <c r="L1699" s="813"/>
      <c r="M1699" s="813"/>
      <c r="N1699" s="813"/>
      <c r="O1699" s="813"/>
    </row>
    <row r="1700" spans="3:15" ht="14.25">
      <c r="C1700" s="813"/>
      <c r="D1700" s="813"/>
      <c r="E1700" s="813"/>
      <c r="F1700" s="813"/>
      <c r="G1700" s="813"/>
      <c r="H1700" s="813"/>
      <c r="I1700" s="813"/>
      <c r="J1700" s="813"/>
      <c r="K1700" s="813"/>
      <c r="L1700" s="813"/>
      <c r="M1700" s="813"/>
      <c r="N1700" s="813"/>
      <c r="O1700" s="813"/>
    </row>
    <row r="1701" spans="3:15" ht="14.25">
      <c r="C1701" s="813"/>
      <c r="D1701" s="813"/>
      <c r="E1701" s="813"/>
      <c r="F1701" s="813"/>
      <c r="G1701" s="813"/>
      <c r="H1701" s="813"/>
      <c r="I1701" s="813"/>
      <c r="J1701" s="813"/>
      <c r="K1701" s="813"/>
      <c r="L1701" s="813"/>
      <c r="M1701" s="813"/>
      <c r="N1701" s="813"/>
      <c r="O1701" s="813"/>
    </row>
    <row r="1702" spans="3:15" ht="14.25">
      <c r="C1702" s="813"/>
      <c r="D1702" s="813"/>
      <c r="E1702" s="813"/>
      <c r="F1702" s="813"/>
      <c r="G1702" s="813"/>
      <c r="H1702" s="813"/>
      <c r="I1702" s="813"/>
      <c r="J1702" s="813"/>
      <c r="K1702" s="813"/>
      <c r="L1702" s="813"/>
      <c r="M1702" s="813"/>
      <c r="N1702" s="813"/>
      <c r="O1702" s="813"/>
    </row>
    <row r="1703" spans="3:15" ht="14.25">
      <c r="C1703" s="813"/>
      <c r="D1703" s="813"/>
      <c r="E1703" s="813"/>
      <c r="F1703" s="813"/>
      <c r="G1703" s="813"/>
      <c r="H1703" s="813"/>
      <c r="I1703" s="813"/>
      <c r="J1703" s="813"/>
      <c r="K1703" s="813"/>
      <c r="L1703" s="813"/>
      <c r="M1703" s="813"/>
      <c r="N1703" s="813"/>
      <c r="O1703" s="813"/>
    </row>
    <row r="1704" spans="3:15" ht="14.25">
      <c r="C1704" s="813"/>
      <c r="D1704" s="813"/>
      <c r="E1704" s="813"/>
      <c r="F1704" s="813"/>
      <c r="G1704" s="813"/>
      <c r="H1704" s="813"/>
      <c r="I1704" s="813"/>
      <c r="J1704" s="813"/>
      <c r="K1704" s="813"/>
      <c r="L1704" s="813"/>
      <c r="M1704" s="813"/>
      <c r="N1704" s="813"/>
      <c r="O1704" s="813"/>
    </row>
    <row r="1705" spans="3:15" ht="14.25">
      <c r="C1705" s="813"/>
      <c r="D1705" s="813"/>
      <c r="E1705" s="813"/>
      <c r="F1705" s="813"/>
      <c r="G1705" s="813"/>
      <c r="H1705" s="813"/>
      <c r="I1705" s="813"/>
      <c r="J1705" s="813"/>
      <c r="K1705" s="813"/>
      <c r="L1705" s="813"/>
      <c r="M1705" s="813"/>
      <c r="N1705" s="813"/>
      <c r="O1705" s="813"/>
    </row>
    <row r="1706" spans="3:15" ht="14.25">
      <c r="C1706" s="813"/>
      <c r="D1706" s="813"/>
      <c r="E1706" s="813"/>
      <c r="F1706" s="813"/>
      <c r="G1706" s="813"/>
      <c r="H1706" s="813"/>
      <c r="I1706" s="813"/>
      <c r="J1706" s="813"/>
      <c r="K1706" s="813"/>
      <c r="L1706" s="813"/>
      <c r="M1706" s="813"/>
      <c r="N1706" s="813"/>
      <c r="O1706" s="813"/>
    </row>
    <row r="1707" spans="3:15" ht="14.25">
      <c r="C1707" s="813"/>
      <c r="D1707" s="813"/>
      <c r="E1707" s="813"/>
      <c r="F1707" s="813"/>
      <c r="G1707" s="813"/>
      <c r="H1707" s="813"/>
      <c r="I1707" s="813"/>
      <c r="J1707" s="813"/>
      <c r="K1707" s="813"/>
      <c r="L1707" s="813"/>
      <c r="M1707" s="813"/>
      <c r="N1707" s="813"/>
      <c r="O1707" s="813"/>
    </row>
    <row r="1708" spans="3:15" ht="14.25">
      <c r="C1708" s="813"/>
      <c r="D1708" s="813"/>
      <c r="E1708" s="813"/>
      <c r="F1708" s="813"/>
      <c r="G1708" s="813"/>
      <c r="H1708" s="813"/>
      <c r="I1708" s="813"/>
      <c r="J1708" s="813"/>
      <c r="K1708" s="813"/>
      <c r="L1708" s="813"/>
      <c r="M1708" s="813"/>
      <c r="N1708" s="813"/>
      <c r="O1708" s="813"/>
    </row>
    <row r="1709" spans="3:15" ht="14.25">
      <c r="C1709" s="813"/>
      <c r="D1709" s="813"/>
      <c r="E1709" s="813"/>
      <c r="F1709" s="813"/>
      <c r="G1709" s="813"/>
      <c r="H1709" s="813"/>
      <c r="I1709" s="813"/>
      <c r="J1709" s="813"/>
      <c r="K1709" s="813"/>
      <c r="L1709" s="813"/>
      <c r="M1709" s="813"/>
      <c r="N1709" s="813"/>
      <c r="O1709" s="813"/>
    </row>
    <row r="1710" spans="3:15" ht="14.25">
      <c r="C1710" s="813"/>
      <c r="D1710" s="813"/>
      <c r="E1710" s="813"/>
      <c r="F1710" s="813"/>
      <c r="G1710" s="813"/>
      <c r="H1710" s="813"/>
      <c r="I1710" s="813"/>
      <c r="J1710" s="813"/>
      <c r="K1710" s="813"/>
      <c r="L1710" s="813"/>
      <c r="M1710" s="813"/>
      <c r="N1710" s="813"/>
      <c r="O1710" s="813"/>
    </row>
    <row r="1711" spans="3:15" ht="14.25">
      <c r="C1711" s="813"/>
      <c r="D1711" s="813"/>
      <c r="E1711" s="813"/>
      <c r="F1711" s="813"/>
      <c r="G1711" s="813"/>
      <c r="H1711" s="813"/>
      <c r="I1711" s="813"/>
      <c r="J1711" s="813"/>
      <c r="K1711" s="813"/>
      <c r="L1711" s="813"/>
      <c r="M1711" s="813"/>
      <c r="N1711" s="813"/>
      <c r="O1711" s="813"/>
    </row>
    <row r="1712" spans="3:15" ht="14.25">
      <c r="C1712" s="813"/>
      <c r="D1712" s="813"/>
      <c r="E1712" s="813"/>
      <c r="F1712" s="813"/>
      <c r="G1712" s="813"/>
      <c r="H1712" s="813"/>
      <c r="I1712" s="813"/>
      <c r="J1712" s="813"/>
      <c r="K1712" s="813"/>
      <c r="L1712" s="813"/>
      <c r="M1712" s="813"/>
      <c r="N1712" s="813"/>
      <c r="O1712" s="813"/>
    </row>
    <row r="1713" spans="3:15" ht="14.25">
      <c r="C1713" s="813"/>
      <c r="D1713" s="813"/>
      <c r="E1713" s="813"/>
      <c r="F1713" s="813"/>
      <c r="G1713" s="813"/>
      <c r="H1713" s="813"/>
      <c r="I1713" s="813"/>
      <c r="J1713" s="813"/>
      <c r="K1713" s="813"/>
      <c r="L1713" s="813"/>
      <c r="M1713" s="813"/>
      <c r="N1713" s="813"/>
      <c r="O1713" s="813"/>
    </row>
    <row r="1714" spans="3:15" ht="14.25">
      <c r="C1714" s="813"/>
      <c r="D1714" s="813"/>
      <c r="E1714" s="813"/>
      <c r="F1714" s="813"/>
      <c r="G1714" s="813"/>
      <c r="H1714" s="813"/>
      <c r="I1714" s="813"/>
      <c r="J1714" s="813"/>
      <c r="K1714" s="813"/>
      <c r="L1714" s="813"/>
      <c r="M1714" s="813"/>
      <c r="N1714" s="813"/>
      <c r="O1714" s="813"/>
    </row>
    <row r="1715" spans="3:15" ht="14.25">
      <c r="C1715" s="813"/>
      <c r="D1715" s="813"/>
      <c r="E1715" s="813"/>
      <c r="F1715" s="813"/>
      <c r="G1715" s="813"/>
      <c r="H1715" s="813"/>
      <c r="I1715" s="813"/>
      <c r="J1715" s="813"/>
      <c r="K1715" s="813"/>
      <c r="L1715" s="813"/>
      <c r="M1715" s="813"/>
      <c r="N1715" s="813"/>
      <c r="O1715" s="813"/>
    </row>
    <row r="1716" spans="3:15" ht="14.25">
      <c r="C1716" s="813"/>
      <c r="D1716" s="813"/>
      <c r="E1716" s="813"/>
      <c r="F1716" s="813"/>
      <c r="G1716" s="813"/>
      <c r="H1716" s="813"/>
      <c r="I1716" s="813"/>
      <c r="J1716" s="813"/>
      <c r="K1716" s="813"/>
      <c r="L1716" s="813"/>
      <c r="M1716" s="813"/>
      <c r="N1716" s="813"/>
      <c r="O1716" s="813"/>
    </row>
    <row r="1717" spans="3:15" ht="14.25">
      <c r="C1717" s="813"/>
      <c r="D1717" s="813"/>
      <c r="E1717" s="813"/>
      <c r="F1717" s="813"/>
      <c r="G1717" s="813"/>
      <c r="H1717" s="813"/>
      <c r="I1717" s="813"/>
      <c r="J1717" s="813"/>
      <c r="K1717" s="813"/>
      <c r="L1717" s="813"/>
      <c r="M1717" s="813"/>
      <c r="N1717" s="813"/>
      <c r="O1717" s="813"/>
    </row>
    <row r="1718" spans="3:15" ht="14.25">
      <c r="C1718" s="813"/>
      <c r="D1718" s="813"/>
      <c r="E1718" s="813"/>
      <c r="F1718" s="813"/>
      <c r="G1718" s="813"/>
      <c r="H1718" s="813"/>
      <c r="I1718" s="813"/>
      <c r="J1718" s="813"/>
      <c r="K1718" s="813"/>
      <c r="L1718" s="813"/>
      <c r="M1718" s="813"/>
      <c r="N1718" s="813"/>
      <c r="O1718" s="813"/>
    </row>
    <row r="1719" spans="3:15" ht="14.25">
      <c r="C1719" s="813"/>
      <c r="D1719" s="813"/>
      <c r="E1719" s="813"/>
      <c r="F1719" s="813"/>
      <c r="G1719" s="813"/>
      <c r="H1719" s="813"/>
      <c r="I1719" s="813"/>
      <c r="J1719" s="813"/>
      <c r="K1719" s="813"/>
      <c r="L1719" s="813"/>
      <c r="M1719" s="813"/>
      <c r="N1719" s="813"/>
      <c r="O1719" s="813"/>
    </row>
    <row r="1720" spans="3:15" ht="14.25">
      <c r="C1720" s="813"/>
      <c r="D1720" s="813"/>
      <c r="E1720" s="813"/>
      <c r="F1720" s="813"/>
      <c r="G1720" s="813"/>
      <c r="H1720" s="813"/>
      <c r="I1720" s="813"/>
      <c r="J1720" s="813"/>
      <c r="K1720" s="813"/>
      <c r="L1720" s="813"/>
      <c r="M1720" s="813"/>
      <c r="N1720" s="813"/>
      <c r="O1720" s="813"/>
    </row>
    <row r="1721" spans="3:15" ht="14.25">
      <c r="C1721" s="813"/>
      <c r="D1721" s="813"/>
      <c r="E1721" s="813"/>
      <c r="F1721" s="813"/>
      <c r="G1721" s="813"/>
      <c r="H1721" s="813"/>
      <c r="I1721" s="813"/>
      <c r="J1721" s="813"/>
      <c r="K1721" s="813"/>
      <c r="L1721" s="813"/>
      <c r="M1721" s="813"/>
      <c r="N1721" s="813"/>
      <c r="O1721" s="813"/>
    </row>
    <row r="1722" spans="3:15" ht="14.25">
      <c r="C1722" s="813"/>
      <c r="D1722" s="813"/>
      <c r="E1722" s="813"/>
      <c r="F1722" s="813"/>
      <c r="G1722" s="813"/>
      <c r="H1722" s="813"/>
      <c r="I1722" s="813"/>
      <c r="J1722" s="813"/>
      <c r="K1722" s="813"/>
      <c r="L1722" s="813"/>
      <c r="M1722" s="813"/>
      <c r="N1722" s="813"/>
      <c r="O1722" s="813"/>
    </row>
    <row r="1723" spans="3:15" ht="14.25">
      <c r="C1723" s="813"/>
      <c r="D1723" s="813"/>
      <c r="E1723" s="813"/>
      <c r="F1723" s="813"/>
      <c r="G1723" s="813"/>
      <c r="H1723" s="813"/>
      <c r="I1723" s="813"/>
      <c r="J1723" s="813"/>
      <c r="K1723" s="813"/>
      <c r="L1723" s="813"/>
      <c r="M1723" s="813"/>
      <c r="N1723" s="813"/>
      <c r="O1723" s="813"/>
    </row>
    <row r="1724" spans="3:15" ht="14.25">
      <c r="C1724" s="813"/>
      <c r="D1724" s="813"/>
      <c r="E1724" s="813"/>
      <c r="F1724" s="813"/>
      <c r="G1724" s="813"/>
      <c r="H1724" s="813"/>
      <c r="I1724" s="813"/>
      <c r="J1724" s="813"/>
      <c r="K1724" s="813"/>
      <c r="L1724" s="813"/>
      <c r="M1724" s="813"/>
      <c r="N1724" s="813"/>
      <c r="O1724" s="813"/>
    </row>
    <row r="1725" spans="3:15" ht="14.25">
      <c r="C1725" s="813"/>
      <c r="D1725" s="813"/>
      <c r="E1725" s="813"/>
      <c r="F1725" s="813"/>
      <c r="G1725" s="813"/>
      <c r="H1725" s="813"/>
      <c r="I1725" s="813"/>
      <c r="J1725" s="813"/>
      <c r="K1725" s="813"/>
      <c r="L1725" s="813"/>
      <c r="M1725" s="813"/>
      <c r="N1725" s="813"/>
      <c r="O1725" s="813"/>
    </row>
    <row r="1726" spans="3:15" ht="14.25">
      <c r="C1726" s="813"/>
      <c r="D1726" s="813"/>
      <c r="E1726" s="813"/>
      <c r="F1726" s="813"/>
      <c r="G1726" s="813"/>
      <c r="H1726" s="813"/>
      <c r="I1726" s="813"/>
      <c r="J1726" s="813"/>
      <c r="K1726" s="813"/>
      <c r="L1726" s="813"/>
      <c r="M1726" s="813"/>
      <c r="N1726" s="813"/>
      <c r="O1726" s="813"/>
    </row>
    <row r="1727" spans="3:15" ht="14.25">
      <c r="C1727" s="813"/>
      <c r="D1727" s="813"/>
      <c r="E1727" s="813"/>
      <c r="F1727" s="813"/>
      <c r="G1727" s="813"/>
      <c r="H1727" s="813"/>
      <c r="I1727" s="813"/>
      <c r="J1727" s="813"/>
      <c r="K1727" s="813"/>
      <c r="L1727" s="813"/>
      <c r="M1727" s="813"/>
      <c r="N1727" s="813"/>
      <c r="O1727" s="813"/>
    </row>
    <row r="1728" spans="3:15" ht="14.25">
      <c r="C1728" s="813"/>
      <c r="D1728" s="813"/>
      <c r="E1728" s="813"/>
      <c r="F1728" s="813"/>
      <c r="G1728" s="813"/>
      <c r="H1728" s="813"/>
      <c r="I1728" s="813"/>
      <c r="J1728" s="813"/>
      <c r="K1728" s="813"/>
      <c r="L1728" s="813"/>
      <c r="M1728" s="813"/>
      <c r="N1728" s="813"/>
      <c r="O1728" s="813"/>
    </row>
    <row r="1729" spans="3:15" ht="14.25">
      <c r="C1729" s="813"/>
      <c r="D1729" s="813"/>
      <c r="E1729" s="813"/>
      <c r="F1729" s="813"/>
      <c r="G1729" s="813"/>
      <c r="H1729" s="813"/>
      <c r="I1729" s="813"/>
      <c r="J1729" s="813"/>
      <c r="K1729" s="813"/>
      <c r="L1729" s="813"/>
      <c r="M1729" s="813"/>
      <c r="N1729" s="813"/>
      <c r="O1729" s="813"/>
    </row>
    <row r="1730" spans="3:15" ht="14.25">
      <c r="C1730" s="813"/>
      <c r="D1730" s="813"/>
      <c r="E1730" s="813"/>
      <c r="F1730" s="813"/>
      <c r="G1730" s="813"/>
      <c r="H1730" s="813"/>
      <c r="I1730" s="813"/>
      <c r="J1730" s="813"/>
      <c r="K1730" s="813"/>
      <c r="L1730" s="813"/>
      <c r="M1730" s="813"/>
      <c r="N1730" s="813"/>
      <c r="O1730" s="813"/>
    </row>
    <row r="1731" spans="3:15" ht="14.25">
      <c r="C1731" s="813"/>
      <c r="D1731" s="813"/>
      <c r="E1731" s="813"/>
      <c r="F1731" s="813"/>
      <c r="G1731" s="813"/>
      <c r="H1731" s="813"/>
      <c r="I1731" s="813"/>
      <c r="J1731" s="813"/>
      <c r="K1731" s="813"/>
      <c r="L1731" s="813"/>
      <c r="M1731" s="813"/>
      <c r="N1731" s="813"/>
      <c r="O1731" s="813"/>
    </row>
    <row r="1732" spans="3:15" ht="14.25">
      <c r="C1732" s="813"/>
      <c r="D1732" s="813"/>
      <c r="E1732" s="813"/>
      <c r="F1732" s="813"/>
      <c r="G1732" s="813"/>
      <c r="H1732" s="813"/>
      <c r="I1732" s="813"/>
      <c r="J1732" s="813"/>
      <c r="K1732" s="813"/>
      <c r="L1732" s="813"/>
      <c r="M1732" s="813"/>
      <c r="N1732" s="813"/>
      <c r="O1732" s="813"/>
    </row>
    <row r="1733" spans="3:15" ht="14.25">
      <c r="C1733" s="813"/>
      <c r="D1733" s="813"/>
      <c r="E1733" s="813"/>
      <c r="F1733" s="813"/>
      <c r="G1733" s="813"/>
      <c r="H1733" s="813"/>
      <c r="I1733" s="813"/>
      <c r="J1733" s="813"/>
      <c r="K1733" s="813"/>
      <c r="L1733" s="813"/>
      <c r="M1733" s="813"/>
      <c r="N1733" s="813"/>
      <c r="O1733" s="813"/>
    </row>
    <row r="1734" spans="3:15" ht="14.25">
      <c r="C1734" s="813"/>
      <c r="D1734" s="813"/>
      <c r="E1734" s="813"/>
      <c r="F1734" s="813"/>
      <c r="G1734" s="813"/>
      <c r="H1734" s="813"/>
      <c r="I1734" s="813"/>
      <c r="J1734" s="813"/>
      <c r="K1734" s="813"/>
      <c r="L1734" s="813"/>
      <c r="M1734" s="813"/>
      <c r="N1734" s="813"/>
      <c r="O1734" s="813"/>
    </row>
    <row r="1735" spans="3:15" ht="14.25">
      <c r="C1735" s="813"/>
      <c r="D1735" s="813"/>
      <c r="E1735" s="813"/>
      <c r="F1735" s="813"/>
      <c r="G1735" s="813"/>
      <c r="H1735" s="813"/>
      <c r="I1735" s="813"/>
      <c r="J1735" s="813"/>
      <c r="K1735" s="813"/>
      <c r="L1735" s="813"/>
      <c r="M1735" s="813"/>
      <c r="N1735" s="813"/>
      <c r="O1735" s="813"/>
    </row>
    <row r="1736" spans="3:15" ht="14.25">
      <c r="C1736" s="813"/>
      <c r="D1736" s="813"/>
      <c r="E1736" s="813"/>
      <c r="F1736" s="813"/>
      <c r="G1736" s="813"/>
      <c r="H1736" s="813"/>
      <c r="I1736" s="813"/>
      <c r="J1736" s="813"/>
      <c r="K1736" s="813"/>
      <c r="L1736" s="813"/>
      <c r="M1736" s="813"/>
      <c r="N1736" s="813"/>
      <c r="O1736" s="813"/>
    </row>
    <row r="1737" spans="3:15" ht="14.25">
      <c r="C1737" s="813"/>
      <c r="D1737" s="813"/>
      <c r="E1737" s="813"/>
      <c r="F1737" s="813"/>
      <c r="G1737" s="813"/>
      <c r="H1737" s="813"/>
      <c r="I1737" s="813"/>
      <c r="J1737" s="813"/>
      <c r="K1737" s="813"/>
      <c r="L1737" s="813"/>
      <c r="M1737" s="813"/>
      <c r="N1737" s="813"/>
      <c r="O1737" s="813"/>
    </row>
    <row r="1738" spans="3:15" ht="14.25">
      <c r="C1738" s="813"/>
      <c r="D1738" s="813"/>
      <c r="E1738" s="813"/>
      <c r="F1738" s="813"/>
      <c r="G1738" s="813"/>
      <c r="H1738" s="813"/>
      <c r="I1738" s="813"/>
      <c r="J1738" s="813"/>
      <c r="K1738" s="813"/>
      <c r="L1738" s="813"/>
      <c r="M1738" s="813"/>
      <c r="N1738" s="813"/>
      <c r="O1738" s="813"/>
    </row>
    <row r="1739" spans="3:15" ht="14.25">
      <c r="C1739" s="813"/>
      <c r="D1739" s="813"/>
      <c r="E1739" s="813"/>
      <c r="F1739" s="813"/>
      <c r="G1739" s="813"/>
      <c r="H1739" s="813"/>
      <c r="I1739" s="813"/>
      <c r="J1739" s="813"/>
      <c r="K1739" s="813"/>
      <c r="L1739" s="813"/>
      <c r="M1739" s="813"/>
      <c r="N1739" s="813"/>
      <c r="O1739" s="813"/>
    </row>
    <row r="1740" spans="3:15" ht="14.25">
      <c r="C1740" s="813"/>
      <c r="D1740" s="813"/>
      <c r="E1740" s="813"/>
      <c r="F1740" s="813"/>
      <c r="G1740" s="813"/>
      <c r="H1740" s="813"/>
      <c r="I1740" s="813"/>
      <c r="J1740" s="813"/>
      <c r="K1740" s="813"/>
      <c r="L1740" s="813"/>
      <c r="M1740" s="813"/>
      <c r="N1740" s="813"/>
      <c r="O1740" s="813"/>
    </row>
    <row r="1741" spans="3:15" ht="14.25">
      <c r="C1741" s="813"/>
      <c r="D1741" s="813"/>
      <c r="E1741" s="813"/>
      <c r="F1741" s="813"/>
      <c r="G1741" s="813"/>
      <c r="H1741" s="813"/>
      <c r="I1741" s="813"/>
      <c r="J1741" s="813"/>
      <c r="K1741" s="813"/>
      <c r="L1741" s="813"/>
      <c r="M1741" s="813"/>
      <c r="N1741" s="813"/>
      <c r="O1741" s="813"/>
    </row>
    <row r="1742" spans="3:15" ht="14.25">
      <c r="C1742" s="813"/>
      <c r="D1742" s="813"/>
      <c r="E1742" s="813"/>
      <c r="F1742" s="813"/>
      <c r="G1742" s="813"/>
      <c r="H1742" s="813"/>
      <c r="I1742" s="813"/>
      <c r="J1742" s="813"/>
      <c r="K1742" s="813"/>
      <c r="L1742" s="813"/>
      <c r="M1742" s="813"/>
      <c r="N1742" s="813"/>
      <c r="O1742" s="813"/>
    </row>
    <row r="1743" spans="3:15" ht="14.25">
      <c r="C1743" s="813"/>
      <c r="D1743" s="813"/>
      <c r="E1743" s="813"/>
      <c r="F1743" s="813"/>
      <c r="G1743" s="813"/>
      <c r="H1743" s="813"/>
      <c r="I1743" s="813"/>
      <c r="J1743" s="813"/>
      <c r="K1743" s="813"/>
      <c r="L1743" s="813"/>
      <c r="M1743" s="813"/>
      <c r="N1743" s="813"/>
      <c r="O1743" s="813"/>
    </row>
    <row r="1744" spans="3:15" ht="14.25">
      <c r="C1744" s="813"/>
      <c r="D1744" s="813"/>
      <c r="E1744" s="813"/>
      <c r="F1744" s="813"/>
      <c r="G1744" s="813"/>
      <c r="H1744" s="813"/>
      <c r="I1744" s="813"/>
      <c r="J1744" s="813"/>
      <c r="K1744" s="813"/>
      <c r="L1744" s="813"/>
      <c r="M1744" s="813"/>
      <c r="N1744" s="813"/>
      <c r="O1744" s="813"/>
    </row>
    <row r="1745" spans="3:15" ht="14.25">
      <c r="C1745" s="813"/>
      <c r="D1745" s="813"/>
      <c r="E1745" s="813"/>
      <c r="F1745" s="813"/>
      <c r="G1745" s="813"/>
      <c r="H1745" s="813"/>
      <c r="I1745" s="813"/>
      <c r="J1745" s="813"/>
      <c r="K1745" s="813"/>
      <c r="L1745" s="813"/>
      <c r="M1745" s="813"/>
      <c r="N1745" s="813"/>
      <c r="O1745" s="813"/>
    </row>
    <row r="1746" spans="3:15" ht="14.25">
      <c r="C1746" s="813"/>
      <c r="D1746" s="813"/>
      <c r="E1746" s="813"/>
      <c r="F1746" s="813"/>
      <c r="G1746" s="813"/>
      <c r="H1746" s="813"/>
      <c r="I1746" s="813"/>
      <c r="J1746" s="813"/>
      <c r="K1746" s="813"/>
      <c r="L1746" s="813"/>
      <c r="M1746" s="813"/>
      <c r="N1746" s="813"/>
      <c r="O1746" s="813"/>
    </row>
    <row r="1747" spans="3:15" ht="14.25">
      <c r="C1747" s="813"/>
      <c r="D1747" s="813"/>
      <c r="E1747" s="813"/>
      <c r="F1747" s="813"/>
      <c r="G1747" s="813"/>
      <c r="H1747" s="813"/>
      <c r="I1747" s="813"/>
      <c r="J1747" s="813"/>
      <c r="K1747" s="813"/>
      <c r="L1747" s="813"/>
      <c r="M1747" s="813"/>
      <c r="N1747" s="813"/>
      <c r="O1747" s="813"/>
    </row>
    <row r="1748" spans="3:15" ht="14.25">
      <c r="C1748" s="813"/>
      <c r="D1748" s="813"/>
      <c r="E1748" s="813"/>
      <c r="F1748" s="813"/>
      <c r="G1748" s="813"/>
      <c r="H1748" s="813"/>
      <c r="I1748" s="813"/>
      <c r="J1748" s="813"/>
      <c r="K1748" s="813"/>
      <c r="L1748" s="813"/>
      <c r="M1748" s="813"/>
      <c r="N1748" s="813"/>
      <c r="O1748" s="813"/>
    </row>
    <row r="1749" spans="3:15" ht="14.25">
      <c r="C1749" s="813"/>
      <c r="D1749" s="813"/>
      <c r="E1749" s="813"/>
      <c r="F1749" s="813"/>
      <c r="G1749" s="813"/>
      <c r="H1749" s="813"/>
      <c r="I1749" s="813"/>
      <c r="J1749" s="813"/>
      <c r="K1749" s="813"/>
      <c r="L1749" s="813"/>
      <c r="M1749" s="813"/>
      <c r="N1749" s="813"/>
      <c r="O1749" s="813"/>
    </row>
    <row r="1750" spans="3:15" ht="14.25">
      <c r="C1750" s="813"/>
      <c r="D1750" s="813"/>
      <c r="E1750" s="813"/>
      <c r="F1750" s="813"/>
      <c r="G1750" s="813"/>
      <c r="H1750" s="813"/>
      <c r="I1750" s="813"/>
      <c r="J1750" s="813"/>
      <c r="K1750" s="813"/>
      <c r="L1750" s="813"/>
      <c r="M1750" s="813"/>
      <c r="N1750" s="813"/>
      <c r="O1750" s="813"/>
    </row>
    <row r="1751" spans="3:15" ht="14.25">
      <c r="C1751" s="813"/>
      <c r="D1751" s="813"/>
      <c r="E1751" s="813"/>
      <c r="F1751" s="813"/>
      <c r="G1751" s="813"/>
      <c r="H1751" s="813"/>
      <c r="I1751" s="813"/>
      <c r="J1751" s="813"/>
      <c r="K1751" s="813"/>
      <c r="L1751" s="813"/>
      <c r="M1751" s="813"/>
      <c r="N1751" s="813"/>
      <c r="O1751" s="813"/>
    </row>
    <row r="1752" spans="3:15" ht="14.25">
      <c r="C1752" s="813"/>
      <c r="D1752" s="813"/>
      <c r="E1752" s="813"/>
      <c r="F1752" s="813"/>
      <c r="G1752" s="813"/>
      <c r="H1752" s="813"/>
      <c r="I1752" s="813"/>
      <c r="J1752" s="813"/>
      <c r="K1752" s="813"/>
      <c r="L1752" s="813"/>
      <c r="M1752" s="813"/>
      <c r="N1752" s="813"/>
      <c r="O1752" s="813"/>
    </row>
    <row r="1753" spans="3:15" ht="14.25">
      <c r="C1753" s="813"/>
      <c r="D1753" s="813"/>
      <c r="E1753" s="813"/>
      <c r="F1753" s="813"/>
      <c r="G1753" s="813"/>
      <c r="H1753" s="813"/>
      <c r="I1753" s="813"/>
      <c r="J1753" s="813"/>
      <c r="K1753" s="813"/>
      <c r="L1753" s="813"/>
      <c r="M1753" s="813"/>
      <c r="N1753" s="813"/>
      <c r="O1753" s="813"/>
    </row>
    <row r="1754" spans="3:15" ht="14.25">
      <c r="C1754" s="813"/>
      <c r="D1754" s="813"/>
      <c r="E1754" s="813"/>
      <c r="F1754" s="813"/>
      <c r="G1754" s="813"/>
      <c r="H1754" s="813"/>
      <c r="I1754" s="813"/>
      <c r="J1754" s="813"/>
      <c r="K1754" s="813"/>
      <c r="L1754" s="813"/>
      <c r="M1754" s="813"/>
      <c r="N1754" s="813"/>
      <c r="O1754" s="813"/>
    </row>
    <row r="1755" spans="3:15" ht="14.25">
      <c r="C1755" s="813"/>
      <c r="D1755" s="813"/>
      <c r="E1755" s="813"/>
      <c r="F1755" s="813"/>
      <c r="G1755" s="813"/>
      <c r="H1755" s="813"/>
      <c r="I1755" s="813"/>
      <c r="J1755" s="813"/>
      <c r="K1755" s="813"/>
      <c r="L1755" s="813"/>
      <c r="M1755" s="813"/>
      <c r="N1755" s="813"/>
      <c r="O1755" s="813"/>
    </row>
    <row r="1756" spans="3:15" ht="14.25">
      <c r="C1756" s="813"/>
      <c r="D1756" s="813"/>
      <c r="E1756" s="813"/>
      <c r="F1756" s="813"/>
      <c r="G1756" s="813"/>
      <c r="H1756" s="813"/>
      <c r="I1756" s="813"/>
      <c r="J1756" s="813"/>
      <c r="K1756" s="813"/>
      <c r="L1756" s="813"/>
      <c r="M1756" s="813"/>
      <c r="N1756" s="813"/>
      <c r="O1756" s="813"/>
    </row>
    <row r="1757" spans="3:15" ht="14.25">
      <c r="C1757" s="813"/>
      <c r="D1757" s="813"/>
      <c r="E1757" s="813"/>
      <c r="F1757" s="813"/>
      <c r="G1757" s="813"/>
      <c r="H1757" s="813"/>
      <c r="I1757" s="813"/>
      <c r="J1757" s="813"/>
      <c r="K1757" s="813"/>
      <c r="L1757" s="813"/>
      <c r="M1757" s="813"/>
      <c r="N1757" s="813"/>
      <c r="O1757" s="813"/>
    </row>
    <row r="1758" spans="3:15" ht="14.25">
      <c r="C1758" s="813"/>
      <c r="D1758" s="813"/>
      <c r="E1758" s="813"/>
      <c r="F1758" s="813"/>
      <c r="G1758" s="813"/>
      <c r="H1758" s="813"/>
      <c r="I1758" s="813"/>
      <c r="J1758" s="813"/>
      <c r="K1758" s="813"/>
      <c r="L1758" s="813"/>
      <c r="M1758" s="813"/>
      <c r="N1758" s="813"/>
      <c r="O1758" s="813"/>
    </row>
    <row r="1759" spans="3:15" ht="14.25">
      <c r="C1759" s="813"/>
      <c r="D1759" s="813"/>
      <c r="E1759" s="813"/>
      <c r="F1759" s="813"/>
      <c r="G1759" s="813"/>
      <c r="H1759" s="813"/>
      <c r="I1759" s="813"/>
      <c r="J1759" s="813"/>
      <c r="K1759" s="813"/>
      <c r="L1759" s="813"/>
      <c r="M1759" s="813"/>
      <c r="N1759" s="813"/>
      <c r="O1759" s="813"/>
    </row>
    <row r="1760" spans="3:15" ht="14.25">
      <c r="C1760" s="813"/>
      <c r="D1760" s="813"/>
      <c r="E1760" s="813"/>
      <c r="F1760" s="813"/>
      <c r="G1760" s="813"/>
      <c r="H1760" s="813"/>
      <c r="I1760" s="813"/>
      <c r="J1760" s="813"/>
      <c r="K1760" s="813"/>
      <c r="L1760" s="813"/>
      <c r="M1760" s="813"/>
      <c r="N1760" s="813"/>
      <c r="O1760" s="813"/>
    </row>
    <row r="1761" spans="3:15" ht="14.25">
      <c r="C1761" s="813"/>
      <c r="D1761" s="813"/>
      <c r="E1761" s="813"/>
      <c r="F1761" s="813"/>
      <c r="G1761" s="813"/>
      <c r="H1761" s="813"/>
      <c r="I1761" s="813"/>
      <c r="J1761" s="813"/>
      <c r="K1761" s="813"/>
      <c r="L1761" s="813"/>
      <c r="M1761" s="813"/>
      <c r="N1761" s="813"/>
      <c r="O1761" s="813"/>
    </row>
    <row r="1762" spans="3:15" ht="14.25">
      <c r="C1762" s="813"/>
      <c r="D1762" s="813"/>
      <c r="E1762" s="813"/>
      <c r="F1762" s="813"/>
      <c r="G1762" s="813"/>
      <c r="H1762" s="813"/>
      <c r="I1762" s="813"/>
      <c r="J1762" s="813"/>
      <c r="K1762" s="813"/>
      <c r="L1762" s="813"/>
      <c r="M1762" s="813"/>
      <c r="N1762" s="813"/>
      <c r="O1762" s="813"/>
    </row>
    <row r="1763" spans="3:15" ht="14.25">
      <c r="C1763" s="813"/>
      <c r="D1763" s="813"/>
      <c r="E1763" s="813"/>
      <c r="F1763" s="813"/>
      <c r="G1763" s="813"/>
      <c r="H1763" s="813"/>
      <c r="I1763" s="813"/>
      <c r="J1763" s="813"/>
      <c r="K1763" s="813"/>
      <c r="L1763" s="813"/>
      <c r="M1763" s="813"/>
      <c r="N1763" s="813"/>
      <c r="O1763" s="813"/>
    </row>
    <row r="1764" spans="3:15" ht="14.25">
      <c r="C1764" s="813"/>
      <c r="D1764" s="813"/>
      <c r="E1764" s="813"/>
      <c r="F1764" s="813"/>
      <c r="G1764" s="813"/>
      <c r="H1764" s="813"/>
      <c r="I1764" s="813"/>
      <c r="J1764" s="813"/>
      <c r="K1764" s="813"/>
      <c r="L1764" s="813"/>
      <c r="M1764" s="813"/>
      <c r="N1764" s="813"/>
      <c r="O1764" s="813"/>
    </row>
    <row r="1765" spans="3:15" ht="14.25">
      <c r="C1765" s="813"/>
      <c r="D1765" s="813"/>
      <c r="E1765" s="813"/>
      <c r="F1765" s="813"/>
      <c r="G1765" s="813"/>
      <c r="H1765" s="813"/>
      <c r="I1765" s="813"/>
      <c r="J1765" s="813"/>
      <c r="K1765" s="813"/>
      <c r="L1765" s="813"/>
      <c r="M1765" s="813"/>
      <c r="N1765" s="813"/>
      <c r="O1765" s="813"/>
    </row>
    <row r="1766" spans="3:15" ht="14.25">
      <c r="C1766" s="813"/>
      <c r="D1766" s="813"/>
      <c r="E1766" s="813"/>
      <c r="F1766" s="813"/>
      <c r="G1766" s="813"/>
      <c r="H1766" s="813"/>
      <c r="I1766" s="813"/>
      <c r="J1766" s="813"/>
      <c r="K1766" s="813"/>
      <c r="L1766" s="813"/>
      <c r="M1766" s="813"/>
      <c r="N1766" s="813"/>
      <c r="O1766" s="813"/>
    </row>
    <row r="1767" spans="3:15" ht="14.25">
      <c r="C1767" s="813"/>
      <c r="D1767" s="813"/>
      <c r="E1767" s="813"/>
      <c r="F1767" s="813"/>
      <c r="G1767" s="813"/>
      <c r="H1767" s="813"/>
      <c r="I1767" s="813"/>
      <c r="J1767" s="813"/>
      <c r="K1767" s="813"/>
      <c r="L1767" s="813"/>
      <c r="M1767" s="813"/>
      <c r="N1767" s="813"/>
      <c r="O1767" s="813"/>
    </row>
    <row r="1768" spans="3:15" ht="14.25">
      <c r="C1768" s="813"/>
      <c r="D1768" s="813"/>
      <c r="E1768" s="813"/>
      <c r="F1768" s="813"/>
      <c r="G1768" s="813"/>
      <c r="H1768" s="813"/>
      <c r="I1768" s="813"/>
      <c r="J1768" s="813"/>
      <c r="K1768" s="813"/>
      <c r="L1768" s="813"/>
      <c r="M1768" s="813"/>
      <c r="N1768" s="813"/>
      <c r="O1768" s="813"/>
    </row>
    <row r="1769" spans="3:15" ht="14.25">
      <c r="C1769" s="813"/>
      <c r="D1769" s="813"/>
      <c r="E1769" s="813"/>
      <c r="F1769" s="813"/>
      <c r="G1769" s="813"/>
      <c r="H1769" s="813"/>
      <c r="I1769" s="813"/>
      <c r="J1769" s="813"/>
      <c r="K1769" s="813"/>
      <c r="L1769" s="813"/>
      <c r="M1769" s="813"/>
      <c r="N1769" s="813"/>
      <c r="O1769" s="813"/>
    </row>
    <row r="1770" spans="3:15" ht="14.25">
      <c r="C1770" s="813"/>
      <c r="D1770" s="813"/>
      <c r="E1770" s="813"/>
      <c r="F1770" s="813"/>
      <c r="G1770" s="813"/>
      <c r="H1770" s="813"/>
      <c r="I1770" s="813"/>
      <c r="J1770" s="813"/>
      <c r="K1770" s="813"/>
      <c r="L1770" s="813"/>
      <c r="M1770" s="813"/>
      <c r="N1770" s="813"/>
      <c r="O1770" s="813"/>
    </row>
    <row r="1771" spans="3:15" ht="14.25">
      <c r="C1771" s="813"/>
      <c r="D1771" s="813"/>
      <c r="E1771" s="813"/>
      <c r="F1771" s="813"/>
      <c r="G1771" s="813"/>
      <c r="H1771" s="813"/>
      <c r="I1771" s="813"/>
      <c r="J1771" s="813"/>
      <c r="K1771" s="813"/>
      <c r="L1771" s="813"/>
      <c r="M1771" s="813"/>
      <c r="N1771" s="813"/>
      <c r="O1771" s="813"/>
    </row>
    <row r="1772" spans="3:15" ht="14.25">
      <c r="C1772" s="813"/>
      <c r="D1772" s="813"/>
      <c r="E1772" s="813"/>
      <c r="F1772" s="813"/>
      <c r="G1772" s="813"/>
      <c r="H1772" s="813"/>
      <c r="I1772" s="813"/>
      <c r="J1772" s="813"/>
      <c r="K1772" s="813"/>
      <c r="L1772" s="813"/>
      <c r="M1772" s="813"/>
      <c r="N1772" s="813"/>
      <c r="O1772" s="813"/>
    </row>
    <row r="1773" spans="3:15" ht="14.25">
      <c r="C1773" s="813"/>
      <c r="D1773" s="813"/>
      <c r="E1773" s="813"/>
      <c r="F1773" s="813"/>
      <c r="G1773" s="813"/>
      <c r="H1773" s="813"/>
      <c r="I1773" s="813"/>
      <c r="J1773" s="813"/>
      <c r="K1773" s="813"/>
      <c r="L1773" s="813"/>
      <c r="M1773" s="813"/>
      <c r="N1773" s="813"/>
      <c r="O1773" s="813"/>
    </row>
    <row r="1774" spans="3:15" ht="14.25">
      <c r="C1774" s="813"/>
      <c r="D1774" s="813"/>
      <c r="E1774" s="813"/>
      <c r="F1774" s="813"/>
      <c r="G1774" s="813"/>
      <c r="H1774" s="813"/>
      <c r="I1774" s="813"/>
      <c r="J1774" s="813"/>
      <c r="K1774" s="813"/>
      <c r="L1774" s="813"/>
      <c r="M1774" s="813"/>
      <c r="N1774" s="813"/>
      <c r="O1774" s="813"/>
    </row>
    <row r="1775" spans="3:15" ht="14.25">
      <c r="C1775" s="813"/>
      <c r="D1775" s="813"/>
      <c r="E1775" s="813"/>
      <c r="F1775" s="813"/>
      <c r="G1775" s="813"/>
      <c r="H1775" s="813"/>
      <c r="I1775" s="813"/>
      <c r="J1775" s="813"/>
      <c r="K1775" s="813"/>
      <c r="L1775" s="813"/>
      <c r="M1775" s="813"/>
      <c r="N1775" s="813"/>
      <c r="O1775" s="813"/>
    </row>
    <row r="1776" spans="3:15" ht="14.25">
      <c r="C1776" s="813"/>
      <c r="D1776" s="813"/>
      <c r="E1776" s="813"/>
      <c r="F1776" s="813"/>
      <c r="G1776" s="813"/>
      <c r="H1776" s="813"/>
      <c r="I1776" s="813"/>
      <c r="J1776" s="813"/>
      <c r="K1776" s="813"/>
      <c r="L1776" s="813"/>
      <c r="M1776" s="813"/>
      <c r="N1776" s="813"/>
      <c r="O1776" s="813"/>
    </row>
    <row r="1777" spans="3:15" ht="14.25">
      <c r="C1777" s="813"/>
      <c r="D1777" s="813"/>
      <c r="E1777" s="813"/>
      <c r="F1777" s="813"/>
      <c r="G1777" s="813"/>
      <c r="H1777" s="813"/>
      <c r="I1777" s="813"/>
      <c r="J1777" s="813"/>
      <c r="K1777" s="813"/>
      <c r="L1777" s="813"/>
      <c r="M1777" s="813"/>
      <c r="N1777" s="813"/>
      <c r="O1777" s="813"/>
    </row>
    <row r="1778" spans="3:15" ht="14.25">
      <c r="C1778" s="813"/>
      <c r="D1778" s="813"/>
      <c r="E1778" s="813"/>
      <c r="F1778" s="813"/>
      <c r="G1778" s="813"/>
      <c r="H1778" s="813"/>
      <c r="I1778" s="813"/>
      <c r="J1778" s="813"/>
      <c r="K1778" s="813"/>
      <c r="L1778" s="813"/>
      <c r="M1778" s="813"/>
      <c r="N1778" s="813"/>
      <c r="O1778" s="813"/>
    </row>
    <row r="1779" spans="3:15" ht="14.25">
      <c r="C1779" s="813"/>
      <c r="D1779" s="813"/>
      <c r="E1779" s="813"/>
      <c r="F1779" s="813"/>
      <c r="G1779" s="813"/>
      <c r="H1779" s="813"/>
      <c r="I1779" s="813"/>
      <c r="J1779" s="813"/>
      <c r="K1779" s="813"/>
      <c r="L1779" s="813"/>
      <c r="M1779" s="813"/>
      <c r="N1779" s="813"/>
      <c r="O1779" s="813"/>
    </row>
    <row r="1780" spans="3:15" ht="14.25">
      <c r="C1780" s="813"/>
      <c r="D1780" s="813"/>
      <c r="E1780" s="813"/>
      <c r="F1780" s="813"/>
      <c r="G1780" s="813"/>
      <c r="H1780" s="813"/>
      <c r="I1780" s="813"/>
      <c r="J1780" s="813"/>
      <c r="K1780" s="813"/>
      <c r="L1780" s="813"/>
      <c r="M1780" s="813"/>
      <c r="N1780" s="813"/>
      <c r="O1780" s="813"/>
    </row>
    <row r="1781" spans="3:15" ht="14.25">
      <c r="C1781" s="813"/>
      <c r="D1781" s="813"/>
      <c r="E1781" s="813"/>
      <c r="F1781" s="813"/>
      <c r="G1781" s="813"/>
      <c r="H1781" s="813"/>
      <c r="I1781" s="813"/>
      <c r="J1781" s="813"/>
      <c r="K1781" s="813"/>
      <c r="L1781" s="813"/>
      <c r="M1781" s="813"/>
      <c r="N1781" s="813"/>
      <c r="O1781" s="813"/>
    </row>
    <row r="1782" spans="3:15" ht="14.25">
      <c r="C1782" s="813"/>
      <c r="D1782" s="813"/>
      <c r="E1782" s="813"/>
      <c r="F1782" s="813"/>
      <c r="G1782" s="813"/>
      <c r="H1782" s="813"/>
      <c r="I1782" s="813"/>
      <c r="J1782" s="813"/>
      <c r="K1782" s="813"/>
      <c r="L1782" s="813"/>
      <c r="M1782" s="813"/>
      <c r="N1782" s="813"/>
      <c r="O1782" s="813"/>
    </row>
    <row r="1783" spans="3:15" ht="14.25">
      <c r="C1783" s="813"/>
      <c r="D1783" s="813"/>
      <c r="E1783" s="813"/>
      <c r="F1783" s="813"/>
      <c r="G1783" s="813"/>
      <c r="H1783" s="813"/>
      <c r="I1783" s="813"/>
      <c r="J1783" s="813"/>
      <c r="K1783" s="813"/>
      <c r="L1783" s="813"/>
      <c r="M1783" s="813"/>
      <c r="N1783" s="813"/>
      <c r="O1783" s="813"/>
    </row>
    <row r="1784" spans="3:15" ht="14.25">
      <c r="C1784" s="813"/>
      <c r="D1784" s="813"/>
      <c r="E1784" s="813"/>
      <c r="F1784" s="813"/>
      <c r="G1784" s="813"/>
      <c r="H1784" s="813"/>
      <c r="I1784" s="813"/>
      <c r="J1784" s="813"/>
      <c r="K1784" s="813"/>
      <c r="L1784" s="813"/>
      <c r="M1784" s="813"/>
      <c r="N1784" s="813"/>
      <c r="O1784" s="813"/>
    </row>
    <row r="1785" spans="3:15" ht="14.25">
      <c r="C1785" s="813"/>
      <c r="D1785" s="813"/>
      <c r="E1785" s="813"/>
      <c r="F1785" s="813"/>
      <c r="G1785" s="813"/>
      <c r="H1785" s="813"/>
      <c r="I1785" s="813"/>
      <c r="J1785" s="813"/>
      <c r="K1785" s="813"/>
      <c r="L1785" s="813"/>
      <c r="M1785" s="813"/>
      <c r="N1785" s="813"/>
      <c r="O1785" s="813"/>
    </row>
    <row r="1786" spans="3:15" ht="14.25">
      <c r="C1786" s="813"/>
      <c r="D1786" s="813"/>
      <c r="E1786" s="813"/>
      <c r="F1786" s="813"/>
      <c r="G1786" s="813"/>
      <c r="H1786" s="813"/>
      <c r="I1786" s="813"/>
      <c r="J1786" s="813"/>
      <c r="K1786" s="813"/>
      <c r="L1786" s="813"/>
      <c r="M1786" s="813"/>
      <c r="N1786" s="813"/>
      <c r="O1786" s="813"/>
    </row>
    <row r="1787" spans="3:15" ht="14.25">
      <c r="C1787" s="813"/>
      <c r="D1787" s="813"/>
      <c r="E1787" s="813"/>
      <c r="F1787" s="813"/>
      <c r="G1787" s="813"/>
      <c r="H1787" s="813"/>
      <c r="I1787" s="813"/>
      <c r="J1787" s="813"/>
      <c r="K1787" s="813"/>
      <c r="L1787" s="813"/>
      <c r="M1787" s="813"/>
      <c r="N1787" s="813"/>
      <c r="O1787" s="813"/>
    </row>
    <row r="1788" spans="3:15" ht="14.25">
      <c r="C1788" s="813"/>
      <c r="D1788" s="813"/>
      <c r="E1788" s="813"/>
      <c r="F1788" s="813"/>
      <c r="G1788" s="813"/>
      <c r="H1788" s="813"/>
      <c r="I1788" s="813"/>
      <c r="J1788" s="813"/>
      <c r="K1788" s="813"/>
      <c r="L1788" s="813"/>
      <c r="M1788" s="813"/>
      <c r="N1788" s="813"/>
      <c r="O1788" s="813"/>
    </row>
    <row r="1789" spans="3:15" ht="14.25">
      <c r="C1789" s="813"/>
      <c r="D1789" s="813"/>
      <c r="E1789" s="813"/>
      <c r="F1789" s="813"/>
      <c r="G1789" s="813"/>
      <c r="H1789" s="813"/>
      <c r="I1789" s="813"/>
      <c r="J1789" s="813"/>
      <c r="K1789" s="813"/>
      <c r="L1789" s="813"/>
      <c r="M1789" s="813"/>
      <c r="N1789" s="813"/>
      <c r="O1789" s="813"/>
    </row>
    <row r="1790" spans="3:15" ht="14.25">
      <c r="C1790" s="813"/>
      <c r="D1790" s="813"/>
      <c r="E1790" s="813"/>
      <c r="F1790" s="813"/>
      <c r="G1790" s="813"/>
      <c r="H1790" s="813"/>
      <c r="I1790" s="813"/>
      <c r="J1790" s="813"/>
      <c r="K1790" s="813"/>
      <c r="L1790" s="813"/>
      <c r="M1790" s="813"/>
      <c r="N1790" s="813"/>
      <c r="O1790" s="813"/>
    </row>
    <row r="1791" spans="3:15" ht="14.25">
      <c r="C1791" s="813"/>
      <c r="D1791" s="813"/>
      <c r="E1791" s="813"/>
      <c r="F1791" s="813"/>
      <c r="G1791" s="813"/>
      <c r="H1791" s="813"/>
      <c r="I1791" s="813"/>
      <c r="J1791" s="813"/>
      <c r="K1791" s="813"/>
      <c r="L1791" s="813"/>
      <c r="M1791" s="813"/>
      <c r="N1791" s="813"/>
      <c r="O1791" s="813"/>
    </row>
    <row r="1792" spans="3:15" ht="14.25">
      <c r="C1792" s="813"/>
      <c r="D1792" s="813"/>
      <c r="E1792" s="813"/>
      <c r="F1792" s="813"/>
      <c r="G1792" s="813"/>
      <c r="H1792" s="813"/>
      <c r="I1792" s="813"/>
      <c r="J1792" s="813"/>
      <c r="K1792" s="813"/>
      <c r="L1792" s="813"/>
      <c r="M1792" s="813"/>
      <c r="N1792" s="813"/>
      <c r="O1792" s="813"/>
    </row>
    <row r="1793" spans="3:15" ht="14.25">
      <c r="C1793" s="813"/>
      <c r="D1793" s="813"/>
      <c r="E1793" s="813"/>
      <c r="F1793" s="813"/>
      <c r="G1793" s="813"/>
      <c r="H1793" s="813"/>
      <c r="I1793" s="813"/>
      <c r="J1793" s="813"/>
      <c r="K1793" s="813"/>
      <c r="L1793" s="813"/>
      <c r="M1793" s="813"/>
      <c r="N1793" s="813"/>
      <c r="O1793" s="813"/>
    </row>
    <row r="1794" spans="3:15" ht="14.25">
      <c r="C1794" s="813"/>
      <c r="D1794" s="813"/>
      <c r="E1794" s="813"/>
      <c r="F1794" s="813"/>
      <c r="G1794" s="813"/>
      <c r="H1794" s="813"/>
      <c r="I1794" s="813"/>
      <c r="J1794" s="813"/>
      <c r="K1794" s="813"/>
      <c r="L1794" s="813"/>
      <c r="M1794" s="813"/>
      <c r="N1794" s="813"/>
      <c r="O1794" s="813"/>
    </row>
    <row r="1795" spans="3:15" ht="14.25">
      <c r="C1795" s="813"/>
      <c r="D1795" s="813"/>
      <c r="E1795" s="813"/>
      <c r="F1795" s="813"/>
      <c r="G1795" s="813"/>
      <c r="H1795" s="813"/>
      <c r="I1795" s="813"/>
      <c r="J1795" s="813"/>
      <c r="K1795" s="813"/>
      <c r="L1795" s="813"/>
      <c r="M1795" s="813"/>
      <c r="N1795" s="813"/>
      <c r="O1795" s="813"/>
    </row>
    <row r="1796" spans="3:15" ht="14.25">
      <c r="C1796" s="813"/>
      <c r="D1796" s="813"/>
      <c r="E1796" s="813"/>
      <c r="F1796" s="813"/>
      <c r="G1796" s="813"/>
      <c r="H1796" s="813"/>
      <c r="I1796" s="813"/>
      <c r="J1796" s="813"/>
      <c r="K1796" s="813"/>
      <c r="L1796" s="813"/>
      <c r="M1796" s="813"/>
      <c r="N1796" s="813"/>
      <c r="O1796" s="813"/>
    </row>
    <row r="1797" spans="3:15" ht="14.25">
      <c r="C1797" s="813"/>
      <c r="D1797" s="813"/>
      <c r="E1797" s="813"/>
      <c r="F1797" s="813"/>
      <c r="G1797" s="813"/>
      <c r="H1797" s="813"/>
      <c r="I1797" s="813"/>
      <c r="J1797" s="813"/>
      <c r="K1797" s="813"/>
      <c r="L1797" s="813"/>
      <c r="M1797" s="813"/>
      <c r="N1797" s="813"/>
      <c r="O1797" s="813"/>
    </row>
    <row r="1798" spans="3:15" ht="14.25">
      <c r="C1798" s="813"/>
      <c r="D1798" s="813"/>
      <c r="E1798" s="813"/>
      <c r="F1798" s="813"/>
      <c r="G1798" s="813"/>
      <c r="H1798" s="813"/>
      <c r="I1798" s="813"/>
      <c r="J1798" s="813"/>
      <c r="K1798" s="813"/>
      <c r="L1798" s="813"/>
      <c r="M1798" s="813"/>
      <c r="N1798" s="813"/>
      <c r="O1798" s="813"/>
    </row>
    <row r="1799" spans="3:15" ht="14.25">
      <c r="C1799" s="813"/>
      <c r="D1799" s="813"/>
      <c r="E1799" s="813"/>
      <c r="F1799" s="813"/>
      <c r="G1799" s="813"/>
      <c r="H1799" s="813"/>
      <c r="I1799" s="813"/>
      <c r="J1799" s="813"/>
      <c r="K1799" s="813"/>
      <c r="L1799" s="813"/>
      <c r="M1799" s="813"/>
      <c r="N1799" s="813"/>
      <c r="O1799" s="813"/>
    </row>
    <row r="1800" spans="3:15" ht="14.25">
      <c r="C1800" s="813"/>
      <c r="D1800" s="813"/>
      <c r="E1800" s="813"/>
      <c r="F1800" s="813"/>
      <c r="G1800" s="813"/>
      <c r="H1800" s="813"/>
      <c r="I1800" s="813"/>
      <c r="J1800" s="813"/>
      <c r="K1800" s="813"/>
      <c r="L1800" s="813"/>
      <c r="M1800" s="813"/>
      <c r="N1800" s="813"/>
      <c r="O1800" s="813"/>
    </row>
    <row r="1801" spans="3:15" ht="14.25">
      <c r="C1801" s="813"/>
      <c r="D1801" s="813"/>
      <c r="E1801" s="813"/>
      <c r="F1801" s="813"/>
      <c r="G1801" s="813"/>
      <c r="H1801" s="813"/>
      <c r="I1801" s="813"/>
      <c r="J1801" s="813"/>
      <c r="K1801" s="813"/>
      <c r="L1801" s="813"/>
      <c r="M1801" s="813"/>
      <c r="N1801" s="813"/>
      <c r="O1801" s="813"/>
    </row>
    <row r="1802" spans="3:15" ht="14.25">
      <c r="C1802" s="813"/>
      <c r="D1802" s="813"/>
      <c r="E1802" s="813"/>
      <c r="F1802" s="813"/>
      <c r="G1802" s="813"/>
      <c r="H1802" s="813"/>
      <c r="I1802" s="813"/>
      <c r="J1802" s="813"/>
      <c r="K1802" s="813"/>
      <c r="L1802" s="813"/>
      <c r="M1802" s="813"/>
      <c r="N1802" s="813"/>
      <c r="O1802" s="813"/>
    </row>
    <row r="1803" spans="3:15" ht="14.25">
      <c r="C1803" s="813"/>
      <c r="D1803" s="813"/>
      <c r="E1803" s="813"/>
      <c r="F1803" s="813"/>
      <c r="G1803" s="813"/>
      <c r="H1803" s="813"/>
      <c r="I1803" s="813"/>
      <c r="J1803" s="813"/>
      <c r="K1803" s="813"/>
      <c r="L1803" s="813"/>
      <c r="M1803" s="813"/>
      <c r="N1803" s="813"/>
      <c r="O1803" s="813"/>
    </row>
    <row r="1804" spans="3:15" ht="14.25">
      <c r="C1804" s="813"/>
      <c r="D1804" s="813"/>
      <c r="E1804" s="813"/>
      <c r="F1804" s="813"/>
      <c r="G1804" s="813"/>
      <c r="H1804" s="813"/>
      <c r="I1804" s="813"/>
      <c r="J1804" s="813"/>
      <c r="K1804" s="813"/>
      <c r="L1804" s="813"/>
      <c r="M1804" s="813"/>
      <c r="N1804" s="813"/>
      <c r="O1804" s="813"/>
    </row>
    <row r="1805" spans="3:15" ht="14.25">
      <c r="C1805" s="813"/>
      <c r="D1805" s="813"/>
      <c r="E1805" s="813"/>
      <c r="F1805" s="813"/>
      <c r="G1805" s="813"/>
      <c r="H1805" s="813"/>
      <c r="I1805" s="813"/>
      <c r="J1805" s="813"/>
      <c r="K1805" s="813"/>
      <c r="L1805" s="813"/>
      <c r="M1805" s="813"/>
      <c r="N1805" s="813"/>
      <c r="O1805" s="813"/>
    </row>
    <row r="1806" spans="3:15" ht="14.25">
      <c r="C1806" s="813"/>
      <c r="D1806" s="813"/>
      <c r="E1806" s="813"/>
      <c r="F1806" s="813"/>
      <c r="G1806" s="813"/>
      <c r="H1806" s="813"/>
      <c r="I1806" s="813"/>
      <c r="J1806" s="813"/>
      <c r="K1806" s="813"/>
      <c r="L1806" s="813"/>
      <c r="M1806" s="813"/>
      <c r="N1806" s="813"/>
      <c r="O1806" s="813"/>
    </row>
    <row r="1807" spans="3:15" ht="14.25">
      <c r="C1807" s="813"/>
      <c r="D1807" s="813"/>
      <c r="E1807" s="813"/>
      <c r="F1807" s="813"/>
      <c r="G1807" s="813"/>
      <c r="H1807" s="813"/>
      <c r="I1807" s="813"/>
      <c r="J1807" s="813"/>
      <c r="K1807" s="813"/>
      <c r="L1807" s="813"/>
      <c r="M1807" s="813"/>
      <c r="N1807" s="813"/>
      <c r="O1807" s="813"/>
    </row>
    <row r="1808" spans="3:15" ht="14.25">
      <c r="C1808" s="813"/>
      <c r="D1808" s="813"/>
      <c r="E1808" s="813"/>
      <c r="F1808" s="813"/>
      <c r="G1808" s="813"/>
      <c r="H1808" s="813"/>
      <c r="I1808" s="813"/>
      <c r="J1808" s="813"/>
      <c r="K1808" s="813"/>
      <c r="L1808" s="813"/>
      <c r="M1808" s="813"/>
      <c r="N1808" s="813"/>
      <c r="O1808" s="813"/>
    </row>
    <row r="1809" spans="3:15" ht="14.25">
      <c r="C1809" s="813"/>
      <c r="D1809" s="813"/>
      <c r="E1809" s="813"/>
      <c r="F1809" s="813"/>
      <c r="G1809" s="813"/>
      <c r="H1809" s="813"/>
      <c r="I1809" s="813"/>
      <c r="J1809" s="813"/>
      <c r="K1809" s="813"/>
      <c r="L1809" s="813"/>
      <c r="M1809" s="813"/>
      <c r="N1809" s="813"/>
      <c r="O1809" s="813"/>
    </row>
    <row r="1810" spans="3:15" ht="14.25">
      <c r="C1810" s="813"/>
      <c r="D1810" s="813"/>
      <c r="E1810" s="813"/>
      <c r="F1810" s="813"/>
      <c r="G1810" s="813"/>
      <c r="H1810" s="813"/>
      <c r="I1810" s="813"/>
      <c r="J1810" s="813"/>
      <c r="K1810" s="813"/>
      <c r="L1810" s="813"/>
      <c r="M1810" s="813"/>
      <c r="N1810" s="813"/>
      <c r="O1810" s="813"/>
    </row>
    <row r="1811" spans="3:15" ht="14.25">
      <c r="C1811" s="813"/>
      <c r="D1811" s="813"/>
      <c r="E1811" s="813"/>
      <c r="F1811" s="813"/>
      <c r="G1811" s="813"/>
      <c r="H1811" s="813"/>
      <c r="I1811" s="813"/>
      <c r="J1811" s="813"/>
      <c r="K1811" s="813"/>
      <c r="L1811" s="813"/>
      <c r="M1811" s="813"/>
      <c r="N1811" s="813"/>
      <c r="O1811" s="813"/>
    </row>
    <row r="1812" spans="3:15" ht="14.25">
      <c r="C1812" s="813"/>
      <c r="D1812" s="813"/>
      <c r="E1812" s="813"/>
      <c r="F1812" s="813"/>
      <c r="G1812" s="813"/>
      <c r="H1812" s="813"/>
      <c r="I1812" s="813"/>
      <c r="J1812" s="813"/>
      <c r="K1812" s="813"/>
      <c r="L1812" s="813"/>
      <c r="M1812" s="813"/>
      <c r="N1812" s="813"/>
      <c r="O1812" s="813"/>
    </row>
    <row r="1813" spans="3:15" ht="14.25">
      <c r="C1813" s="813"/>
      <c r="D1813" s="813"/>
      <c r="E1813" s="813"/>
      <c r="F1813" s="813"/>
      <c r="G1813" s="813"/>
      <c r="H1813" s="813"/>
      <c r="I1813" s="813"/>
      <c r="J1813" s="813"/>
      <c r="K1813" s="813"/>
      <c r="L1813" s="813"/>
      <c r="M1813" s="813"/>
      <c r="N1813" s="813"/>
      <c r="O1813" s="813"/>
    </row>
    <row r="1814" spans="3:15" ht="14.25">
      <c r="C1814" s="813"/>
      <c r="D1814" s="813"/>
      <c r="E1814" s="813"/>
      <c r="F1814" s="813"/>
      <c r="G1814" s="813"/>
      <c r="H1814" s="813"/>
      <c r="I1814" s="813"/>
      <c r="J1814" s="813"/>
      <c r="K1814" s="813"/>
      <c r="L1814" s="813"/>
      <c r="M1814" s="813"/>
      <c r="N1814" s="813"/>
      <c r="O1814" s="813"/>
    </row>
    <row r="1815" spans="3:15" ht="14.25">
      <c r="C1815" s="813"/>
      <c r="D1815" s="813"/>
      <c r="E1815" s="813"/>
      <c r="F1815" s="813"/>
      <c r="G1815" s="813"/>
      <c r="H1815" s="813"/>
      <c r="I1815" s="813"/>
      <c r="J1815" s="813"/>
      <c r="K1815" s="813"/>
      <c r="L1815" s="813"/>
      <c r="M1815" s="813"/>
      <c r="N1815" s="813"/>
      <c r="O1815" s="813"/>
    </row>
    <row r="1816" spans="3:15" ht="14.25">
      <c r="C1816" s="813"/>
      <c r="D1816" s="813"/>
      <c r="E1816" s="813"/>
      <c r="F1816" s="813"/>
      <c r="G1816" s="813"/>
      <c r="H1816" s="813"/>
      <c r="I1816" s="813"/>
      <c r="J1816" s="813"/>
      <c r="K1816" s="813"/>
      <c r="L1816" s="813"/>
      <c r="M1816" s="813"/>
      <c r="N1816" s="813"/>
      <c r="O1816" s="813"/>
    </row>
    <row r="1817" spans="3:15" ht="14.25">
      <c r="C1817" s="813"/>
      <c r="D1817" s="813"/>
      <c r="E1817" s="813"/>
      <c r="F1817" s="813"/>
      <c r="G1817" s="813"/>
      <c r="H1817" s="813"/>
      <c r="I1817" s="813"/>
      <c r="J1817" s="813"/>
      <c r="K1817" s="813"/>
      <c r="L1817" s="813"/>
      <c r="M1817" s="813"/>
      <c r="N1817" s="813"/>
      <c r="O1817" s="813"/>
    </row>
    <row r="1818" spans="3:15" ht="14.25">
      <c r="C1818" s="813"/>
      <c r="D1818" s="813"/>
      <c r="E1818" s="813"/>
      <c r="F1818" s="813"/>
      <c r="G1818" s="813"/>
      <c r="H1818" s="813"/>
      <c r="I1818" s="813"/>
      <c r="J1818" s="813"/>
      <c r="K1818" s="813"/>
      <c r="L1818" s="813"/>
      <c r="M1818" s="813"/>
      <c r="N1818" s="813"/>
      <c r="O1818" s="813"/>
    </row>
    <row r="1819" spans="3:15" ht="14.25">
      <c r="C1819" s="813"/>
      <c r="D1819" s="813"/>
      <c r="E1819" s="813"/>
      <c r="F1819" s="813"/>
      <c r="G1819" s="813"/>
      <c r="H1819" s="813"/>
      <c r="I1819" s="813"/>
      <c r="J1819" s="813"/>
      <c r="K1819" s="813"/>
      <c r="L1819" s="813"/>
      <c r="M1819" s="813"/>
      <c r="N1819" s="813"/>
      <c r="O1819" s="813"/>
    </row>
    <row r="1820" spans="3:15" ht="14.25">
      <c r="C1820" s="813"/>
      <c r="D1820" s="813"/>
      <c r="E1820" s="813"/>
      <c r="F1820" s="813"/>
      <c r="G1820" s="813"/>
      <c r="H1820" s="813"/>
      <c r="I1820" s="813"/>
      <c r="J1820" s="813"/>
      <c r="K1820" s="813"/>
      <c r="L1820" s="813"/>
      <c r="M1820" s="813"/>
      <c r="N1820" s="813"/>
      <c r="O1820" s="813"/>
    </row>
    <row r="1821" spans="3:15" ht="14.25">
      <c r="C1821" s="813"/>
      <c r="D1821" s="813"/>
      <c r="E1821" s="813"/>
      <c r="F1821" s="813"/>
      <c r="G1821" s="813"/>
      <c r="H1821" s="813"/>
      <c r="I1821" s="813"/>
      <c r="J1821" s="813"/>
      <c r="K1821" s="813"/>
      <c r="L1821" s="813"/>
      <c r="M1821" s="813"/>
      <c r="N1821" s="813"/>
      <c r="O1821" s="813"/>
    </row>
    <row r="1822" spans="3:15" ht="14.25">
      <c r="C1822" s="813"/>
      <c r="D1822" s="813"/>
      <c r="E1822" s="813"/>
      <c r="F1822" s="813"/>
      <c r="G1822" s="813"/>
      <c r="H1822" s="813"/>
      <c r="I1822" s="813"/>
      <c r="J1822" s="813"/>
      <c r="K1822" s="813"/>
      <c r="L1822" s="813"/>
      <c r="M1822" s="813"/>
      <c r="N1822" s="813"/>
      <c r="O1822" s="813"/>
    </row>
    <row r="1823" spans="3:15" ht="14.25">
      <c r="C1823" s="813"/>
      <c r="D1823" s="813"/>
      <c r="E1823" s="813"/>
      <c r="F1823" s="813"/>
      <c r="G1823" s="813"/>
      <c r="H1823" s="813"/>
      <c r="I1823" s="813"/>
      <c r="J1823" s="813"/>
      <c r="K1823" s="813"/>
      <c r="L1823" s="813"/>
      <c r="M1823" s="813"/>
      <c r="N1823" s="813"/>
      <c r="O1823" s="813"/>
    </row>
    <row r="1824" spans="3:15" ht="14.25">
      <c r="C1824" s="813"/>
      <c r="D1824" s="813"/>
      <c r="E1824" s="813"/>
      <c r="F1824" s="813"/>
      <c r="G1824" s="813"/>
      <c r="H1824" s="813"/>
      <c r="I1824" s="813"/>
      <c r="J1824" s="813"/>
      <c r="K1824" s="813"/>
      <c r="L1824" s="813"/>
      <c r="M1824" s="813"/>
      <c r="N1824" s="813"/>
      <c r="O1824" s="813"/>
    </row>
    <row r="1825" spans="3:15" ht="14.25">
      <c r="C1825" s="813"/>
      <c r="D1825" s="813"/>
      <c r="E1825" s="813"/>
      <c r="F1825" s="813"/>
      <c r="G1825" s="813"/>
      <c r="H1825" s="813"/>
      <c r="I1825" s="813"/>
      <c r="J1825" s="813"/>
      <c r="K1825" s="813"/>
      <c r="L1825" s="813"/>
      <c r="M1825" s="813"/>
      <c r="N1825" s="813"/>
      <c r="O1825" s="813"/>
    </row>
    <row r="1826" spans="3:15" ht="14.25">
      <c r="C1826" s="813"/>
      <c r="D1826" s="813"/>
      <c r="E1826" s="813"/>
      <c r="F1826" s="813"/>
      <c r="G1826" s="813"/>
      <c r="H1826" s="813"/>
      <c r="I1826" s="813"/>
      <c r="J1826" s="813"/>
      <c r="K1826" s="813"/>
      <c r="L1826" s="813"/>
      <c r="M1826" s="813"/>
      <c r="N1826" s="813"/>
      <c r="O1826" s="813"/>
    </row>
    <row r="1827" spans="3:15" ht="14.25">
      <c r="C1827" s="813"/>
      <c r="D1827" s="813"/>
      <c r="E1827" s="813"/>
      <c r="F1827" s="813"/>
      <c r="G1827" s="813"/>
      <c r="H1827" s="813"/>
      <c r="I1827" s="813"/>
      <c r="J1827" s="813"/>
      <c r="K1827" s="813"/>
      <c r="L1827" s="813"/>
      <c r="M1827" s="813"/>
      <c r="N1827" s="813"/>
      <c r="O1827" s="813"/>
    </row>
    <row r="1828" spans="3:15" ht="14.25">
      <c r="C1828" s="813"/>
      <c r="D1828" s="813"/>
      <c r="E1828" s="813"/>
      <c r="F1828" s="813"/>
      <c r="G1828" s="813"/>
      <c r="H1828" s="813"/>
      <c r="I1828" s="813"/>
      <c r="J1828" s="813"/>
      <c r="K1828" s="813"/>
      <c r="L1828" s="813"/>
      <c r="M1828" s="813"/>
      <c r="N1828" s="813"/>
      <c r="O1828" s="813"/>
    </row>
    <row r="1829" spans="3:15" ht="14.25">
      <c r="C1829" s="813"/>
      <c r="D1829" s="813"/>
      <c r="E1829" s="813"/>
      <c r="F1829" s="813"/>
      <c r="G1829" s="813"/>
      <c r="H1829" s="813"/>
      <c r="I1829" s="813"/>
      <c r="J1829" s="813"/>
      <c r="K1829" s="813"/>
      <c r="L1829" s="813"/>
      <c r="M1829" s="813"/>
      <c r="N1829" s="813"/>
      <c r="O1829" s="813"/>
    </row>
    <row r="1830" spans="3:15" ht="14.25">
      <c r="C1830" s="813"/>
      <c r="D1830" s="813"/>
      <c r="E1830" s="813"/>
      <c r="F1830" s="813"/>
      <c r="G1830" s="813"/>
      <c r="H1830" s="813"/>
      <c r="I1830" s="813"/>
      <c r="J1830" s="813"/>
      <c r="K1830" s="813"/>
      <c r="L1830" s="813"/>
      <c r="M1830" s="813"/>
      <c r="N1830" s="813"/>
      <c r="O1830" s="813"/>
    </row>
    <row r="1831" spans="3:15" ht="14.25">
      <c r="C1831" s="813"/>
      <c r="D1831" s="813"/>
      <c r="E1831" s="813"/>
      <c r="F1831" s="813"/>
      <c r="G1831" s="813"/>
      <c r="H1831" s="813"/>
      <c r="I1831" s="813"/>
      <c r="J1831" s="813"/>
      <c r="K1831" s="813"/>
      <c r="L1831" s="813"/>
      <c r="M1831" s="813"/>
      <c r="N1831" s="813"/>
      <c r="O1831" s="813"/>
    </row>
    <row r="1832" spans="3:15" ht="14.25">
      <c r="C1832" s="813"/>
      <c r="D1832" s="813"/>
      <c r="E1832" s="813"/>
      <c r="F1832" s="813"/>
      <c r="G1832" s="813"/>
      <c r="H1832" s="813"/>
      <c r="I1832" s="813"/>
      <c r="J1832" s="813"/>
      <c r="K1832" s="813"/>
      <c r="L1832" s="813"/>
      <c r="M1832" s="813"/>
      <c r="N1832" s="813"/>
      <c r="O1832" s="813"/>
    </row>
    <row r="1833" spans="3:15" ht="14.25">
      <c r="C1833" s="813"/>
      <c r="D1833" s="813"/>
      <c r="E1833" s="813"/>
      <c r="F1833" s="813"/>
      <c r="G1833" s="813"/>
      <c r="H1833" s="813"/>
      <c r="I1833" s="813"/>
      <c r="J1833" s="813"/>
      <c r="K1833" s="813"/>
      <c r="L1833" s="813"/>
      <c r="M1833" s="813"/>
      <c r="N1833" s="813"/>
      <c r="O1833" s="813"/>
    </row>
    <row r="1834" spans="3:15" ht="14.25">
      <c r="C1834" s="813"/>
      <c r="D1834" s="813"/>
      <c r="E1834" s="813"/>
      <c r="F1834" s="813"/>
      <c r="G1834" s="813"/>
      <c r="H1834" s="813"/>
      <c r="I1834" s="813"/>
      <c r="J1834" s="813"/>
      <c r="K1834" s="813"/>
      <c r="L1834" s="813"/>
      <c r="M1834" s="813"/>
      <c r="N1834" s="813"/>
      <c r="O1834" s="813"/>
    </row>
    <row r="1835" spans="3:15" ht="14.25">
      <c r="C1835" s="813"/>
      <c r="D1835" s="813"/>
      <c r="E1835" s="813"/>
      <c r="F1835" s="813"/>
      <c r="G1835" s="813"/>
      <c r="H1835" s="813"/>
      <c r="I1835" s="813"/>
      <c r="J1835" s="813"/>
      <c r="K1835" s="813"/>
      <c r="L1835" s="813"/>
      <c r="M1835" s="813"/>
      <c r="N1835" s="813"/>
      <c r="O1835" s="813"/>
    </row>
    <row r="1836" spans="3:15" ht="14.25">
      <c r="C1836" s="813"/>
      <c r="D1836" s="813"/>
      <c r="E1836" s="813"/>
      <c r="F1836" s="813"/>
      <c r="G1836" s="813"/>
      <c r="H1836" s="813"/>
      <c r="I1836" s="813"/>
      <c r="J1836" s="813"/>
      <c r="K1836" s="813"/>
      <c r="L1836" s="813"/>
      <c r="M1836" s="813"/>
      <c r="N1836" s="813"/>
      <c r="O1836" s="813"/>
    </row>
    <row r="1837" spans="3:15" ht="14.25">
      <c r="C1837" s="813"/>
      <c r="D1837" s="813"/>
      <c r="E1837" s="813"/>
      <c r="F1837" s="813"/>
      <c r="G1837" s="813"/>
      <c r="H1837" s="813"/>
      <c r="I1837" s="813"/>
      <c r="J1837" s="813"/>
      <c r="K1837" s="813"/>
      <c r="L1837" s="813"/>
      <c r="M1837" s="813"/>
      <c r="N1837" s="813"/>
      <c r="O1837" s="813"/>
    </row>
    <row r="1838" spans="3:15" ht="14.25">
      <c r="C1838" s="813"/>
      <c r="D1838" s="813"/>
      <c r="E1838" s="813"/>
      <c r="F1838" s="813"/>
      <c r="G1838" s="813"/>
      <c r="H1838" s="813"/>
      <c r="I1838" s="813"/>
      <c r="J1838" s="813"/>
      <c r="K1838" s="813"/>
      <c r="L1838" s="813"/>
      <c r="M1838" s="813"/>
      <c r="N1838" s="813"/>
      <c r="O1838" s="813"/>
    </row>
    <row r="1839" spans="3:15" ht="14.25">
      <c r="C1839" s="813"/>
      <c r="D1839" s="813"/>
      <c r="E1839" s="813"/>
      <c r="F1839" s="813"/>
      <c r="G1839" s="813"/>
      <c r="H1839" s="813"/>
      <c r="I1839" s="813"/>
      <c r="J1839" s="813"/>
      <c r="K1839" s="813"/>
      <c r="L1839" s="813"/>
      <c r="M1839" s="813"/>
      <c r="N1839" s="813"/>
      <c r="O1839" s="813"/>
    </row>
    <row r="1840" spans="3:15" ht="14.25">
      <c r="C1840" s="813"/>
      <c r="D1840" s="813"/>
      <c r="E1840" s="813"/>
      <c r="F1840" s="813"/>
      <c r="G1840" s="813"/>
      <c r="H1840" s="813"/>
      <c r="I1840" s="813"/>
      <c r="J1840" s="813"/>
      <c r="K1840" s="813"/>
      <c r="L1840" s="813"/>
      <c r="M1840" s="813"/>
      <c r="N1840" s="813"/>
      <c r="O1840" s="813"/>
    </row>
    <row r="1841" spans="3:15" ht="14.25">
      <c r="C1841" s="813"/>
      <c r="D1841" s="813"/>
      <c r="E1841" s="813"/>
      <c r="F1841" s="813"/>
      <c r="G1841" s="813"/>
      <c r="H1841" s="813"/>
      <c r="I1841" s="813"/>
      <c r="J1841" s="813"/>
      <c r="K1841" s="813"/>
      <c r="L1841" s="813"/>
      <c r="M1841" s="813"/>
      <c r="N1841" s="813"/>
      <c r="O1841" s="813"/>
    </row>
    <row r="1842" spans="3:15" ht="14.25">
      <c r="C1842" s="813"/>
      <c r="D1842" s="813"/>
      <c r="E1842" s="813"/>
      <c r="F1842" s="813"/>
      <c r="G1842" s="813"/>
      <c r="H1842" s="813"/>
      <c r="I1842" s="813"/>
      <c r="J1842" s="813"/>
      <c r="K1842" s="813"/>
      <c r="L1842" s="813"/>
      <c r="M1842" s="813"/>
      <c r="N1842" s="813"/>
      <c r="O1842" s="813"/>
    </row>
    <row r="1843" spans="3:15" ht="14.25">
      <c r="C1843" s="813"/>
      <c r="D1843" s="813"/>
      <c r="E1843" s="813"/>
      <c r="F1843" s="813"/>
      <c r="G1843" s="813"/>
      <c r="H1843" s="813"/>
      <c r="I1843" s="813"/>
      <c r="J1843" s="813"/>
      <c r="K1843" s="813"/>
      <c r="L1843" s="813"/>
      <c r="M1843" s="813"/>
      <c r="N1843" s="813"/>
      <c r="O1843" s="813"/>
    </row>
    <row r="1844" spans="3:15" ht="14.25">
      <c r="C1844" s="813"/>
      <c r="D1844" s="813"/>
      <c r="E1844" s="813"/>
      <c r="F1844" s="813"/>
      <c r="G1844" s="813"/>
      <c r="H1844" s="813"/>
      <c r="I1844" s="813"/>
      <c r="J1844" s="813"/>
      <c r="K1844" s="813"/>
      <c r="L1844" s="813"/>
      <c r="M1844" s="813"/>
      <c r="N1844" s="813"/>
      <c r="O1844" s="813"/>
    </row>
    <row r="1845" spans="3:15" ht="14.25">
      <c r="C1845" s="813"/>
      <c r="D1845" s="813"/>
      <c r="E1845" s="813"/>
      <c r="F1845" s="813"/>
      <c r="G1845" s="813"/>
      <c r="H1845" s="813"/>
      <c r="I1845" s="813"/>
      <c r="J1845" s="813"/>
      <c r="K1845" s="813"/>
      <c r="L1845" s="813"/>
      <c r="M1845" s="813"/>
      <c r="N1845" s="813"/>
      <c r="O1845" s="813"/>
    </row>
    <row r="1846" spans="3:15" ht="14.25">
      <c r="C1846" s="813"/>
      <c r="D1846" s="813"/>
      <c r="E1846" s="813"/>
      <c r="F1846" s="813"/>
      <c r="G1846" s="813"/>
      <c r="H1846" s="813"/>
      <c r="I1846" s="813"/>
      <c r="J1846" s="813"/>
      <c r="K1846" s="813"/>
      <c r="L1846" s="813"/>
      <c r="M1846" s="813"/>
      <c r="N1846" s="813"/>
      <c r="O1846" s="813"/>
    </row>
    <row r="1847" spans="3:15" ht="14.25">
      <c r="C1847" s="813"/>
      <c r="D1847" s="813"/>
      <c r="E1847" s="813"/>
      <c r="F1847" s="813"/>
      <c r="G1847" s="813"/>
      <c r="H1847" s="813"/>
      <c r="I1847" s="813"/>
      <c r="J1847" s="813"/>
      <c r="K1847" s="813"/>
      <c r="L1847" s="813"/>
      <c r="M1847" s="813"/>
      <c r="N1847" s="813"/>
      <c r="O1847" s="813"/>
    </row>
    <row r="1848" spans="3:15" ht="14.25">
      <c r="C1848" s="813"/>
      <c r="D1848" s="813"/>
      <c r="E1848" s="813"/>
      <c r="F1848" s="813"/>
      <c r="G1848" s="813"/>
      <c r="H1848" s="813"/>
      <c r="I1848" s="813"/>
      <c r="J1848" s="813"/>
      <c r="K1848" s="813"/>
      <c r="L1848" s="813"/>
      <c r="M1848" s="813"/>
      <c r="N1848" s="813"/>
      <c r="O1848" s="813"/>
    </row>
    <row r="1849" spans="3:15" ht="14.25">
      <c r="C1849" s="813"/>
      <c r="D1849" s="813"/>
      <c r="E1849" s="813"/>
      <c r="F1849" s="813"/>
      <c r="G1849" s="813"/>
      <c r="H1849" s="813"/>
      <c r="I1849" s="813"/>
      <c r="J1849" s="813"/>
      <c r="K1849" s="813"/>
      <c r="L1849" s="813"/>
      <c r="M1849" s="813"/>
      <c r="N1849" s="813"/>
      <c r="O1849" s="813"/>
    </row>
    <row r="1850" spans="3:15" ht="14.25">
      <c r="C1850" s="813"/>
      <c r="D1850" s="813"/>
      <c r="E1850" s="813"/>
      <c r="F1850" s="813"/>
      <c r="G1850" s="813"/>
      <c r="H1850" s="813"/>
      <c r="I1850" s="813"/>
      <c r="J1850" s="813"/>
      <c r="K1850" s="813"/>
      <c r="L1850" s="813"/>
      <c r="M1850" s="813"/>
      <c r="N1850" s="813"/>
      <c r="O1850" s="813"/>
    </row>
    <row r="1851" spans="3:15" ht="14.25">
      <c r="C1851" s="813"/>
      <c r="D1851" s="813"/>
      <c r="E1851" s="813"/>
      <c r="F1851" s="813"/>
      <c r="G1851" s="813"/>
      <c r="H1851" s="813"/>
      <c r="I1851" s="813"/>
      <c r="J1851" s="813"/>
      <c r="K1851" s="813"/>
      <c r="L1851" s="813"/>
      <c r="M1851" s="813"/>
      <c r="N1851" s="813"/>
      <c r="O1851" s="813"/>
    </row>
    <row r="1852" spans="3:15" ht="14.25">
      <c r="C1852" s="813"/>
      <c r="D1852" s="813"/>
      <c r="E1852" s="813"/>
      <c r="F1852" s="813"/>
      <c r="G1852" s="813"/>
      <c r="H1852" s="813"/>
      <c r="I1852" s="813"/>
      <c r="J1852" s="813"/>
      <c r="K1852" s="813"/>
      <c r="L1852" s="813"/>
      <c r="M1852" s="813"/>
      <c r="N1852" s="813"/>
      <c r="O1852" s="813"/>
    </row>
    <row r="1853" spans="3:15" ht="14.25">
      <c r="C1853" s="813"/>
      <c r="D1853" s="813"/>
      <c r="E1853" s="813"/>
      <c r="F1853" s="813"/>
      <c r="G1853" s="813"/>
      <c r="H1853" s="813"/>
      <c r="I1853" s="813"/>
      <c r="J1853" s="813"/>
      <c r="K1853" s="813"/>
      <c r="L1853" s="813"/>
      <c r="M1853" s="813"/>
      <c r="N1853" s="813"/>
      <c r="O1853" s="813"/>
    </row>
    <row r="1854" spans="3:15" ht="14.25">
      <c r="C1854" s="813"/>
      <c r="D1854" s="813"/>
      <c r="E1854" s="813"/>
      <c r="F1854" s="813"/>
      <c r="G1854" s="813"/>
      <c r="H1854" s="813"/>
      <c r="I1854" s="813"/>
      <c r="J1854" s="813"/>
      <c r="K1854" s="813"/>
      <c r="L1854" s="813"/>
      <c r="M1854" s="813"/>
      <c r="N1854" s="813"/>
      <c r="O1854" s="813"/>
    </row>
    <row r="1855" spans="3:15" ht="14.25">
      <c r="C1855" s="813"/>
      <c r="D1855" s="813"/>
      <c r="E1855" s="813"/>
      <c r="F1855" s="813"/>
      <c r="G1855" s="813"/>
      <c r="H1855" s="813"/>
      <c r="I1855" s="813"/>
      <c r="J1855" s="813"/>
      <c r="K1855" s="813"/>
      <c r="L1855" s="813"/>
      <c r="M1855" s="813"/>
      <c r="N1855" s="813"/>
      <c r="O1855" s="813"/>
    </row>
    <row r="1856" spans="3:15" ht="14.25">
      <c r="C1856" s="813"/>
      <c r="D1856" s="813"/>
      <c r="E1856" s="813"/>
      <c r="F1856" s="813"/>
      <c r="G1856" s="813"/>
      <c r="H1856" s="813"/>
      <c r="I1856" s="813"/>
      <c r="J1856" s="813"/>
      <c r="K1856" s="813"/>
      <c r="L1856" s="813"/>
      <c r="M1856" s="813"/>
      <c r="N1856" s="813"/>
      <c r="O1856" s="813"/>
    </row>
    <row r="1857" spans="3:15" ht="14.25">
      <c r="C1857" s="813"/>
      <c r="D1857" s="813"/>
      <c r="E1857" s="813"/>
      <c r="F1857" s="813"/>
      <c r="G1857" s="813"/>
      <c r="H1857" s="813"/>
      <c r="I1857" s="813"/>
      <c r="J1857" s="813"/>
      <c r="K1857" s="813"/>
      <c r="L1857" s="813"/>
      <c r="M1857" s="813"/>
      <c r="N1857" s="813"/>
      <c r="O1857" s="813"/>
    </row>
    <row r="1858" spans="3:15" ht="14.25">
      <c r="C1858" s="813"/>
      <c r="D1858" s="813"/>
      <c r="E1858" s="813"/>
      <c r="F1858" s="813"/>
      <c r="G1858" s="813"/>
      <c r="H1858" s="813"/>
      <c r="I1858" s="813"/>
      <c r="J1858" s="813"/>
      <c r="K1858" s="813"/>
      <c r="L1858" s="813"/>
      <c r="M1858" s="813"/>
      <c r="N1858" s="813"/>
      <c r="O1858" s="813"/>
    </row>
    <row r="1859" spans="3:15" ht="14.25">
      <c r="C1859" s="813"/>
      <c r="D1859" s="813"/>
      <c r="E1859" s="813"/>
      <c r="F1859" s="813"/>
      <c r="G1859" s="813"/>
      <c r="H1859" s="813"/>
      <c r="I1859" s="813"/>
      <c r="J1859" s="813"/>
      <c r="K1859" s="813"/>
      <c r="L1859" s="813"/>
      <c r="M1859" s="813"/>
      <c r="N1859" s="813"/>
      <c r="O1859" s="813"/>
    </row>
    <row r="1860" spans="3:15" ht="14.25">
      <c r="C1860" s="813"/>
      <c r="D1860" s="813"/>
      <c r="E1860" s="813"/>
      <c r="F1860" s="813"/>
      <c r="G1860" s="813"/>
      <c r="H1860" s="813"/>
      <c r="I1860" s="813"/>
      <c r="J1860" s="813"/>
      <c r="K1860" s="813"/>
      <c r="L1860" s="813"/>
      <c r="M1860" s="813"/>
      <c r="N1860" s="813"/>
      <c r="O1860" s="813"/>
    </row>
    <row r="1861" spans="3:15" ht="14.25">
      <c r="C1861" s="813"/>
      <c r="D1861" s="813"/>
      <c r="E1861" s="813"/>
      <c r="F1861" s="813"/>
      <c r="G1861" s="813"/>
      <c r="H1861" s="813"/>
      <c r="I1861" s="813"/>
      <c r="J1861" s="813"/>
      <c r="K1861" s="813"/>
      <c r="L1861" s="813"/>
      <c r="M1861" s="813"/>
      <c r="N1861" s="813"/>
      <c r="O1861" s="813"/>
    </row>
    <row r="1862" spans="3:15" ht="14.25">
      <c r="C1862" s="813"/>
      <c r="D1862" s="813"/>
      <c r="E1862" s="813"/>
      <c r="F1862" s="813"/>
      <c r="G1862" s="813"/>
      <c r="H1862" s="813"/>
      <c r="I1862" s="813"/>
      <c r="J1862" s="813"/>
      <c r="K1862" s="813"/>
      <c r="L1862" s="813"/>
      <c r="M1862" s="813"/>
      <c r="N1862" s="813"/>
      <c r="O1862" s="813"/>
    </row>
    <row r="1863" spans="3:15" ht="14.25">
      <c r="C1863" s="813"/>
      <c r="D1863" s="813"/>
      <c r="E1863" s="813"/>
      <c r="F1863" s="813"/>
      <c r="G1863" s="813"/>
      <c r="H1863" s="813"/>
      <c r="I1863" s="813"/>
      <c r="J1863" s="813"/>
      <c r="K1863" s="813"/>
      <c r="L1863" s="813"/>
      <c r="M1863" s="813"/>
      <c r="N1863" s="813"/>
      <c r="O1863" s="813"/>
    </row>
    <row r="1864" spans="3:15" ht="14.25">
      <c r="C1864" s="813"/>
      <c r="D1864" s="813"/>
      <c r="E1864" s="813"/>
      <c r="F1864" s="813"/>
      <c r="G1864" s="813"/>
      <c r="H1864" s="813"/>
      <c r="I1864" s="813"/>
      <c r="J1864" s="813"/>
      <c r="K1864" s="813"/>
      <c r="L1864" s="813"/>
      <c r="M1864" s="813"/>
      <c r="N1864" s="813"/>
      <c r="O1864" s="813"/>
    </row>
    <row r="1865" spans="3:15" ht="14.25">
      <c r="C1865" s="813"/>
      <c r="D1865" s="813"/>
      <c r="E1865" s="813"/>
      <c r="F1865" s="813"/>
      <c r="G1865" s="813"/>
      <c r="H1865" s="813"/>
      <c r="I1865" s="813"/>
      <c r="J1865" s="813"/>
      <c r="K1865" s="813"/>
      <c r="L1865" s="813"/>
      <c r="M1865" s="813"/>
      <c r="N1865" s="813"/>
      <c r="O1865" s="813"/>
    </row>
    <row r="1866" spans="3:15" ht="14.25">
      <c r="C1866" s="813"/>
      <c r="D1866" s="813"/>
      <c r="E1866" s="813"/>
      <c r="F1866" s="813"/>
      <c r="G1866" s="813"/>
      <c r="H1866" s="813"/>
      <c r="I1866" s="813"/>
      <c r="J1866" s="813"/>
      <c r="K1866" s="813"/>
      <c r="L1866" s="813"/>
      <c r="M1866" s="813"/>
      <c r="N1866" s="813"/>
      <c r="O1866" s="813"/>
    </row>
    <row r="1867" spans="3:15" ht="14.25">
      <c r="C1867" s="813"/>
      <c r="D1867" s="813"/>
      <c r="E1867" s="813"/>
      <c r="F1867" s="813"/>
      <c r="G1867" s="813"/>
      <c r="H1867" s="813"/>
      <c r="I1867" s="813"/>
      <c r="J1867" s="813"/>
      <c r="K1867" s="813"/>
      <c r="L1867" s="813"/>
      <c r="M1867" s="813"/>
      <c r="N1867" s="813"/>
      <c r="O1867" s="813"/>
    </row>
    <row r="1868" spans="3:15" ht="14.25">
      <c r="C1868" s="813"/>
      <c r="D1868" s="813"/>
      <c r="E1868" s="813"/>
      <c r="F1868" s="813"/>
      <c r="G1868" s="813"/>
      <c r="H1868" s="813"/>
      <c r="I1868" s="813"/>
      <c r="J1868" s="813"/>
      <c r="K1868" s="813"/>
      <c r="L1868" s="813"/>
      <c r="M1868" s="813"/>
      <c r="N1868" s="813"/>
      <c r="O1868" s="813"/>
    </row>
    <row r="1869" spans="3:15" ht="14.25">
      <c r="C1869" s="813"/>
      <c r="D1869" s="813"/>
      <c r="E1869" s="813"/>
      <c r="F1869" s="813"/>
      <c r="G1869" s="813"/>
      <c r="H1869" s="813"/>
      <c r="I1869" s="813"/>
      <c r="J1869" s="813"/>
      <c r="K1869" s="813"/>
      <c r="L1869" s="813"/>
      <c r="M1869" s="813"/>
      <c r="N1869" s="813"/>
      <c r="O1869" s="813"/>
    </row>
    <row r="1870" spans="3:15" ht="14.25">
      <c r="C1870" s="813"/>
      <c r="D1870" s="813"/>
      <c r="E1870" s="813"/>
      <c r="F1870" s="813"/>
      <c r="G1870" s="813"/>
      <c r="H1870" s="813"/>
      <c r="I1870" s="813"/>
      <c r="J1870" s="813"/>
      <c r="K1870" s="813"/>
      <c r="L1870" s="813"/>
      <c r="M1870" s="813"/>
      <c r="N1870" s="813"/>
      <c r="O1870" s="813"/>
    </row>
    <row r="1871" spans="3:15" ht="14.25">
      <c r="C1871" s="813"/>
      <c r="D1871" s="813"/>
      <c r="E1871" s="813"/>
      <c r="F1871" s="813"/>
      <c r="G1871" s="813"/>
      <c r="H1871" s="813"/>
      <c r="I1871" s="813"/>
      <c r="J1871" s="813"/>
      <c r="K1871" s="813"/>
      <c r="L1871" s="813"/>
      <c r="M1871" s="813"/>
      <c r="N1871" s="813"/>
      <c r="O1871" s="813"/>
    </row>
    <row r="1872" spans="3:15" ht="14.25">
      <c r="C1872" s="813"/>
      <c r="D1872" s="813"/>
      <c r="E1872" s="813"/>
      <c r="F1872" s="813"/>
      <c r="G1872" s="813"/>
      <c r="H1872" s="813"/>
      <c r="I1872" s="813"/>
      <c r="J1872" s="813"/>
      <c r="K1872" s="813"/>
      <c r="L1872" s="813"/>
      <c r="M1872" s="813"/>
      <c r="N1872" s="813"/>
      <c r="O1872" s="813"/>
    </row>
    <row r="1873" spans="3:15" ht="14.25">
      <c r="C1873" s="813"/>
      <c r="D1873" s="813"/>
      <c r="E1873" s="813"/>
      <c r="F1873" s="813"/>
      <c r="G1873" s="813"/>
      <c r="H1873" s="813"/>
      <c r="I1873" s="813"/>
      <c r="J1873" s="813"/>
      <c r="K1873" s="813"/>
      <c r="L1873" s="813"/>
      <c r="M1873" s="813"/>
      <c r="N1873" s="813"/>
      <c r="O1873" s="813"/>
    </row>
    <row r="1874" spans="3:15" ht="14.25">
      <c r="C1874" s="813"/>
      <c r="D1874" s="813"/>
      <c r="E1874" s="813"/>
      <c r="F1874" s="813"/>
      <c r="G1874" s="813"/>
      <c r="H1874" s="813"/>
      <c r="I1874" s="813"/>
      <c r="J1874" s="813"/>
      <c r="K1874" s="813"/>
      <c r="L1874" s="813"/>
      <c r="M1874" s="813"/>
      <c r="N1874" s="813"/>
      <c r="O1874" s="813"/>
    </row>
    <row r="1875" spans="3:15" ht="14.25">
      <c r="C1875" s="813"/>
      <c r="D1875" s="813"/>
      <c r="E1875" s="813"/>
      <c r="F1875" s="813"/>
      <c r="G1875" s="813"/>
      <c r="H1875" s="813"/>
      <c r="I1875" s="813"/>
      <c r="J1875" s="813"/>
      <c r="K1875" s="813"/>
      <c r="L1875" s="813"/>
      <c r="M1875" s="813"/>
      <c r="N1875" s="813"/>
      <c r="O1875" s="813"/>
    </row>
    <row r="1876" spans="3:15" ht="14.25">
      <c r="C1876" s="813"/>
      <c r="D1876" s="813"/>
      <c r="E1876" s="813"/>
      <c r="F1876" s="813"/>
      <c r="G1876" s="813"/>
      <c r="H1876" s="813"/>
      <c r="I1876" s="813"/>
      <c r="J1876" s="813"/>
      <c r="K1876" s="813"/>
      <c r="L1876" s="813"/>
      <c r="M1876" s="813"/>
      <c r="N1876" s="813"/>
      <c r="O1876" s="813"/>
    </row>
    <row r="1877" spans="3:15" ht="14.25">
      <c r="C1877" s="813"/>
      <c r="D1877" s="813"/>
      <c r="E1877" s="813"/>
      <c r="F1877" s="813"/>
      <c r="G1877" s="813"/>
      <c r="H1877" s="813"/>
      <c r="I1877" s="813"/>
      <c r="J1877" s="813"/>
      <c r="K1877" s="813"/>
      <c r="L1877" s="813"/>
      <c r="M1877" s="813"/>
      <c r="N1877" s="813"/>
      <c r="O1877" s="813"/>
    </row>
    <row r="1878" spans="3:15" ht="14.25">
      <c r="C1878" s="813"/>
      <c r="D1878" s="813"/>
      <c r="E1878" s="813"/>
      <c r="F1878" s="813"/>
      <c r="G1878" s="813"/>
      <c r="H1878" s="813"/>
      <c r="I1878" s="813"/>
      <c r="J1878" s="813"/>
      <c r="K1878" s="813"/>
      <c r="L1878" s="813"/>
      <c r="M1878" s="813"/>
      <c r="N1878" s="813"/>
      <c r="O1878" s="813"/>
    </row>
    <row r="1879" spans="3:15" ht="14.25">
      <c r="C1879" s="813"/>
      <c r="D1879" s="813"/>
      <c r="E1879" s="813"/>
      <c r="F1879" s="813"/>
      <c r="G1879" s="813"/>
      <c r="H1879" s="813"/>
      <c r="I1879" s="813"/>
      <c r="J1879" s="813"/>
      <c r="K1879" s="813"/>
      <c r="L1879" s="813"/>
      <c r="M1879" s="813"/>
      <c r="N1879" s="813"/>
      <c r="O1879" s="813"/>
    </row>
    <row r="1880" spans="3:15" ht="14.25">
      <c r="C1880" s="813"/>
      <c r="D1880" s="813"/>
      <c r="E1880" s="813"/>
      <c r="F1880" s="813"/>
      <c r="G1880" s="813"/>
      <c r="H1880" s="813"/>
      <c r="I1880" s="813"/>
      <c r="J1880" s="813"/>
      <c r="K1880" s="813"/>
      <c r="L1880" s="813"/>
      <c r="M1880" s="813"/>
      <c r="N1880" s="813"/>
      <c r="O1880" s="813"/>
    </row>
    <row r="1881" spans="3:15" ht="14.25">
      <c r="C1881" s="813"/>
      <c r="D1881" s="813"/>
      <c r="E1881" s="813"/>
      <c r="F1881" s="813"/>
      <c r="G1881" s="813"/>
      <c r="H1881" s="813"/>
      <c r="I1881" s="813"/>
      <c r="J1881" s="813"/>
      <c r="K1881" s="813"/>
      <c r="L1881" s="813"/>
      <c r="M1881" s="813"/>
      <c r="N1881" s="813"/>
      <c r="O1881" s="813"/>
    </row>
    <row r="1882" spans="3:15" ht="14.25">
      <c r="C1882" s="813"/>
      <c r="D1882" s="813"/>
      <c r="E1882" s="813"/>
      <c r="F1882" s="813"/>
      <c r="G1882" s="813"/>
      <c r="H1882" s="813"/>
      <c r="I1882" s="813"/>
      <c r="J1882" s="813"/>
      <c r="K1882" s="813"/>
      <c r="L1882" s="813"/>
      <c r="M1882" s="813"/>
      <c r="N1882" s="813"/>
      <c r="O1882" s="813"/>
    </row>
    <row r="1883" spans="3:15" ht="14.25">
      <c r="C1883" s="813"/>
      <c r="D1883" s="813"/>
      <c r="E1883" s="813"/>
      <c r="F1883" s="813"/>
      <c r="G1883" s="813"/>
      <c r="H1883" s="813"/>
      <c r="I1883" s="813"/>
      <c r="J1883" s="813"/>
      <c r="K1883" s="813"/>
      <c r="L1883" s="813"/>
      <c r="M1883" s="813"/>
      <c r="N1883" s="813"/>
      <c r="O1883" s="813"/>
    </row>
    <row r="1884" spans="3:15" ht="14.25">
      <c r="C1884" s="813"/>
      <c r="D1884" s="813"/>
      <c r="E1884" s="813"/>
      <c r="F1884" s="813"/>
      <c r="G1884" s="813"/>
      <c r="H1884" s="813"/>
      <c r="I1884" s="813"/>
      <c r="J1884" s="813"/>
      <c r="K1884" s="813"/>
      <c r="L1884" s="813"/>
      <c r="M1884" s="813"/>
      <c r="N1884" s="813"/>
      <c r="O1884" s="813"/>
    </row>
    <row r="1885" spans="3:15" ht="14.25">
      <c r="C1885" s="813"/>
      <c r="D1885" s="813"/>
      <c r="E1885" s="813"/>
      <c r="F1885" s="813"/>
      <c r="G1885" s="813"/>
      <c r="H1885" s="813"/>
      <c r="I1885" s="813"/>
      <c r="J1885" s="813"/>
      <c r="K1885" s="813"/>
      <c r="L1885" s="813"/>
      <c r="M1885" s="813"/>
      <c r="N1885" s="813"/>
      <c r="O1885" s="813"/>
    </row>
    <row r="1886" spans="3:15" ht="14.25">
      <c r="C1886" s="813"/>
      <c r="D1886" s="813"/>
      <c r="E1886" s="813"/>
      <c r="F1886" s="813"/>
      <c r="G1886" s="813"/>
      <c r="H1886" s="813"/>
      <c r="I1886" s="813"/>
      <c r="J1886" s="813"/>
      <c r="K1886" s="813"/>
      <c r="L1886" s="813"/>
      <c r="M1886" s="813"/>
      <c r="N1886" s="813"/>
      <c r="O1886" s="813"/>
    </row>
    <row r="1887" spans="3:15" ht="14.25">
      <c r="C1887" s="813"/>
      <c r="D1887" s="813"/>
      <c r="E1887" s="813"/>
      <c r="F1887" s="813"/>
      <c r="G1887" s="813"/>
      <c r="H1887" s="813"/>
      <c r="I1887" s="813"/>
      <c r="J1887" s="813"/>
      <c r="K1887" s="813"/>
      <c r="L1887" s="813"/>
      <c r="M1887" s="813"/>
      <c r="N1887" s="813"/>
      <c r="O1887" s="813"/>
    </row>
    <row r="1888" spans="3:15" ht="14.25">
      <c r="C1888" s="813"/>
      <c r="D1888" s="813"/>
      <c r="E1888" s="813"/>
      <c r="F1888" s="813"/>
      <c r="G1888" s="813"/>
      <c r="H1888" s="813"/>
      <c r="I1888" s="813"/>
      <c r="J1888" s="813"/>
      <c r="K1888" s="813"/>
      <c r="L1888" s="813"/>
      <c r="M1888" s="813"/>
      <c r="N1888" s="813"/>
      <c r="O1888" s="813"/>
    </row>
    <row r="1889" spans="3:15" ht="14.25">
      <c r="C1889" s="813"/>
      <c r="D1889" s="813"/>
      <c r="E1889" s="813"/>
      <c r="F1889" s="813"/>
      <c r="G1889" s="813"/>
      <c r="H1889" s="813"/>
      <c r="I1889" s="813"/>
      <c r="J1889" s="813"/>
      <c r="K1889" s="813"/>
      <c r="L1889" s="813"/>
      <c r="M1889" s="813"/>
      <c r="N1889" s="813"/>
      <c r="O1889" s="813"/>
    </row>
    <row r="1890" spans="3:15" ht="14.25">
      <c r="C1890" s="813"/>
      <c r="D1890" s="813"/>
      <c r="E1890" s="813"/>
      <c r="F1890" s="813"/>
      <c r="G1890" s="813"/>
      <c r="H1890" s="813"/>
      <c r="I1890" s="813"/>
      <c r="J1890" s="813"/>
      <c r="K1890" s="813"/>
      <c r="L1890" s="813"/>
      <c r="M1890" s="813"/>
      <c r="N1890" s="813"/>
      <c r="O1890" s="813"/>
    </row>
    <row r="1891" spans="3:15" ht="14.25">
      <c r="C1891" s="813"/>
      <c r="D1891" s="813"/>
      <c r="E1891" s="813"/>
      <c r="F1891" s="813"/>
      <c r="G1891" s="813"/>
      <c r="H1891" s="813"/>
      <c r="I1891" s="813"/>
      <c r="J1891" s="813"/>
      <c r="K1891" s="813"/>
      <c r="L1891" s="813"/>
      <c r="M1891" s="813"/>
      <c r="N1891" s="813"/>
      <c r="O1891" s="813"/>
    </row>
    <row r="1892" spans="3:15" ht="14.25">
      <c r="C1892" s="813"/>
      <c r="D1892" s="813"/>
      <c r="E1892" s="813"/>
      <c r="F1892" s="813"/>
      <c r="G1892" s="813"/>
      <c r="H1892" s="813"/>
      <c r="I1892" s="813"/>
      <c r="J1892" s="813"/>
      <c r="K1892" s="813"/>
      <c r="L1892" s="813"/>
      <c r="M1892" s="813"/>
      <c r="N1892" s="813"/>
      <c r="O1892" s="813"/>
    </row>
    <row r="1893" spans="3:15" ht="14.25">
      <c r="C1893" s="813"/>
      <c r="D1893" s="813"/>
      <c r="E1893" s="813"/>
      <c r="F1893" s="813"/>
      <c r="G1893" s="813"/>
      <c r="H1893" s="813"/>
      <c r="I1893" s="813"/>
      <c r="J1893" s="813"/>
      <c r="K1893" s="813"/>
      <c r="L1893" s="813"/>
      <c r="M1893" s="813"/>
      <c r="N1893" s="813"/>
      <c r="O1893" s="813"/>
    </row>
    <row r="1894" spans="3:15" ht="14.25">
      <c r="C1894" s="813"/>
      <c r="D1894" s="813"/>
      <c r="E1894" s="813"/>
      <c r="F1894" s="813"/>
      <c r="G1894" s="813"/>
      <c r="H1894" s="813"/>
      <c r="I1894" s="813"/>
      <c r="J1894" s="813"/>
      <c r="K1894" s="813"/>
      <c r="L1894" s="813"/>
      <c r="M1894" s="813"/>
      <c r="N1894" s="813"/>
      <c r="O1894" s="813"/>
    </row>
    <row r="1895" spans="3:15" ht="14.25">
      <c r="C1895" s="813"/>
      <c r="D1895" s="813"/>
      <c r="E1895" s="813"/>
      <c r="F1895" s="813"/>
      <c r="G1895" s="813"/>
      <c r="H1895" s="813"/>
      <c r="I1895" s="813"/>
      <c r="J1895" s="813"/>
      <c r="K1895" s="813"/>
      <c r="L1895" s="813"/>
      <c r="M1895" s="813"/>
      <c r="N1895" s="813"/>
      <c r="O1895" s="813"/>
    </row>
    <row r="1896" spans="3:15" ht="14.25">
      <c r="C1896" s="813"/>
      <c r="D1896" s="813"/>
      <c r="E1896" s="813"/>
      <c r="F1896" s="813"/>
      <c r="G1896" s="813"/>
      <c r="H1896" s="813"/>
      <c r="I1896" s="813"/>
      <c r="J1896" s="813"/>
      <c r="K1896" s="813"/>
      <c r="L1896" s="813"/>
      <c r="M1896" s="813"/>
      <c r="N1896" s="813"/>
      <c r="O1896" s="813"/>
    </row>
    <row r="1897" spans="3:15" ht="14.25">
      <c r="C1897" s="813"/>
      <c r="D1897" s="813"/>
      <c r="E1897" s="813"/>
      <c r="F1897" s="813"/>
      <c r="G1897" s="813"/>
      <c r="H1897" s="813"/>
      <c r="I1897" s="813"/>
      <c r="J1897" s="813"/>
      <c r="K1897" s="813"/>
      <c r="L1897" s="813"/>
      <c r="M1897" s="813"/>
      <c r="N1897" s="813"/>
      <c r="O1897" s="813"/>
    </row>
    <row r="1898" spans="3:15" ht="14.25">
      <c r="C1898" s="813"/>
      <c r="D1898" s="813"/>
      <c r="E1898" s="813"/>
      <c r="F1898" s="813"/>
      <c r="G1898" s="813"/>
      <c r="H1898" s="813"/>
      <c r="I1898" s="813"/>
      <c r="J1898" s="813"/>
      <c r="K1898" s="813"/>
      <c r="L1898" s="813"/>
      <c r="M1898" s="813"/>
      <c r="N1898" s="813"/>
      <c r="O1898" s="813"/>
    </row>
    <row r="1899" spans="3:15" ht="14.25">
      <c r="C1899" s="813"/>
      <c r="D1899" s="813"/>
      <c r="E1899" s="813"/>
      <c r="F1899" s="813"/>
      <c r="G1899" s="813"/>
      <c r="H1899" s="813"/>
      <c r="I1899" s="813"/>
      <c r="J1899" s="813"/>
      <c r="K1899" s="813"/>
      <c r="L1899" s="813"/>
      <c r="M1899" s="813"/>
      <c r="N1899" s="813"/>
      <c r="O1899" s="813"/>
    </row>
    <row r="1900" spans="3:15" ht="14.25">
      <c r="C1900" s="813"/>
      <c r="D1900" s="813"/>
      <c r="E1900" s="813"/>
      <c r="F1900" s="813"/>
      <c r="G1900" s="813"/>
      <c r="H1900" s="813"/>
      <c r="I1900" s="813"/>
      <c r="J1900" s="813"/>
      <c r="K1900" s="813"/>
      <c r="L1900" s="813"/>
      <c r="M1900" s="813"/>
      <c r="N1900" s="813"/>
      <c r="O1900" s="813"/>
    </row>
    <row r="1901" spans="3:15" ht="14.25">
      <c r="C1901" s="813"/>
      <c r="D1901" s="813"/>
      <c r="E1901" s="813"/>
      <c r="F1901" s="813"/>
      <c r="G1901" s="813"/>
      <c r="H1901" s="813"/>
      <c r="I1901" s="813"/>
      <c r="J1901" s="813"/>
      <c r="K1901" s="813"/>
      <c r="L1901" s="813"/>
      <c r="M1901" s="813"/>
      <c r="N1901" s="813"/>
      <c r="O1901" s="813"/>
    </row>
    <row r="1902" spans="3:15" ht="14.25">
      <c r="C1902" s="813"/>
      <c r="D1902" s="813"/>
      <c r="E1902" s="813"/>
      <c r="F1902" s="813"/>
      <c r="G1902" s="813"/>
      <c r="H1902" s="813"/>
      <c r="I1902" s="813"/>
      <c r="J1902" s="813"/>
      <c r="K1902" s="813"/>
      <c r="L1902" s="813"/>
      <c r="M1902" s="813"/>
      <c r="N1902" s="813"/>
      <c r="O1902" s="813"/>
    </row>
    <row r="1903" spans="3:15" ht="14.25">
      <c r="C1903" s="813"/>
      <c r="D1903" s="813"/>
      <c r="E1903" s="813"/>
      <c r="F1903" s="813"/>
      <c r="G1903" s="813"/>
      <c r="H1903" s="813"/>
      <c r="I1903" s="813"/>
      <c r="J1903" s="813"/>
      <c r="K1903" s="813"/>
      <c r="L1903" s="813"/>
      <c r="M1903" s="813"/>
      <c r="N1903" s="813"/>
      <c r="O1903" s="813"/>
    </row>
    <row r="1904" spans="3:15" ht="14.25">
      <c r="C1904" s="813"/>
      <c r="D1904" s="813"/>
      <c r="E1904" s="813"/>
      <c r="F1904" s="813"/>
      <c r="G1904" s="813"/>
      <c r="H1904" s="813"/>
      <c r="I1904" s="813"/>
      <c r="J1904" s="813"/>
      <c r="K1904" s="813"/>
      <c r="L1904" s="813"/>
      <c r="M1904" s="813"/>
      <c r="N1904" s="813"/>
      <c r="O1904" s="813"/>
    </row>
    <row r="1905" spans="3:15" ht="14.25">
      <c r="C1905" s="813"/>
      <c r="D1905" s="813"/>
      <c r="E1905" s="813"/>
      <c r="F1905" s="813"/>
      <c r="G1905" s="813"/>
      <c r="H1905" s="813"/>
      <c r="I1905" s="813"/>
      <c r="J1905" s="813"/>
      <c r="K1905" s="813"/>
      <c r="L1905" s="813"/>
      <c r="M1905" s="813"/>
      <c r="N1905" s="813"/>
      <c r="O1905" s="813"/>
    </row>
    <row r="1906" spans="3:15" ht="14.25">
      <c r="C1906" s="813"/>
      <c r="D1906" s="813"/>
      <c r="E1906" s="813"/>
      <c r="F1906" s="813"/>
      <c r="G1906" s="813"/>
      <c r="H1906" s="813"/>
      <c r="I1906" s="813"/>
      <c r="J1906" s="813"/>
      <c r="K1906" s="813"/>
      <c r="L1906" s="813"/>
      <c r="M1906" s="813"/>
      <c r="N1906" s="813"/>
      <c r="O1906" s="813"/>
    </row>
    <row r="1907" spans="3:15" ht="14.25">
      <c r="C1907" s="813"/>
      <c r="D1907" s="813"/>
      <c r="E1907" s="813"/>
      <c r="F1907" s="813"/>
      <c r="G1907" s="813"/>
      <c r="H1907" s="813"/>
      <c r="I1907" s="813"/>
      <c r="J1907" s="813"/>
      <c r="K1907" s="813"/>
      <c r="L1907" s="813"/>
      <c r="M1907" s="813"/>
      <c r="N1907" s="813"/>
      <c r="O1907" s="813"/>
    </row>
    <row r="1908" spans="3:15" ht="14.25">
      <c r="C1908" s="813"/>
      <c r="D1908" s="813"/>
      <c r="E1908" s="813"/>
      <c r="F1908" s="813"/>
      <c r="G1908" s="813"/>
      <c r="H1908" s="813"/>
      <c r="I1908" s="813"/>
      <c r="J1908" s="813"/>
      <c r="K1908" s="813"/>
      <c r="L1908" s="813"/>
      <c r="M1908" s="813"/>
      <c r="N1908" s="813"/>
      <c r="O1908" s="813"/>
    </row>
    <row r="1909" spans="3:15" ht="14.25">
      <c r="C1909" s="813"/>
      <c r="D1909" s="813"/>
      <c r="E1909" s="813"/>
      <c r="F1909" s="813"/>
      <c r="G1909" s="813"/>
      <c r="H1909" s="813"/>
      <c r="I1909" s="813"/>
      <c r="J1909" s="813"/>
      <c r="K1909" s="813"/>
      <c r="L1909" s="813"/>
      <c r="M1909" s="813"/>
      <c r="N1909" s="813"/>
      <c r="O1909" s="813"/>
    </row>
    <row r="1910" spans="3:15" ht="14.25">
      <c r="C1910" s="813"/>
      <c r="D1910" s="813"/>
      <c r="E1910" s="813"/>
      <c r="F1910" s="813"/>
      <c r="G1910" s="813"/>
      <c r="H1910" s="813"/>
      <c r="I1910" s="813"/>
      <c r="J1910" s="813"/>
      <c r="K1910" s="813"/>
      <c r="L1910" s="813"/>
      <c r="M1910" s="813"/>
      <c r="N1910" s="813"/>
      <c r="O1910" s="813"/>
    </row>
    <row r="1911" spans="3:15" ht="14.25">
      <c r="C1911" s="813"/>
      <c r="D1911" s="813"/>
      <c r="E1911" s="813"/>
      <c r="F1911" s="813"/>
      <c r="G1911" s="813"/>
      <c r="H1911" s="813"/>
      <c r="I1911" s="813"/>
      <c r="J1911" s="813"/>
      <c r="K1911" s="813"/>
      <c r="L1911" s="813"/>
      <c r="M1911" s="813"/>
      <c r="N1911" s="813"/>
      <c r="O1911" s="813"/>
    </row>
    <row r="1912" spans="3:15" ht="14.25">
      <c r="C1912" s="813"/>
      <c r="D1912" s="813"/>
      <c r="E1912" s="813"/>
      <c r="F1912" s="813"/>
      <c r="G1912" s="813"/>
      <c r="H1912" s="813"/>
      <c r="I1912" s="813"/>
      <c r="J1912" s="813"/>
      <c r="K1912" s="813"/>
      <c r="L1912" s="813"/>
      <c r="M1912" s="813"/>
      <c r="N1912" s="813"/>
      <c r="O1912" s="813"/>
    </row>
    <row r="1913" spans="3:15" ht="14.25">
      <c r="C1913" s="813"/>
      <c r="D1913" s="813"/>
      <c r="E1913" s="813"/>
      <c r="F1913" s="813"/>
      <c r="G1913" s="813"/>
      <c r="H1913" s="813"/>
      <c r="I1913" s="813"/>
      <c r="J1913" s="813"/>
      <c r="K1913" s="813"/>
      <c r="L1913" s="813"/>
      <c r="M1913" s="813"/>
      <c r="N1913" s="813"/>
      <c r="O1913" s="813"/>
    </row>
    <row r="1914" spans="3:15" ht="14.25">
      <c r="C1914" s="813"/>
      <c r="D1914" s="813"/>
      <c r="E1914" s="813"/>
      <c r="F1914" s="813"/>
      <c r="G1914" s="813"/>
      <c r="H1914" s="813"/>
      <c r="I1914" s="813"/>
      <c r="J1914" s="813"/>
      <c r="K1914" s="813"/>
      <c r="L1914" s="813"/>
      <c r="M1914" s="813"/>
      <c r="N1914" s="813"/>
      <c r="O1914" s="813"/>
    </row>
    <row r="1915" spans="3:15" ht="14.25">
      <c r="C1915" s="813"/>
      <c r="D1915" s="813"/>
      <c r="E1915" s="813"/>
      <c r="F1915" s="813"/>
      <c r="G1915" s="813"/>
      <c r="H1915" s="813"/>
      <c r="I1915" s="813"/>
      <c r="J1915" s="813"/>
      <c r="K1915" s="813"/>
      <c r="L1915" s="813"/>
      <c r="M1915" s="813"/>
      <c r="N1915" s="813"/>
      <c r="O1915" s="813"/>
    </row>
    <row r="1916" spans="3:15" ht="14.25">
      <c r="C1916" s="813"/>
      <c r="D1916" s="813"/>
      <c r="E1916" s="813"/>
      <c r="F1916" s="813"/>
      <c r="G1916" s="813"/>
      <c r="H1916" s="813"/>
      <c r="I1916" s="813"/>
      <c r="J1916" s="813"/>
      <c r="K1916" s="813"/>
      <c r="L1916" s="813"/>
      <c r="M1916" s="813"/>
      <c r="N1916" s="813"/>
      <c r="O1916" s="813"/>
    </row>
    <row r="1917" spans="3:15" ht="14.25">
      <c r="C1917" s="813"/>
      <c r="D1917" s="813"/>
      <c r="E1917" s="813"/>
      <c r="F1917" s="813"/>
      <c r="G1917" s="813"/>
      <c r="H1917" s="813"/>
      <c r="I1917" s="813"/>
      <c r="J1917" s="813"/>
      <c r="K1917" s="813"/>
      <c r="L1917" s="813"/>
      <c r="M1917" s="813"/>
      <c r="N1917" s="813"/>
      <c r="O1917" s="813"/>
    </row>
    <row r="1918" spans="3:15" ht="14.25">
      <c r="C1918" s="813"/>
      <c r="D1918" s="813"/>
      <c r="E1918" s="813"/>
      <c r="F1918" s="813"/>
      <c r="G1918" s="813"/>
      <c r="H1918" s="813"/>
      <c r="I1918" s="813"/>
      <c r="J1918" s="813"/>
      <c r="K1918" s="813"/>
      <c r="L1918" s="813"/>
      <c r="M1918" s="813"/>
      <c r="N1918" s="813"/>
      <c r="O1918" s="813"/>
    </row>
    <row r="1919" spans="3:15" ht="14.25">
      <c r="C1919" s="813"/>
      <c r="D1919" s="813"/>
      <c r="E1919" s="813"/>
      <c r="F1919" s="813"/>
      <c r="G1919" s="813"/>
      <c r="H1919" s="813"/>
      <c r="I1919" s="813"/>
      <c r="J1919" s="813"/>
      <c r="K1919" s="813"/>
      <c r="L1919" s="813"/>
      <c r="M1919" s="813"/>
      <c r="N1919" s="813"/>
      <c r="O1919" s="813"/>
    </row>
    <row r="1920" spans="3:15" ht="14.25">
      <c r="C1920" s="813"/>
      <c r="D1920" s="813"/>
      <c r="E1920" s="813"/>
      <c r="F1920" s="813"/>
      <c r="G1920" s="813"/>
      <c r="H1920" s="813"/>
      <c r="I1920" s="813"/>
      <c r="J1920" s="813"/>
      <c r="K1920" s="813"/>
      <c r="L1920" s="813"/>
      <c r="M1920" s="813"/>
      <c r="N1920" s="813"/>
      <c r="O1920" s="813"/>
    </row>
    <row r="1921" spans="3:15" ht="14.25">
      <c r="C1921" s="813"/>
      <c r="D1921" s="813"/>
      <c r="E1921" s="813"/>
      <c r="F1921" s="813"/>
      <c r="G1921" s="813"/>
      <c r="H1921" s="813"/>
      <c r="I1921" s="813"/>
      <c r="J1921" s="813"/>
      <c r="K1921" s="813"/>
      <c r="L1921" s="813"/>
      <c r="M1921" s="813"/>
      <c r="N1921" s="813"/>
      <c r="O1921" s="813"/>
    </row>
    <row r="1922" spans="3:15" ht="14.25">
      <c r="C1922" s="813"/>
      <c r="D1922" s="813"/>
      <c r="E1922" s="813"/>
      <c r="F1922" s="813"/>
      <c r="G1922" s="813"/>
      <c r="H1922" s="813"/>
      <c r="I1922" s="813"/>
      <c r="J1922" s="813"/>
      <c r="K1922" s="813"/>
      <c r="L1922" s="813"/>
      <c r="M1922" s="813"/>
      <c r="N1922" s="813"/>
      <c r="O1922" s="813"/>
    </row>
    <row r="1923" spans="3:15" ht="14.25">
      <c r="C1923" s="813"/>
      <c r="D1923" s="813"/>
      <c r="E1923" s="813"/>
      <c r="F1923" s="813"/>
      <c r="G1923" s="813"/>
      <c r="H1923" s="813"/>
      <c r="I1923" s="813"/>
      <c r="J1923" s="813"/>
      <c r="K1923" s="813"/>
      <c r="L1923" s="813"/>
      <c r="M1923" s="813"/>
      <c r="N1923" s="813"/>
      <c r="O1923" s="813"/>
    </row>
    <row r="1924" spans="3:15" ht="14.25">
      <c r="C1924" s="813"/>
      <c r="D1924" s="813"/>
      <c r="E1924" s="813"/>
      <c r="F1924" s="813"/>
      <c r="G1924" s="813"/>
      <c r="H1924" s="813"/>
      <c r="I1924" s="813"/>
      <c r="J1924" s="813"/>
      <c r="K1924" s="813"/>
      <c r="L1924" s="813"/>
      <c r="M1924" s="813"/>
      <c r="N1924" s="813"/>
      <c r="O1924" s="813"/>
    </row>
    <row r="1925" spans="3:15" ht="14.25">
      <c r="C1925" s="813"/>
      <c r="D1925" s="813"/>
      <c r="E1925" s="813"/>
      <c r="F1925" s="813"/>
      <c r="G1925" s="813"/>
      <c r="H1925" s="813"/>
      <c r="I1925" s="813"/>
      <c r="J1925" s="813"/>
      <c r="K1925" s="813"/>
      <c r="L1925" s="813"/>
      <c r="M1925" s="813"/>
      <c r="N1925" s="813"/>
      <c r="O1925" s="813"/>
    </row>
    <row r="1926" spans="3:15" ht="14.25">
      <c r="C1926" s="813"/>
      <c r="D1926" s="813"/>
      <c r="E1926" s="813"/>
      <c r="F1926" s="813"/>
      <c r="G1926" s="813"/>
      <c r="H1926" s="813"/>
      <c r="I1926" s="813"/>
      <c r="J1926" s="813"/>
      <c r="K1926" s="813"/>
      <c r="L1926" s="813"/>
      <c r="M1926" s="813"/>
      <c r="N1926" s="813"/>
      <c r="O1926" s="813"/>
    </row>
    <row r="1927" spans="3:15" ht="14.25">
      <c r="C1927" s="813"/>
      <c r="D1927" s="813"/>
      <c r="E1927" s="813"/>
      <c r="F1927" s="813"/>
      <c r="G1927" s="813"/>
      <c r="H1927" s="813"/>
      <c r="I1927" s="813"/>
      <c r="J1927" s="813"/>
      <c r="K1927" s="813"/>
      <c r="L1927" s="813"/>
      <c r="M1927" s="813"/>
      <c r="N1927" s="813"/>
      <c r="O1927" s="813"/>
    </row>
    <row r="1928" spans="3:15" ht="14.25">
      <c r="C1928" s="813"/>
      <c r="D1928" s="813"/>
      <c r="E1928" s="813"/>
      <c r="F1928" s="813"/>
      <c r="G1928" s="813"/>
      <c r="H1928" s="813"/>
      <c r="I1928" s="813"/>
      <c r="J1928" s="813"/>
      <c r="K1928" s="813"/>
      <c r="L1928" s="813"/>
      <c r="M1928" s="813"/>
      <c r="N1928" s="813"/>
      <c r="O1928" s="813"/>
    </row>
    <row r="1929" spans="3:15" ht="14.25">
      <c r="C1929" s="813"/>
      <c r="D1929" s="813"/>
      <c r="E1929" s="813"/>
      <c r="F1929" s="813"/>
      <c r="G1929" s="813"/>
      <c r="H1929" s="813"/>
      <c r="I1929" s="813"/>
      <c r="J1929" s="813"/>
      <c r="K1929" s="813"/>
      <c r="L1929" s="813"/>
      <c r="M1929" s="813"/>
      <c r="N1929" s="813"/>
      <c r="O1929" s="813"/>
    </row>
    <row r="1930" spans="3:15" ht="14.25">
      <c r="C1930" s="813"/>
      <c r="D1930" s="813"/>
      <c r="E1930" s="813"/>
      <c r="F1930" s="813"/>
      <c r="G1930" s="813"/>
      <c r="H1930" s="813"/>
      <c r="I1930" s="813"/>
      <c r="J1930" s="813"/>
      <c r="K1930" s="813"/>
      <c r="L1930" s="813"/>
      <c r="M1930" s="813"/>
      <c r="N1930" s="813"/>
      <c r="O1930" s="813"/>
    </row>
    <row r="1931" spans="3:15" ht="14.25">
      <c r="C1931" s="813"/>
      <c r="D1931" s="813"/>
      <c r="E1931" s="813"/>
      <c r="F1931" s="813"/>
      <c r="G1931" s="813"/>
      <c r="H1931" s="813"/>
      <c r="I1931" s="813"/>
      <c r="J1931" s="813"/>
      <c r="K1931" s="813"/>
      <c r="L1931" s="813"/>
      <c r="M1931" s="813"/>
      <c r="N1931" s="813"/>
      <c r="O1931" s="813"/>
    </row>
    <row r="1932" spans="3:15" ht="14.25">
      <c r="C1932" s="813"/>
      <c r="D1932" s="813"/>
      <c r="E1932" s="813"/>
      <c r="F1932" s="813"/>
      <c r="G1932" s="813"/>
      <c r="H1932" s="813"/>
      <c r="I1932" s="813"/>
      <c r="J1932" s="813"/>
      <c r="K1932" s="813"/>
      <c r="L1932" s="813"/>
      <c r="M1932" s="813"/>
      <c r="N1932" s="813"/>
      <c r="O1932" s="813"/>
    </row>
    <row r="1933" spans="3:15" ht="14.25">
      <c r="C1933" s="813"/>
      <c r="D1933" s="813"/>
      <c r="E1933" s="813"/>
      <c r="F1933" s="813"/>
      <c r="G1933" s="813"/>
      <c r="H1933" s="813"/>
      <c r="I1933" s="813"/>
      <c r="J1933" s="813"/>
      <c r="K1933" s="813"/>
      <c r="L1933" s="813"/>
      <c r="M1933" s="813"/>
      <c r="N1933" s="813"/>
      <c r="O1933" s="813"/>
    </row>
    <row r="1934" spans="3:15" ht="14.25">
      <c r="C1934" s="813"/>
      <c r="D1934" s="813"/>
      <c r="E1934" s="813"/>
      <c r="F1934" s="813"/>
      <c r="G1934" s="813"/>
      <c r="H1934" s="813"/>
      <c r="I1934" s="813"/>
      <c r="J1934" s="813"/>
      <c r="K1934" s="813"/>
      <c r="L1934" s="813"/>
      <c r="M1934" s="813"/>
      <c r="N1934" s="813"/>
      <c r="O1934" s="813"/>
    </row>
    <row r="1935" spans="3:15" ht="14.25">
      <c r="C1935" s="813"/>
      <c r="D1935" s="813"/>
      <c r="E1935" s="813"/>
      <c r="F1935" s="813"/>
      <c r="G1935" s="813"/>
      <c r="H1935" s="813"/>
      <c r="I1935" s="813"/>
      <c r="J1935" s="813"/>
      <c r="K1935" s="813"/>
      <c r="L1935" s="813"/>
      <c r="M1935" s="813"/>
      <c r="N1935" s="813"/>
      <c r="O1935" s="813"/>
    </row>
    <row r="1936" spans="3:15" ht="14.25">
      <c r="C1936" s="813"/>
      <c r="D1936" s="813"/>
      <c r="E1936" s="813"/>
      <c r="F1936" s="813"/>
      <c r="G1936" s="813"/>
      <c r="H1936" s="813"/>
      <c r="I1936" s="813"/>
      <c r="J1936" s="813"/>
      <c r="K1936" s="813"/>
      <c r="L1936" s="813"/>
      <c r="M1936" s="813"/>
      <c r="N1936" s="813"/>
      <c r="O1936" s="813"/>
    </row>
    <row r="1937" spans="3:15" ht="14.25">
      <c r="C1937" s="813"/>
      <c r="D1937" s="813"/>
      <c r="E1937" s="813"/>
      <c r="F1937" s="813"/>
      <c r="G1937" s="813"/>
      <c r="H1937" s="813"/>
      <c r="I1937" s="813"/>
      <c r="J1937" s="813"/>
      <c r="K1937" s="813"/>
      <c r="L1937" s="813"/>
      <c r="M1937" s="813"/>
      <c r="N1937" s="813"/>
      <c r="O1937" s="813"/>
    </row>
    <row r="1938" spans="3:15" ht="14.25">
      <c r="C1938" s="813"/>
      <c r="D1938" s="813"/>
      <c r="E1938" s="813"/>
      <c r="F1938" s="813"/>
      <c r="G1938" s="813"/>
      <c r="H1938" s="813"/>
      <c r="I1938" s="813"/>
      <c r="J1938" s="813"/>
      <c r="K1938" s="813"/>
      <c r="L1938" s="813"/>
      <c r="M1938" s="813"/>
      <c r="N1938" s="813"/>
      <c r="O1938" s="813"/>
    </row>
    <row r="1939" spans="3:15" ht="14.25">
      <c r="C1939" s="813"/>
      <c r="D1939" s="813"/>
      <c r="E1939" s="813"/>
      <c r="F1939" s="813"/>
      <c r="G1939" s="813"/>
      <c r="H1939" s="813"/>
      <c r="I1939" s="813"/>
      <c r="J1939" s="813"/>
      <c r="K1939" s="813"/>
      <c r="L1939" s="813"/>
      <c r="M1939" s="813"/>
      <c r="N1939" s="813"/>
      <c r="O1939" s="813"/>
    </row>
    <row r="1940" spans="3:15" ht="14.25">
      <c r="C1940" s="813"/>
      <c r="D1940" s="813"/>
      <c r="E1940" s="813"/>
      <c r="F1940" s="813"/>
      <c r="G1940" s="813"/>
      <c r="H1940" s="813"/>
      <c r="I1940" s="813"/>
      <c r="J1940" s="813"/>
      <c r="K1940" s="813"/>
      <c r="L1940" s="813"/>
      <c r="M1940" s="813"/>
      <c r="N1940" s="813"/>
      <c r="O1940" s="813"/>
    </row>
    <row r="1941" spans="3:15" ht="14.25">
      <c r="C1941" s="813"/>
      <c r="D1941" s="813"/>
      <c r="E1941" s="813"/>
      <c r="F1941" s="813"/>
      <c r="G1941" s="813"/>
      <c r="H1941" s="813"/>
      <c r="I1941" s="813"/>
      <c r="J1941" s="813"/>
      <c r="K1941" s="813"/>
      <c r="L1941" s="813"/>
      <c r="M1941" s="813"/>
      <c r="N1941" s="813"/>
      <c r="O1941" s="813"/>
    </row>
    <row r="1942" spans="3:15" ht="14.25">
      <c r="C1942" s="813"/>
      <c r="D1942" s="813"/>
      <c r="E1942" s="813"/>
      <c r="F1942" s="813"/>
      <c r="G1942" s="813"/>
      <c r="H1942" s="813"/>
      <c r="I1942" s="813"/>
      <c r="J1942" s="813"/>
      <c r="K1942" s="813"/>
      <c r="L1942" s="813"/>
      <c r="M1942" s="813"/>
      <c r="N1942" s="813"/>
      <c r="O1942" s="813"/>
    </row>
    <row r="1943" spans="3:15" ht="14.25">
      <c r="C1943" s="813"/>
      <c r="D1943" s="813"/>
      <c r="E1943" s="813"/>
      <c r="F1943" s="813"/>
      <c r="G1943" s="813"/>
      <c r="H1943" s="813"/>
      <c r="I1943" s="813"/>
      <c r="J1943" s="813"/>
      <c r="K1943" s="813"/>
      <c r="L1943" s="813"/>
      <c r="M1943" s="813"/>
      <c r="N1943" s="813"/>
      <c r="O1943" s="813"/>
    </row>
    <row r="1944" spans="3:15" ht="14.25">
      <c r="C1944" s="813"/>
      <c r="D1944" s="813"/>
      <c r="E1944" s="813"/>
      <c r="F1944" s="813"/>
      <c r="G1944" s="813"/>
      <c r="H1944" s="813"/>
      <c r="I1944" s="813"/>
      <c r="J1944" s="813"/>
      <c r="K1944" s="813"/>
      <c r="L1944" s="813"/>
      <c r="M1944" s="813"/>
      <c r="N1944" s="813"/>
      <c r="O1944" s="813"/>
    </row>
    <row r="1945" spans="3:15" ht="14.25">
      <c r="C1945" s="813"/>
      <c r="D1945" s="813"/>
      <c r="E1945" s="813"/>
      <c r="F1945" s="813"/>
      <c r="G1945" s="813"/>
      <c r="H1945" s="813"/>
      <c r="I1945" s="813"/>
      <c r="J1945" s="813"/>
      <c r="K1945" s="813"/>
      <c r="L1945" s="813"/>
      <c r="M1945" s="813"/>
      <c r="N1945" s="813"/>
      <c r="O1945" s="813"/>
    </row>
    <row r="1946" spans="3:15" ht="14.25">
      <c r="C1946" s="813"/>
      <c r="D1946" s="813"/>
      <c r="E1946" s="813"/>
      <c r="F1946" s="813"/>
      <c r="G1946" s="813"/>
      <c r="H1946" s="813"/>
      <c r="I1946" s="813"/>
      <c r="J1946" s="813"/>
      <c r="K1946" s="813"/>
      <c r="L1946" s="813"/>
      <c r="M1946" s="813"/>
      <c r="N1946" s="813"/>
      <c r="O1946" s="813"/>
    </row>
    <row r="1947" spans="3:15" ht="14.25">
      <c r="C1947" s="813"/>
      <c r="D1947" s="813"/>
      <c r="E1947" s="813"/>
      <c r="F1947" s="813"/>
      <c r="G1947" s="813"/>
      <c r="H1947" s="813"/>
      <c r="I1947" s="813"/>
      <c r="J1947" s="813"/>
      <c r="K1947" s="813"/>
      <c r="L1947" s="813"/>
      <c r="M1947" s="813"/>
      <c r="N1947" s="813"/>
      <c r="O1947" s="813"/>
    </row>
    <row r="1948" spans="3:15" ht="14.25">
      <c r="C1948" s="813"/>
      <c r="D1948" s="813"/>
      <c r="E1948" s="813"/>
      <c r="F1948" s="813"/>
      <c r="G1948" s="813"/>
      <c r="H1948" s="813"/>
      <c r="I1948" s="813"/>
      <c r="J1948" s="813"/>
      <c r="K1948" s="813"/>
      <c r="L1948" s="813"/>
      <c r="M1948" s="813"/>
      <c r="N1948" s="813"/>
      <c r="O1948" s="813"/>
    </row>
    <row r="1949" spans="3:15" ht="14.25">
      <c r="C1949" s="813"/>
      <c r="D1949" s="813"/>
      <c r="E1949" s="813"/>
      <c r="F1949" s="813"/>
      <c r="G1949" s="813"/>
      <c r="H1949" s="813"/>
      <c r="I1949" s="813"/>
      <c r="J1949" s="813"/>
      <c r="K1949" s="813"/>
      <c r="L1949" s="813"/>
      <c r="M1949" s="813"/>
      <c r="N1949" s="813"/>
      <c r="O1949" s="813"/>
    </row>
    <row r="1950" spans="3:15" ht="14.25">
      <c r="C1950" s="813"/>
      <c r="D1950" s="813"/>
      <c r="E1950" s="813"/>
      <c r="F1950" s="813"/>
      <c r="G1950" s="813"/>
      <c r="H1950" s="813"/>
      <c r="I1950" s="813"/>
      <c r="J1950" s="813"/>
      <c r="K1950" s="813"/>
      <c r="L1950" s="813"/>
      <c r="M1950" s="813"/>
      <c r="N1950" s="813"/>
      <c r="O1950" s="813"/>
    </row>
    <row r="1951" spans="3:15" ht="14.25">
      <c r="C1951" s="813"/>
      <c r="D1951" s="813"/>
      <c r="E1951" s="813"/>
      <c r="F1951" s="813"/>
      <c r="G1951" s="813"/>
      <c r="H1951" s="813"/>
      <c r="I1951" s="813"/>
      <c r="J1951" s="813"/>
      <c r="K1951" s="813"/>
      <c r="L1951" s="813"/>
      <c r="M1951" s="813"/>
      <c r="N1951" s="813"/>
      <c r="O1951" s="813"/>
    </row>
    <row r="1952" spans="3:15" ht="14.25">
      <c r="C1952" s="813"/>
      <c r="D1952" s="813"/>
      <c r="E1952" s="813"/>
      <c r="F1952" s="813"/>
      <c r="G1952" s="813"/>
      <c r="H1952" s="813"/>
      <c r="I1952" s="813"/>
      <c r="J1952" s="813"/>
      <c r="K1952" s="813"/>
      <c r="L1952" s="813"/>
      <c r="M1952" s="813"/>
      <c r="N1952" s="813"/>
      <c r="O1952" s="813"/>
    </row>
    <row r="1953" spans="3:15" ht="14.25">
      <c r="C1953" s="813"/>
      <c r="D1953" s="813"/>
      <c r="E1953" s="813"/>
      <c r="F1953" s="813"/>
      <c r="G1953" s="813"/>
      <c r="H1953" s="813"/>
      <c r="I1953" s="813"/>
      <c r="J1953" s="813"/>
      <c r="K1953" s="813"/>
      <c r="L1953" s="813"/>
      <c r="M1953" s="813"/>
      <c r="N1953" s="813"/>
      <c r="O1953" s="813"/>
    </row>
    <row r="1954" spans="3:15" ht="14.25">
      <c r="C1954" s="813"/>
      <c r="D1954" s="813"/>
      <c r="E1954" s="813"/>
      <c r="F1954" s="813"/>
      <c r="G1954" s="813"/>
      <c r="H1954" s="813"/>
      <c r="I1954" s="813"/>
      <c r="J1954" s="813"/>
      <c r="K1954" s="813"/>
      <c r="L1954" s="813"/>
      <c r="M1954" s="813"/>
      <c r="N1954" s="813"/>
      <c r="O1954" s="813"/>
    </row>
    <row r="1955" spans="3:15" ht="14.25">
      <c r="C1955" s="813"/>
      <c r="D1955" s="813"/>
      <c r="E1955" s="813"/>
      <c r="F1955" s="813"/>
      <c r="G1955" s="813"/>
      <c r="H1955" s="813"/>
      <c r="I1955" s="813"/>
      <c r="J1955" s="813"/>
      <c r="K1955" s="813"/>
      <c r="L1955" s="813"/>
      <c r="M1955" s="813"/>
      <c r="N1955" s="813"/>
      <c r="O1955" s="813"/>
    </row>
    <row r="1956" spans="3:15" ht="14.25">
      <c r="C1956" s="813"/>
      <c r="D1956" s="813"/>
      <c r="E1956" s="813"/>
      <c r="F1956" s="813"/>
      <c r="G1956" s="813"/>
      <c r="H1956" s="813"/>
      <c r="I1956" s="813"/>
      <c r="J1956" s="813"/>
      <c r="K1956" s="813"/>
      <c r="L1956" s="813"/>
      <c r="M1956" s="813"/>
      <c r="N1956" s="813"/>
      <c r="O1956" s="813"/>
    </row>
    <row r="1957" spans="3:15" ht="14.25">
      <c r="C1957" s="813"/>
      <c r="D1957" s="813"/>
      <c r="E1957" s="813"/>
      <c r="F1957" s="813"/>
      <c r="G1957" s="813"/>
      <c r="H1957" s="813"/>
      <c r="I1957" s="813"/>
      <c r="J1957" s="813"/>
      <c r="K1957" s="813"/>
      <c r="L1957" s="813"/>
      <c r="M1957" s="813"/>
      <c r="N1957" s="813"/>
      <c r="O1957" s="813"/>
    </row>
    <row r="1958" spans="3:15" ht="14.25">
      <c r="C1958" s="813"/>
      <c r="D1958" s="813"/>
      <c r="E1958" s="813"/>
      <c r="F1958" s="813"/>
      <c r="G1958" s="813"/>
      <c r="H1958" s="813"/>
      <c r="I1958" s="813"/>
      <c r="J1958" s="813"/>
      <c r="K1958" s="813"/>
      <c r="L1958" s="813"/>
      <c r="M1958" s="813"/>
      <c r="N1958" s="813"/>
      <c r="O1958" s="813"/>
    </row>
    <row r="1959" spans="3:15" ht="14.25">
      <c r="C1959" s="813"/>
      <c r="D1959" s="813"/>
      <c r="E1959" s="813"/>
      <c r="F1959" s="813"/>
      <c r="G1959" s="813"/>
      <c r="H1959" s="813"/>
      <c r="I1959" s="813"/>
      <c r="J1959" s="813"/>
      <c r="K1959" s="813"/>
      <c r="L1959" s="813"/>
      <c r="M1959" s="813"/>
      <c r="N1959" s="813"/>
      <c r="O1959" s="813"/>
    </row>
    <row r="1960" spans="3:15" ht="14.25">
      <c r="C1960" s="813"/>
      <c r="D1960" s="813"/>
      <c r="E1960" s="813"/>
      <c r="F1960" s="813"/>
      <c r="G1960" s="813"/>
      <c r="H1960" s="813"/>
      <c r="I1960" s="813"/>
      <c r="J1960" s="813"/>
      <c r="K1960" s="813"/>
      <c r="L1960" s="813"/>
      <c r="M1960" s="813"/>
      <c r="N1960" s="813"/>
      <c r="O1960" s="813"/>
    </row>
    <row r="1961" spans="3:15" ht="14.25">
      <c r="C1961" s="813"/>
      <c r="D1961" s="813"/>
      <c r="E1961" s="813"/>
      <c r="F1961" s="813"/>
      <c r="G1961" s="813"/>
      <c r="H1961" s="813"/>
      <c r="I1961" s="813"/>
      <c r="J1961" s="813"/>
      <c r="K1961" s="813"/>
      <c r="L1961" s="813"/>
      <c r="M1961" s="813"/>
      <c r="N1961" s="813"/>
      <c r="O1961" s="813"/>
    </row>
    <row r="1962" spans="3:15" ht="14.25">
      <c r="C1962" s="813"/>
      <c r="D1962" s="813"/>
      <c r="E1962" s="813"/>
      <c r="F1962" s="813"/>
      <c r="G1962" s="813"/>
      <c r="H1962" s="813"/>
      <c r="I1962" s="813"/>
      <c r="J1962" s="813"/>
      <c r="K1962" s="813"/>
      <c r="L1962" s="813"/>
      <c r="M1962" s="813"/>
      <c r="N1962" s="813"/>
      <c r="O1962" s="813"/>
    </row>
    <row r="1963" spans="3:15" ht="14.25">
      <c r="C1963" s="813"/>
      <c r="D1963" s="813"/>
      <c r="E1963" s="813"/>
      <c r="F1963" s="813"/>
      <c r="G1963" s="813"/>
      <c r="H1963" s="813"/>
      <c r="I1963" s="813"/>
      <c r="J1963" s="813"/>
      <c r="K1963" s="813"/>
      <c r="L1963" s="813"/>
      <c r="M1963" s="813"/>
      <c r="N1963" s="813"/>
      <c r="O1963" s="813"/>
    </row>
    <row r="1964" spans="3:15" ht="14.25">
      <c r="C1964" s="813"/>
      <c r="D1964" s="813"/>
      <c r="E1964" s="813"/>
      <c r="F1964" s="813"/>
      <c r="G1964" s="813"/>
      <c r="H1964" s="813"/>
      <c r="I1964" s="813"/>
      <c r="J1964" s="813"/>
      <c r="K1964" s="813"/>
      <c r="L1964" s="813"/>
      <c r="M1964" s="813"/>
      <c r="N1964" s="813"/>
      <c r="O1964" s="813"/>
    </row>
    <row r="1965" spans="3:15" ht="14.25">
      <c r="C1965" s="813"/>
      <c r="D1965" s="813"/>
      <c r="E1965" s="813"/>
      <c r="F1965" s="813"/>
      <c r="G1965" s="813"/>
      <c r="H1965" s="813"/>
      <c r="I1965" s="813"/>
      <c r="J1965" s="813"/>
      <c r="K1965" s="813"/>
      <c r="L1965" s="813"/>
      <c r="M1965" s="813"/>
      <c r="N1965" s="813"/>
      <c r="O1965" s="813"/>
    </row>
    <row r="1966" spans="3:15" ht="14.25">
      <c r="C1966" s="813"/>
      <c r="D1966" s="813"/>
      <c r="E1966" s="813"/>
      <c r="F1966" s="813"/>
      <c r="G1966" s="813"/>
      <c r="H1966" s="813"/>
      <c r="I1966" s="813"/>
      <c r="J1966" s="813"/>
      <c r="K1966" s="813"/>
      <c r="L1966" s="813"/>
      <c r="M1966" s="813"/>
      <c r="N1966" s="813"/>
      <c r="O1966" s="813"/>
    </row>
    <row r="1967" spans="3:15" ht="14.25">
      <c r="C1967" s="813"/>
      <c r="D1967" s="813"/>
      <c r="E1967" s="813"/>
      <c r="F1967" s="813"/>
      <c r="G1967" s="813"/>
      <c r="H1967" s="813"/>
      <c r="I1967" s="813"/>
      <c r="J1967" s="813"/>
      <c r="K1967" s="813"/>
      <c r="L1967" s="813"/>
      <c r="M1967" s="813"/>
      <c r="N1967" s="813"/>
      <c r="O1967" s="813"/>
    </row>
    <row r="1968" spans="3:15" ht="14.25">
      <c r="C1968" s="813"/>
      <c r="D1968" s="813"/>
      <c r="E1968" s="813"/>
      <c r="F1968" s="813"/>
      <c r="G1968" s="813"/>
      <c r="H1968" s="813"/>
      <c r="I1968" s="813"/>
      <c r="J1968" s="813"/>
      <c r="K1968" s="813"/>
      <c r="L1968" s="813"/>
      <c r="M1968" s="813"/>
      <c r="N1968" s="813"/>
      <c r="O1968" s="813"/>
    </row>
    <row r="1969" spans="3:15" ht="14.25">
      <c r="C1969" s="813"/>
      <c r="D1969" s="813"/>
      <c r="E1969" s="813"/>
      <c r="F1969" s="813"/>
      <c r="G1969" s="813"/>
      <c r="H1969" s="813"/>
      <c r="I1969" s="813"/>
      <c r="J1969" s="813"/>
      <c r="K1969" s="813"/>
      <c r="L1969" s="813"/>
      <c r="M1969" s="813"/>
      <c r="N1969" s="813"/>
      <c r="O1969" s="813"/>
    </row>
    <row r="1970" spans="3:15" ht="14.25">
      <c r="C1970" s="813"/>
      <c r="D1970" s="813"/>
      <c r="E1970" s="813"/>
      <c r="F1970" s="813"/>
      <c r="G1970" s="813"/>
      <c r="H1970" s="813"/>
      <c r="I1970" s="813"/>
      <c r="J1970" s="813"/>
      <c r="K1970" s="813"/>
      <c r="L1970" s="813"/>
      <c r="M1970" s="813"/>
      <c r="N1970" s="813"/>
      <c r="O1970" s="813"/>
    </row>
    <row r="1971" spans="3:15" ht="14.25">
      <c r="C1971" s="813"/>
      <c r="D1971" s="813"/>
      <c r="E1971" s="813"/>
      <c r="F1971" s="813"/>
      <c r="G1971" s="813"/>
      <c r="H1971" s="813"/>
      <c r="I1971" s="813"/>
      <c r="J1971" s="813"/>
      <c r="K1971" s="813"/>
      <c r="L1971" s="813"/>
      <c r="M1971" s="813"/>
      <c r="N1971" s="813"/>
      <c r="O1971" s="813"/>
    </row>
    <row r="1972" spans="3:15" ht="14.25">
      <c r="C1972" s="813"/>
      <c r="D1972" s="813"/>
      <c r="E1972" s="813"/>
      <c r="F1972" s="813"/>
      <c r="G1972" s="813"/>
      <c r="H1972" s="813"/>
      <c r="I1972" s="813"/>
      <c r="J1972" s="813"/>
      <c r="K1972" s="813"/>
      <c r="L1972" s="813"/>
      <c r="M1972" s="813"/>
      <c r="N1972" s="813"/>
      <c r="O1972" s="813"/>
    </row>
    <row r="1973" spans="3:15" ht="14.25">
      <c r="C1973" s="813"/>
      <c r="D1973" s="813"/>
      <c r="E1973" s="813"/>
      <c r="F1973" s="813"/>
      <c r="G1973" s="813"/>
      <c r="H1973" s="813"/>
      <c r="I1973" s="813"/>
      <c r="J1973" s="813"/>
      <c r="K1973" s="813"/>
      <c r="L1973" s="813"/>
      <c r="M1973" s="813"/>
      <c r="N1973" s="813"/>
      <c r="O1973" s="813"/>
    </row>
    <row r="1974" spans="3:15" ht="14.25">
      <c r="C1974" s="813"/>
      <c r="D1974" s="813"/>
      <c r="E1974" s="813"/>
      <c r="F1974" s="813"/>
      <c r="G1974" s="813"/>
      <c r="H1974" s="813"/>
      <c r="I1974" s="813"/>
      <c r="J1974" s="813"/>
      <c r="K1974" s="813"/>
      <c r="L1974" s="813"/>
      <c r="M1974" s="813"/>
      <c r="N1974" s="813"/>
      <c r="O1974" s="813"/>
    </row>
    <row r="1975" spans="3:15" ht="14.25">
      <c r="C1975" s="813"/>
      <c r="D1975" s="813"/>
      <c r="E1975" s="813"/>
      <c r="F1975" s="813"/>
      <c r="G1975" s="813"/>
      <c r="H1975" s="813"/>
      <c r="I1975" s="813"/>
      <c r="J1975" s="813"/>
      <c r="K1975" s="813"/>
      <c r="L1975" s="813"/>
      <c r="M1975" s="813"/>
      <c r="N1975" s="813"/>
      <c r="O1975" s="813"/>
    </row>
    <row r="1976" spans="3:15" ht="14.25">
      <c r="C1976" s="813"/>
      <c r="D1976" s="813"/>
      <c r="E1976" s="813"/>
      <c r="F1976" s="813"/>
      <c r="G1976" s="813"/>
      <c r="H1976" s="813"/>
      <c r="I1976" s="813"/>
      <c r="J1976" s="813"/>
      <c r="K1976" s="813"/>
      <c r="L1976" s="813"/>
      <c r="M1976" s="813"/>
      <c r="N1976" s="813"/>
      <c r="O1976" s="813"/>
    </row>
    <row r="1977" spans="3:15" ht="14.25">
      <c r="C1977" s="813"/>
      <c r="D1977" s="813"/>
      <c r="E1977" s="813"/>
      <c r="F1977" s="813"/>
      <c r="G1977" s="813"/>
      <c r="H1977" s="813"/>
      <c r="I1977" s="813"/>
      <c r="J1977" s="813"/>
      <c r="K1977" s="813"/>
      <c r="L1977" s="813"/>
      <c r="M1977" s="813"/>
      <c r="N1977" s="813"/>
      <c r="O1977" s="813"/>
    </row>
    <row r="1978" spans="3:15" ht="14.25">
      <c r="C1978" s="813"/>
      <c r="D1978" s="813"/>
      <c r="E1978" s="813"/>
      <c r="F1978" s="813"/>
      <c r="G1978" s="813"/>
      <c r="H1978" s="813"/>
      <c r="I1978" s="813"/>
      <c r="J1978" s="813"/>
      <c r="K1978" s="813"/>
      <c r="L1978" s="813"/>
      <c r="M1978" s="813"/>
      <c r="N1978" s="813"/>
      <c r="O1978" s="813"/>
    </row>
    <row r="1979" spans="3:15" ht="14.25">
      <c r="C1979" s="813"/>
      <c r="D1979" s="813"/>
      <c r="E1979" s="813"/>
      <c r="F1979" s="813"/>
      <c r="G1979" s="813"/>
      <c r="H1979" s="813"/>
      <c r="I1979" s="813"/>
      <c r="J1979" s="813"/>
      <c r="K1979" s="813"/>
      <c r="L1979" s="813"/>
      <c r="M1979" s="813"/>
      <c r="N1979" s="813"/>
      <c r="O1979" s="813"/>
    </row>
    <row r="1980" spans="3:15" ht="14.25">
      <c r="C1980" s="813"/>
      <c r="D1980" s="813"/>
      <c r="E1980" s="813"/>
      <c r="F1980" s="813"/>
      <c r="G1980" s="813"/>
      <c r="H1980" s="813"/>
      <c r="I1980" s="813"/>
      <c r="J1980" s="813"/>
      <c r="K1980" s="813"/>
      <c r="L1980" s="813"/>
      <c r="M1980" s="813"/>
      <c r="N1980" s="813"/>
      <c r="O1980" s="813"/>
    </row>
    <row r="1981" spans="3:15" ht="14.25">
      <c r="C1981" s="813"/>
      <c r="D1981" s="813"/>
      <c r="E1981" s="813"/>
      <c r="F1981" s="813"/>
      <c r="G1981" s="813"/>
      <c r="H1981" s="813"/>
      <c r="I1981" s="813"/>
      <c r="J1981" s="813"/>
      <c r="K1981" s="813"/>
      <c r="L1981" s="813"/>
      <c r="M1981" s="813"/>
      <c r="N1981" s="813"/>
      <c r="O1981" s="813"/>
    </row>
    <row r="1982" spans="3:15" ht="14.25">
      <c r="C1982" s="813"/>
      <c r="D1982" s="813"/>
      <c r="E1982" s="813"/>
      <c r="F1982" s="813"/>
      <c r="G1982" s="813"/>
      <c r="H1982" s="813"/>
      <c r="I1982" s="813"/>
      <c r="J1982" s="813"/>
      <c r="K1982" s="813"/>
      <c r="L1982" s="813"/>
      <c r="M1982" s="813"/>
      <c r="N1982" s="813"/>
      <c r="O1982" s="813"/>
    </row>
    <row r="1983" spans="3:15" ht="14.25">
      <c r="C1983" s="813"/>
      <c r="D1983" s="813"/>
      <c r="E1983" s="813"/>
      <c r="F1983" s="813"/>
      <c r="G1983" s="813"/>
      <c r="H1983" s="813"/>
      <c r="I1983" s="813"/>
      <c r="J1983" s="813"/>
      <c r="K1983" s="813"/>
      <c r="L1983" s="813"/>
      <c r="M1983" s="813"/>
      <c r="N1983" s="813"/>
      <c r="O1983" s="813"/>
    </row>
    <row r="1984" spans="3:15" ht="14.25">
      <c r="C1984" s="813"/>
      <c r="D1984" s="813"/>
      <c r="E1984" s="813"/>
      <c r="F1984" s="813"/>
      <c r="G1984" s="813"/>
      <c r="H1984" s="813"/>
      <c r="I1984" s="813"/>
      <c r="J1984" s="813"/>
      <c r="K1984" s="813"/>
      <c r="L1984" s="813"/>
      <c r="M1984" s="813"/>
      <c r="N1984" s="813"/>
      <c r="O1984" s="813"/>
    </row>
    <row r="1985" spans="3:15" ht="14.25">
      <c r="C1985" s="813"/>
      <c r="D1985" s="813"/>
      <c r="E1985" s="813"/>
      <c r="F1985" s="813"/>
      <c r="G1985" s="813"/>
      <c r="H1985" s="813"/>
      <c r="I1985" s="813"/>
      <c r="J1985" s="813"/>
      <c r="K1985" s="813"/>
      <c r="L1985" s="813"/>
      <c r="M1985" s="813"/>
      <c r="N1985" s="813"/>
      <c r="O1985" s="813"/>
    </row>
    <row r="1986" spans="3:15" ht="14.25">
      <c r="C1986" s="813"/>
      <c r="D1986" s="813"/>
      <c r="E1986" s="813"/>
      <c r="F1986" s="813"/>
      <c r="G1986" s="813"/>
      <c r="H1986" s="813"/>
      <c r="I1986" s="813"/>
      <c r="J1986" s="813"/>
      <c r="K1986" s="813"/>
      <c r="L1986" s="813"/>
      <c r="M1986" s="813"/>
      <c r="N1986" s="813"/>
      <c r="O1986" s="813"/>
    </row>
    <row r="1987" spans="3:15" ht="14.25">
      <c r="C1987" s="813"/>
      <c r="D1987" s="813"/>
      <c r="E1987" s="813"/>
      <c r="F1987" s="813"/>
      <c r="G1987" s="813"/>
      <c r="H1987" s="813"/>
      <c r="I1987" s="813"/>
      <c r="J1987" s="813"/>
      <c r="K1987" s="813"/>
      <c r="L1987" s="813"/>
      <c r="M1987" s="813"/>
      <c r="N1987" s="813"/>
      <c r="O1987" s="813"/>
    </row>
    <row r="1988" spans="3:15" ht="14.25">
      <c r="C1988" s="813"/>
      <c r="D1988" s="813"/>
      <c r="E1988" s="813"/>
      <c r="F1988" s="813"/>
      <c r="G1988" s="813"/>
      <c r="H1988" s="813"/>
      <c r="I1988" s="813"/>
      <c r="J1988" s="813"/>
      <c r="K1988" s="813"/>
      <c r="L1988" s="813"/>
      <c r="M1988" s="813"/>
      <c r="N1988" s="813"/>
      <c r="O1988" s="813"/>
    </row>
    <row r="1989" spans="3:15" ht="14.25">
      <c r="C1989" s="813"/>
      <c r="D1989" s="813"/>
      <c r="E1989" s="813"/>
      <c r="F1989" s="813"/>
      <c r="G1989" s="813"/>
      <c r="H1989" s="813"/>
      <c r="I1989" s="813"/>
      <c r="J1989" s="813"/>
      <c r="K1989" s="813"/>
      <c r="L1989" s="813"/>
      <c r="M1989" s="813"/>
      <c r="N1989" s="813"/>
      <c r="O1989" s="813"/>
    </row>
    <row r="1990" spans="3:15" ht="14.25">
      <c r="C1990" s="813"/>
      <c r="D1990" s="813"/>
      <c r="E1990" s="813"/>
      <c r="F1990" s="813"/>
      <c r="G1990" s="813"/>
      <c r="H1990" s="813"/>
      <c r="I1990" s="813"/>
      <c r="J1990" s="813"/>
      <c r="K1990" s="813"/>
      <c r="L1990" s="813"/>
      <c r="M1990" s="813"/>
      <c r="N1990" s="813"/>
      <c r="O1990" s="813"/>
    </row>
    <row r="1991" spans="3:15" ht="14.25">
      <c r="C1991" s="813"/>
      <c r="D1991" s="813"/>
      <c r="E1991" s="813"/>
      <c r="F1991" s="813"/>
      <c r="G1991" s="813"/>
      <c r="H1991" s="813"/>
      <c r="I1991" s="813"/>
      <c r="J1991" s="813"/>
      <c r="K1991" s="813"/>
      <c r="L1991" s="813"/>
      <c r="M1991" s="813"/>
      <c r="N1991" s="813"/>
      <c r="O1991" s="813"/>
    </row>
    <row r="1992" spans="3:15" ht="14.25">
      <c r="C1992" s="813"/>
      <c r="D1992" s="813"/>
      <c r="E1992" s="813"/>
      <c r="F1992" s="813"/>
      <c r="G1992" s="813"/>
      <c r="H1992" s="813"/>
      <c r="I1992" s="813"/>
      <c r="J1992" s="813"/>
      <c r="K1992" s="813"/>
      <c r="L1992" s="813"/>
      <c r="M1992" s="813"/>
      <c r="N1992" s="813"/>
      <c r="O1992" s="813"/>
    </row>
    <row r="1993" spans="3:15" ht="14.25">
      <c r="C1993" s="813"/>
      <c r="D1993" s="813"/>
      <c r="E1993" s="813"/>
      <c r="F1993" s="813"/>
      <c r="G1993" s="813"/>
      <c r="H1993" s="813"/>
      <c r="I1993" s="813"/>
      <c r="J1993" s="813"/>
      <c r="K1993" s="813"/>
      <c r="L1993" s="813"/>
      <c r="M1993" s="813"/>
      <c r="N1993" s="813"/>
      <c r="O1993" s="813"/>
    </row>
    <row r="1994" spans="3:15" ht="14.25">
      <c r="C1994" s="813"/>
      <c r="D1994" s="813"/>
      <c r="E1994" s="813"/>
      <c r="F1994" s="813"/>
      <c r="G1994" s="813"/>
      <c r="H1994" s="813"/>
      <c r="I1994" s="813"/>
      <c r="J1994" s="813"/>
      <c r="K1994" s="813"/>
      <c r="L1994" s="813"/>
      <c r="M1994" s="813"/>
      <c r="N1994" s="813"/>
      <c r="O1994" s="813"/>
    </row>
    <row r="1995" spans="3:15" ht="14.25">
      <c r="C1995" s="813"/>
      <c r="D1995" s="813"/>
      <c r="E1995" s="813"/>
      <c r="F1995" s="813"/>
      <c r="G1995" s="813"/>
      <c r="H1995" s="813"/>
      <c r="I1995" s="813"/>
      <c r="J1995" s="813"/>
      <c r="K1995" s="813"/>
      <c r="L1995" s="813"/>
      <c r="M1995" s="813"/>
      <c r="N1995" s="813"/>
      <c r="O1995" s="813"/>
    </row>
    <row r="1996" spans="3:15" ht="14.25">
      <c r="C1996" s="813"/>
      <c r="D1996" s="813"/>
      <c r="E1996" s="813"/>
      <c r="F1996" s="813"/>
      <c r="G1996" s="813"/>
      <c r="H1996" s="813"/>
      <c r="I1996" s="813"/>
      <c r="J1996" s="813"/>
      <c r="K1996" s="813"/>
      <c r="L1996" s="813"/>
      <c r="M1996" s="813"/>
      <c r="N1996" s="813"/>
      <c r="O1996" s="813"/>
    </row>
    <row r="1997" spans="3:15" ht="14.25">
      <c r="C1997" s="813"/>
      <c r="D1997" s="813"/>
      <c r="E1997" s="813"/>
      <c r="F1997" s="813"/>
      <c r="G1997" s="813"/>
      <c r="H1997" s="813"/>
      <c r="I1997" s="813"/>
      <c r="J1997" s="813"/>
      <c r="K1997" s="813"/>
      <c r="L1997" s="813"/>
      <c r="M1997" s="813"/>
      <c r="N1997" s="813"/>
      <c r="O1997" s="813"/>
    </row>
    <row r="1998" spans="3:15" ht="14.25">
      <c r="C1998" s="813"/>
      <c r="D1998" s="813"/>
      <c r="E1998" s="813"/>
      <c r="F1998" s="813"/>
      <c r="G1998" s="813"/>
      <c r="H1998" s="813"/>
      <c r="I1998" s="813"/>
      <c r="J1998" s="813"/>
      <c r="K1998" s="813"/>
      <c r="L1998" s="813"/>
      <c r="M1998" s="813"/>
      <c r="N1998" s="813"/>
      <c r="O1998" s="813"/>
    </row>
    <row r="1999" spans="3:15" ht="14.25">
      <c r="C1999" s="813"/>
      <c r="D1999" s="813"/>
      <c r="E1999" s="813"/>
      <c r="F1999" s="813"/>
      <c r="G1999" s="813"/>
      <c r="H1999" s="813"/>
      <c r="I1999" s="813"/>
      <c r="J1999" s="813"/>
      <c r="K1999" s="813"/>
      <c r="L1999" s="813"/>
      <c r="M1999" s="813"/>
      <c r="N1999" s="813"/>
      <c r="O1999" s="813"/>
    </row>
    <row r="2000" spans="3:15" ht="14.25">
      <c r="C2000" s="813"/>
      <c r="D2000" s="813"/>
      <c r="E2000" s="813"/>
      <c r="F2000" s="813"/>
      <c r="G2000" s="813"/>
      <c r="H2000" s="813"/>
      <c r="I2000" s="813"/>
      <c r="J2000" s="813"/>
      <c r="K2000" s="813"/>
      <c r="L2000" s="813"/>
      <c r="M2000" s="813"/>
      <c r="N2000" s="813"/>
      <c r="O2000" s="813"/>
    </row>
    <row r="2001" spans="3:15" ht="14.25">
      <c r="C2001" s="813"/>
      <c r="D2001" s="813"/>
      <c r="E2001" s="813"/>
      <c r="F2001" s="813"/>
      <c r="G2001" s="813"/>
      <c r="H2001" s="813"/>
      <c r="I2001" s="813"/>
      <c r="J2001" s="813"/>
      <c r="K2001" s="813"/>
      <c r="L2001" s="813"/>
      <c r="M2001" s="813"/>
      <c r="N2001" s="813"/>
      <c r="O2001" s="813"/>
    </row>
    <row r="2002" spans="3:15" ht="14.25">
      <c r="C2002" s="813"/>
      <c r="D2002" s="813"/>
      <c r="E2002" s="813"/>
      <c r="F2002" s="813"/>
      <c r="G2002" s="813"/>
      <c r="H2002" s="813"/>
      <c r="I2002" s="813"/>
      <c r="J2002" s="813"/>
      <c r="K2002" s="813"/>
      <c r="L2002" s="813"/>
      <c r="M2002" s="813"/>
      <c r="N2002" s="813"/>
      <c r="O2002" s="813"/>
    </row>
    <row r="2003" spans="3:15" ht="14.25">
      <c r="C2003" s="813"/>
      <c r="D2003" s="813"/>
      <c r="E2003" s="813"/>
      <c r="F2003" s="813"/>
      <c r="G2003" s="813"/>
      <c r="H2003" s="813"/>
      <c r="I2003" s="813"/>
      <c r="J2003" s="813"/>
      <c r="K2003" s="813"/>
      <c r="L2003" s="813"/>
      <c r="M2003" s="813"/>
      <c r="N2003" s="813"/>
      <c r="O2003" s="813"/>
    </row>
    <row r="2004" spans="3:15" ht="14.25">
      <c r="C2004" s="813"/>
      <c r="D2004" s="813"/>
      <c r="E2004" s="813"/>
      <c r="F2004" s="813"/>
      <c r="G2004" s="813"/>
      <c r="H2004" s="813"/>
      <c r="I2004" s="813"/>
      <c r="J2004" s="813"/>
      <c r="K2004" s="813"/>
      <c r="L2004" s="813"/>
      <c r="M2004" s="813"/>
      <c r="N2004" s="813"/>
      <c r="O2004" s="813"/>
    </row>
    <row r="2005" spans="3:15" ht="14.25">
      <c r="C2005" s="813"/>
      <c r="D2005" s="813"/>
      <c r="E2005" s="813"/>
      <c r="F2005" s="813"/>
      <c r="G2005" s="813"/>
      <c r="H2005" s="813"/>
      <c r="I2005" s="813"/>
      <c r="J2005" s="813"/>
      <c r="K2005" s="813"/>
      <c r="L2005" s="813"/>
      <c r="M2005" s="813"/>
      <c r="N2005" s="813"/>
      <c r="O2005" s="813"/>
    </row>
    <row r="2006" spans="3:15" ht="14.25">
      <c r="C2006" s="813"/>
      <c r="D2006" s="813"/>
      <c r="E2006" s="813"/>
      <c r="F2006" s="813"/>
      <c r="G2006" s="813"/>
      <c r="H2006" s="813"/>
      <c r="I2006" s="813"/>
      <c r="J2006" s="813"/>
      <c r="K2006" s="813"/>
      <c r="L2006" s="813"/>
      <c r="M2006" s="813"/>
      <c r="N2006" s="813"/>
      <c r="O2006" s="813"/>
    </row>
    <row r="2007" spans="3:15" ht="14.25">
      <c r="C2007" s="813"/>
      <c r="D2007" s="813"/>
      <c r="E2007" s="813"/>
      <c r="F2007" s="813"/>
      <c r="G2007" s="813"/>
      <c r="H2007" s="813"/>
      <c r="I2007" s="813"/>
      <c r="J2007" s="813"/>
      <c r="K2007" s="813"/>
      <c r="L2007" s="813"/>
      <c r="M2007" s="813"/>
      <c r="N2007" s="813"/>
      <c r="O2007" s="813"/>
    </row>
    <row r="2008" spans="3:15" ht="14.25">
      <c r="C2008" s="813"/>
      <c r="D2008" s="813"/>
      <c r="E2008" s="813"/>
      <c r="F2008" s="813"/>
      <c r="G2008" s="813"/>
      <c r="H2008" s="813"/>
      <c r="I2008" s="813"/>
      <c r="J2008" s="813"/>
      <c r="K2008" s="813"/>
      <c r="L2008" s="813"/>
      <c r="M2008" s="813"/>
      <c r="N2008" s="813"/>
      <c r="O2008" s="813"/>
    </row>
    <row r="2009" spans="3:15" ht="14.25">
      <c r="C2009" s="813"/>
      <c r="D2009" s="813"/>
      <c r="E2009" s="813"/>
      <c r="F2009" s="813"/>
      <c r="G2009" s="813"/>
      <c r="H2009" s="813"/>
      <c r="I2009" s="813"/>
      <c r="J2009" s="813"/>
      <c r="K2009" s="813"/>
      <c r="L2009" s="813"/>
      <c r="M2009" s="813"/>
      <c r="N2009" s="813"/>
      <c r="O2009" s="813"/>
    </row>
    <row r="2010" spans="3:15" ht="14.25">
      <c r="C2010" s="813"/>
      <c r="D2010" s="813"/>
      <c r="E2010" s="813"/>
      <c r="F2010" s="813"/>
      <c r="G2010" s="813"/>
      <c r="H2010" s="813"/>
      <c r="I2010" s="813"/>
      <c r="J2010" s="813"/>
      <c r="K2010" s="813"/>
      <c r="L2010" s="813"/>
      <c r="M2010" s="813"/>
      <c r="N2010" s="813"/>
      <c r="O2010" s="813"/>
    </row>
    <row r="2011" spans="3:15" ht="14.25">
      <c r="C2011" s="813"/>
      <c r="D2011" s="813"/>
      <c r="E2011" s="813"/>
      <c r="F2011" s="813"/>
      <c r="G2011" s="813"/>
      <c r="H2011" s="813"/>
      <c r="I2011" s="813"/>
      <c r="J2011" s="813"/>
      <c r="K2011" s="813"/>
      <c r="L2011" s="813"/>
      <c r="M2011" s="813"/>
      <c r="N2011" s="813"/>
      <c r="O2011" s="813"/>
    </row>
    <row r="2012" spans="3:15" ht="14.25">
      <c r="C2012" s="813"/>
      <c r="D2012" s="813"/>
      <c r="E2012" s="813"/>
      <c r="F2012" s="813"/>
      <c r="G2012" s="813"/>
      <c r="H2012" s="813"/>
      <c r="I2012" s="813"/>
      <c r="J2012" s="813"/>
      <c r="K2012" s="813"/>
      <c r="L2012" s="813"/>
      <c r="M2012" s="813"/>
      <c r="N2012" s="813"/>
      <c r="O2012" s="813"/>
    </row>
    <row r="2013" spans="3:15" ht="14.25">
      <c r="C2013" s="813"/>
      <c r="D2013" s="813"/>
      <c r="E2013" s="813"/>
      <c r="F2013" s="813"/>
      <c r="G2013" s="813"/>
      <c r="H2013" s="813"/>
      <c r="I2013" s="813"/>
      <c r="J2013" s="813"/>
      <c r="K2013" s="813"/>
      <c r="L2013" s="813"/>
      <c r="M2013" s="813"/>
      <c r="N2013" s="813"/>
      <c r="O2013" s="813"/>
    </row>
    <row r="2014" spans="3:15" ht="14.25">
      <c r="C2014" s="813"/>
      <c r="D2014" s="813"/>
      <c r="E2014" s="813"/>
      <c r="F2014" s="813"/>
      <c r="G2014" s="813"/>
      <c r="H2014" s="813"/>
      <c r="I2014" s="813"/>
      <c r="J2014" s="813"/>
      <c r="K2014" s="813"/>
      <c r="L2014" s="813"/>
      <c r="M2014" s="813"/>
      <c r="N2014" s="813"/>
      <c r="O2014" s="813"/>
    </row>
    <row r="2015" spans="3:15" ht="14.25">
      <c r="C2015" s="813"/>
      <c r="D2015" s="813"/>
      <c r="E2015" s="813"/>
      <c r="F2015" s="813"/>
      <c r="G2015" s="813"/>
      <c r="H2015" s="813"/>
      <c r="I2015" s="813"/>
      <c r="J2015" s="813"/>
      <c r="K2015" s="813"/>
      <c r="L2015" s="813"/>
      <c r="M2015" s="813"/>
      <c r="N2015" s="813"/>
      <c r="O2015" s="813"/>
    </row>
    <row r="2016" spans="3:15" ht="14.25">
      <c r="C2016" s="813"/>
      <c r="D2016" s="813"/>
      <c r="E2016" s="813"/>
      <c r="F2016" s="813"/>
      <c r="G2016" s="813"/>
      <c r="H2016" s="813"/>
      <c r="I2016" s="813"/>
      <c r="J2016" s="813"/>
      <c r="K2016" s="813"/>
      <c r="L2016" s="813"/>
      <c r="M2016" s="813"/>
      <c r="N2016" s="813"/>
      <c r="O2016" s="813"/>
    </row>
    <row r="2017" spans="3:15" ht="14.25">
      <c r="C2017" s="813"/>
      <c r="D2017" s="813"/>
      <c r="E2017" s="813"/>
      <c r="F2017" s="813"/>
      <c r="G2017" s="813"/>
      <c r="H2017" s="813"/>
      <c r="I2017" s="813"/>
      <c r="J2017" s="813"/>
      <c r="K2017" s="813"/>
      <c r="L2017" s="813"/>
      <c r="M2017" s="813"/>
      <c r="N2017" s="813"/>
      <c r="O2017" s="813"/>
    </row>
    <row r="2018" spans="3:15" ht="14.25">
      <c r="C2018" s="813"/>
      <c r="D2018" s="813"/>
      <c r="E2018" s="813"/>
      <c r="F2018" s="813"/>
      <c r="G2018" s="813"/>
      <c r="H2018" s="813"/>
      <c r="I2018" s="813"/>
      <c r="J2018" s="813"/>
      <c r="K2018" s="813"/>
      <c r="L2018" s="813"/>
      <c r="M2018" s="813"/>
      <c r="N2018" s="813"/>
      <c r="O2018" s="813"/>
    </row>
    <row r="2019" spans="3:15" ht="14.25">
      <c r="C2019" s="813"/>
      <c r="D2019" s="813"/>
      <c r="E2019" s="813"/>
      <c r="F2019" s="813"/>
      <c r="G2019" s="813"/>
      <c r="H2019" s="813"/>
      <c r="I2019" s="813"/>
      <c r="J2019" s="813"/>
      <c r="K2019" s="813"/>
      <c r="L2019" s="813"/>
      <c r="M2019" s="813"/>
      <c r="N2019" s="813"/>
      <c r="O2019" s="813"/>
    </row>
    <row r="2020" spans="3:15" ht="14.25">
      <c r="C2020" s="813"/>
      <c r="D2020" s="813"/>
      <c r="E2020" s="813"/>
      <c r="F2020" s="813"/>
      <c r="G2020" s="813"/>
      <c r="H2020" s="813"/>
      <c r="I2020" s="813"/>
      <c r="J2020" s="813"/>
      <c r="K2020" s="813"/>
      <c r="L2020" s="813"/>
      <c r="M2020" s="813"/>
      <c r="N2020" s="813"/>
      <c r="O2020" s="813"/>
    </row>
    <row r="2021" spans="3:15" ht="14.25">
      <c r="C2021" s="813"/>
      <c r="D2021" s="813"/>
      <c r="E2021" s="813"/>
      <c r="F2021" s="813"/>
      <c r="G2021" s="813"/>
      <c r="H2021" s="813"/>
      <c r="I2021" s="813"/>
      <c r="J2021" s="813"/>
      <c r="K2021" s="813"/>
      <c r="L2021" s="813"/>
      <c r="M2021" s="813"/>
      <c r="N2021" s="813"/>
      <c r="O2021" s="813"/>
    </row>
    <row r="2022" spans="3:15" ht="14.25">
      <c r="C2022" s="813"/>
      <c r="D2022" s="813"/>
      <c r="E2022" s="813"/>
      <c r="F2022" s="813"/>
      <c r="G2022" s="813"/>
      <c r="H2022" s="813"/>
      <c r="I2022" s="813"/>
      <c r="J2022" s="813"/>
      <c r="K2022" s="813"/>
      <c r="L2022" s="813"/>
      <c r="M2022" s="813"/>
      <c r="N2022" s="813"/>
      <c r="O2022" s="813"/>
    </row>
    <row r="2023" spans="3:15" ht="14.25">
      <c r="C2023" s="813"/>
      <c r="D2023" s="813"/>
      <c r="E2023" s="813"/>
      <c r="F2023" s="813"/>
      <c r="G2023" s="813"/>
      <c r="H2023" s="813"/>
      <c r="I2023" s="813"/>
      <c r="J2023" s="813"/>
      <c r="K2023" s="813"/>
      <c r="L2023" s="813"/>
      <c r="M2023" s="813"/>
      <c r="N2023" s="813"/>
      <c r="O2023" s="813"/>
    </row>
    <row r="2024" spans="3:15" ht="14.25">
      <c r="C2024" s="813"/>
      <c r="D2024" s="813"/>
      <c r="E2024" s="813"/>
      <c r="F2024" s="813"/>
      <c r="G2024" s="813"/>
      <c r="H2024" s="813"/>
      <c r="I2024" s="813"/>
      <c r="J2024" s="813"/>
      <c r="K2024" s="813"/>
      <c r="L2024" s="813"/>
      <c r="M2024" s="813"/>
      <c r="N2024" s="813"/>
      <c r="O2024" s="813"/>
    </row>
    <row r="2025" spans="3:15" ht="14.25">
      <c r="C2025" s="813"/>
      <c r="D2025" s="813"/>
      <c r="E2025" s="813"/>
      <c r="F2025" s="813"/>
      <c r="G2025" s="813"/>
      <c r="H2025" s="813"/>
      <c r="I2025" s="813"/>
      <c r="J2025" s="813"/>
      <c r="K2025" s="813"/>
      <c r="L2025" s="813"/>
      <c r="M2025" s="813"/>
      <c r="N2025" s="813"/>
      <c r="O2025" s="813"/>
    </row>
    <row r="2026" spans="3:15" ht="14.25">
      <c r="C2026" s="813"/>
      <c r="D2026" s="813"/>
      <c r="E2026" s="813"/>
      <c r="F2026" s="813"/>
      <c r="G2026" s="813"/>
      <c r="H2026" s="813"/>
      <c r="I2026" s="813"/>
      <c r="J2026" s="813"/>
      <c r="K2026" s="813"/>
      <c r="L2026" s="813"/>
      <c r="M2026" s="813"/>
      <c r="N2026" s="813"/>
      <c r="O2026" s="813"/>
    </row>
    <row r="2027" spans="3:15" ht="14.25">
      <c r="C2027" s="813"/>
      <c r="D2027" s="813"/>
      <c r="E2027" s="813"/>
      <c r="F2027" s="813"/>
      <c r="G2027" s="813"/>
      <c r="H2027" s="813"/>
      <c r="I2027" s="813"/>
      <c r="J2027" s="813"/>
      <c r="K2027" s="813"/>
      <c r="L2027" s="813"/>
      <c r="M2027" s="813"/>
      <c r="N2027" s="813"/>
      <c r="O2027" s="813"/>
    </row>
    <row r="2028" spans="3:15" ht="14.25">
      <c r="C2028" s="813"/>
      <c r="D2028" s="813"/>
      <c r="E2028" s="813"/>
      <c r="F2028" s="813"/>
      <c r="G2028" s="813"/>
      <c r="H2028" s="813"/>
      <c r="I2028" s="813"/>
      <c r="J2028" s="813"/>
      <c r="K2028" s="813"/>
      <c r="L2028" s="813"/>
      <c r="M2028" s="813"/>
      <c r="N2028" s="813"/>
      <c r="O2028" s="813"/>
    </row>
    <row r="2029" spans="3:15" ht="14.25">
      <c r="C2029" s="813"/>
      <c r="D2029" s="813"/>
      <c r="E2029" s="813"/>
      <c r="F2029" s="813"/>
      <c r="G2029" s="813"/>
      <c r="H2029" s="813"/>
      <c r="I2029" s="813"/>
      <c r="J2029" s="813"/>
      <c r="K2029" s="813"/>
      <c r="L2029" s="813"/>
      <c r="M2029" s="813"/>
      <c r="N2029" s="813"/>
      <c r="O2029" s="813"/>
    </row>
    <row r="2030" spans="3:15" ht="14.25">
      <c r="C2030" s="813"/>
      <c r="D2030" s="813"/>
      <c r="E2030" s="813"/>
      <c r="F2030" s="813"/>
      <c r="G2030" s="813"/>
      <c r="H2030" s="813"/>
      <c r="I2030" s="813"/>
      <c r="J2030" s="813"/>
      <c r="K2030" s="813"/>
      <c r="L2030" s="813"/>
      <c r="M2030" s="813"/>
      <c r="N2030" s="813"/>
      <c r="O2030" s="813"/>
    </row>
    <row r="2031" spans="3:15" ht="14.25">
      <c r="C2031" s="813"/>
      <c r="D2031" s="813"/>
      <c r="E2031" s="813"/>
      <c r="F2031" s="813"/>
      <c r="G2031" s="813"/>
      <c r="H2031" s="813"/>
      <c r="I2031" s="813"/>
      <c r="J2031" s="813"/>
      <c r="K2031" s="813"/>
      <c r="L2031" s="813"/>
      <c r="M2031" s="813"/>
      <c r="N2031" s="813"/>
      <c r="O2031" s="813"/>
    </row>
    <row r="2032" spans="3:15" ht="14.25">
      <c r="C2032" s="813"/>
      <c r="D2032" s="813"/>
      <c r="E2032" s="813"/>
      <c r="F2032" s="813"/>
      <c r="G2032" s="813"/>
      <c r="H2032" s="813"/>
      <c r="I2032" s="813"/>
      <c r="J2032" s="813"/>
      <c r="K2032" s="813"/>
      <c r="L2032" s="813"/>
      <c r="M2032" s="813"/>
      <c r="N2032" s="813"/>
      <c r="O2032" s="813"/>
    </row>
    <row r="2033" spans="3:15" ht="14.25">
      <c r="C2033" s="813"/>
      <c r="D2033" s="813"/>
      <c r="E2033" s="813"/>
      <c r="F2033" s="813"/>
      <c r="G2033" s="813"/>
      <c r="H2033" s="813"/>
      <c r="I2033" s="813"/>
      <c r="J2033" s="813"/>
      <c r="K2033" s="813"/>
      <c r="L2033" s="813"/>
      <c r="M2033" s="813"/>
      <c r="N2033" s="813"/>
      <c r="O2033" s="813"/>
    </row>
    <row r="2034" spans="3:15" ht="14.25">
      <c r="C2034" s="813"/>
      <c r="D2034" s="813"/>
      <c r="E2034" s="813"/>
      <c r="F2034" s="813"/>
      <c r="G2034" s="813"/>
      <c r="H2034" s="813"/>
      <c r="I2034" s="813"/>
      <c r="J2034" s="813"/>
      <c r="K2034" s="813"/>
      <c r="L2034" s="813"/>
      <c r="M2034" s="813"/>
      <c r="N2034" s="813"/>
      <c r="O2034" s="813"/>
    </row>
    <row r="2035" spans="3:15" ht="14.25">
      <c r="C2035" s="813"/>
      <c r="D2035" s="813"/>
      <c r="E2035" s="813"/>
      <c r="F2035" s="813"/>
      <c r="G2035" s="813"/>
      <c r="H2035" s="813"/>
      <c r="I2035" s="813"/>
      <c r="J2035" s="813"/>
      <c r="K2035" s="813"/>
      <c r="L2035" s="813"/>
      <c r="M2035" s="813"/>
      <c r="N2035" s="813"/>
      <c r="O2035" s="813"/>
    </row>
    <row r="2036" spans="3:15" ht="14.25">
      <c r="C2036" s="813"/>
      <c r="D2036" s="813"/>
      <c r="E2036" s="813"/>
      <c r="F2036" s="813"/>
      <c r="G2036" s="813"/>
      <c r="H2036" s="813"/>
      <c r="I2036" s="813"/>
      <c r="J2036" s="813"/>
      <c r="K2036" s="813"/>
      <c r="L2036" s="813"/>
      <c r="M2036" s="813"/>
      <c r="N2036" s="813"/>
      <c r="O2036" s="813"/>
    </row>
    <row r="2037" spans="3:15" ht="14.25">
      <c r="C2037" s="813"/>
      <c r="D2037" s="813"/>
      <c r="E2037" s="813"/>
      <c r="F2037" s="813"/>
      <c r="G2037" s="813"/>
      <c r="H2037" s="813"/>
      <c r="I2037" s="813"/>
      <c r="J2037" s="813"/>
      <c r="K2037" s="813"/>
      <c r="L2037" s="813"/>
      <c r="M2037" s="813"/>
      <c r="N2037" s="813"/>
      <c r="O2037" s="813"/>
    </row>
    <row r="2038" spans="3:15" ht="14.25">
      <c r="C2038" s="813"/>
      <c r="D2038" s="813"/>
      <c r="E2038" s="813"/>
      <c r="F2038" s="813"/>
      <c r="G2038" s="813"/>
      <c r="H2038" s="813"/>
      <c r="I2038" s="813"/>
      <c r="J2038" s="813"/>
      <c r="K2038" s="813"/>
      <c r="L2038" s="813"/>
      <c r="M2038" s="813"/>
      <c r="N2038" s="813"/>
      <c r="O2038" s="813"/>
    </row>
    <row r="2039" spans="3:15" ht="14.25">
      <c r="C2039" s="813"/>
      <c r="D2039" s="813"/>
      <c r="E2039" s="813"/>
      <c r="F2039" s="813"/>
      <c r="G2039" s="813"/>
      <c r="H2039" s="813"/>
      <c r="I2039" s="813"/>
      <c r="J2039" s="813"/>
      <c r="K2039" s="813"/>
      <c r="L2039" s="813"/>
      <c r="M2039" s="813"/>
      <c r="N2039" s="813"/>
      <c r="O2039" s="813"/>
    </row>
    <row r="2040" spans="3:15" ht="14.25">
      <c r="C2040" s="813"/>
      <c r="D2040" s="813"/>
      <c r="E2040" s="813"/>
      <c r="F2040" s="813"/>
      <c r="G2040" s="813"/>
      <c r="H2040" s="813"/>
      <c r="I2040" s="813"/>
      <c r="J2040" s="813"/>
      <c r="K2040" s="813"/>
      <c r="L2040" s="813"/>
      <c r="M2040" s="813"/>
      <c r="N2040" s="813"/>
      <c r="O2040" s="813"/>
    </row>
    <row r="2041" spans="3:15" ht="14.25">
      <c r="C2041" s="813"/>
      <c r="D2041" s="813"/>
      <c r="E2041" s="813"/>
      <c r="F2041" s="813"/>
      <c r="G2041" s="813"/>
      <c r="H2041" s="813"/>
      <c r="I2041" s="813"/>
      <c r="J2041" s="813"/>
      <c r="K2041" s="813"/>
      <c r="L2041" s="813"/>
      <c r="M2041" s="813"/>
      <c r="N2041" s="813"/>
      <c r="O2041" s="813"/>
    </row>
    <row r="2042" spans="3:15" ht="14.25">
      <c r="C2042" s="813"/>
      <c r="D2042" s="813"/>
      <c r="E2042" s="813"/>
      <c r="F2042" s="813"/>
      <c r="G2042" s="813"/>
      <c r="H2042" s="813"/>
      <c r="I2042" s="813"/>
      <c r="J2042" s="813"/>
      <c r="K2042" s="813"/>
      <c r="L2042" s="813"/>
      <c r="M2042" s="813"/>
      <c r="N2042" s="813"/>
      <c r="O2042" s="813"/>
    </row>
    <row r="2043" spans="3:15" ht="14.25">
      <c r="C2043" s="813"/>
      <c r="D2043" s="813"/>
      <c r="E2043" s="813"/>
      <c r="F2043" s="813"/>
      <c r="G2043" s="813"/>
      <c r="H2043" s="813"/>
      <c r="I2043" s="813"/>
      <c r="J2043" s="813"/>
      <c r="K2043" s="813"/>
      <c r="L2043" s="813"/>
      <c r="M2043" s="813"/>
      <c r="N2043" s="813"/>
      <c r="O2043" s="813"/>
    </row>
    <row r="2044" spans="3:15" ht="14.25">
      <c r="C2044" s="813"/>
      <c r="D2044" s="813"/>
      <c r="E2044" s="813"/>
      <c r="F2044" s="813"/>
      <c r="G2044" s="813"/>
      <c r="H2044" s="813"/>
      <c r="I2044" s="813"/>
      <c r="J2044" s="813"/>
      <c r="K2044" s="813"/>
      <c r="L2044" s="813"/>
      <c r="M2044" s="813"/>
      <c r="N2044" s="813"/>
      <c r="O2044" s="813"/>
    </row>
    <row r="2045" spans="3:15" ht="14.25">
      <c r="C2045" s="813"/>
      <c r="D2045" s="813"/>
      <c r="E2045" s="813"/>
      <c r="F2045" s="813"/>
      <c r="G2045" s="813"/>
      <c r="H2045" s="813"/>
      <c r="I2045" s="813"/>
      <c r="J2045" s="813"/>
      <c r="K2045" s="813"/>
      <c r="L2045" s="813"/>
      <c r="M2045" s="813"/>
      <c r="N2045" s="813"/>
      <c r="O2045" s="813"/>
    </row>
    <row r="2046" spans="3:15" ht="14.25">
      <c r="C2046" s="813"/>
      <c r="D2046" s="813"/>
      <c r="E2046" s="813"/>
      <c r="F2046" s="813"/>
      <c r="G2046" s="813"/>
      <c r="H2046" s="813"/>
      <c r="I2046" s="813"/>
      <c r="J2046" s="813"/>
      <c r="K2046" s="813"/>
      <c r="L2046" s="813"/>
      <c r="M2046" s="813"/>
      <c r="N2046" s="813"/>
      <c r="O2046" s="813"/>
    </row>
    <row r="2047" spans="3:15" ht="14.25">
      <c r="C2047" s="813"/>
      <c r="D2047" s="813"/>
      <c r="E2047" s="813"/>
      <c r="F2047" s="813"/>
      <c r="G2047" s="813"/>
      <c r="H2047" s="813"/>
      <c r="I2047" s="813"/>
      <c r="J2047" s="813"/>
      <c r="K2047" s="813"/>
      <c r="L2047" s="813"/>
      <c r="M2047" s="813"/>
      <c r="N2047" s="813"/>
      <c r="O2047" s="813"/>
    </row>
    <row r="2048" spans="3:15" ht="14.25">
      <c r="C2048" s="813"/>
      <c r="D2048" s="813"/>
      <c r="E2048" s="813"/>
      <c r="F2048" s="813"/>
      <c r="G2048" s="813"/>
      <c r="H2048" s="813"/>
      <c r="I2048" s="813"/>
      <c r="J2048" s="813"/>
      <c r="K2048" s="813"/>
      <c r="L2048" s="813"/>
      <c r="M2048" s="813"/>
      <c r="N2048" s="813"/>
      <c r="O2048" s="813"/>
    </row>
    <row r="2049" spans="3:15" ht="14.25">
      <c r="C2049" s="813"/>
      <c r="D2049" s="813"/>
      <c r="E2049" s="813"/>
      <c r="F2049" s="813"/>
      <c r="G2049" s="813"/>
      <c r="H2049" s="813"/>
      <c r="I2049" s="813"/>
      <c r="J2049" s="813"/>
      <c r="K2049" s="813"/>
      <c r="L2049" s="813"/>
      <c r="M2049" s="813"/>
      <c r="N2049" s="813"/>
      <c r="O2049" s="813"/>
    </row>
    <row r="2050" spans="3:15" ht="14.25">
      <c r="C2050" s="813"/>
      <c r="D2050" s="813"/>
      <c r="E2050" s="813"/>
      <c r="F2050" s="813"/>
      <c r="G2050" s="813"/>
      <c r="H2050" s="813"/>
      <c r="I2050" s="813"/>
      <c r="J2050" s="813"/>
      <c r="K2050" s="813"/>
      <c r="L2050" s="813"/>
      <c r="M2050" s="813"/>
      <c r="N2050" s="813"/>
      <c r="O2050" s="813"/>
    </row>
    <row r="2051" spans="3:15" ht="14.25">
      <c r="C2051" s="813"/>
      <c r="D2051" s="813"/>
      <c r="E2051" s="813"/>
      <c r="F2051" s="813"/>
      <c r="G2051" s="813"/>
      <c r="H2051" s="813"/>
      <c r="I2051" s="813"/>
      <c r="J2051" s="813"/>
      <c r="K2051" s="813"/>
      <c r="L2051" s="813"/>
      <c r="M2051" s="813"/>
      <c r="N2051" s="813"/>
      <c r="O2051" s="813"/>
    </row>
    <row r="2052" spans="3:15" ht="14.25">
      <c r="C2052" s="813"/>
      <c r="D2052" s="813"/>
      <c r="E2052" s="813"/>
      <c r="F2052" s="813"/>
      <c r="G2052" s="813"/>
      <c r="H2052" s="813"/>
      <c r="I2052" s="813"/>
      <c r="J2052" s="813"/>
      <c r="K2052" s="813"/>
      <c r="L2052" s="813"/>
      <c r="M2052" s="813"/>
      <c r="N2052" s="813"/>
      <c r="O2052" s="813"/>
    </row>
    <row r="2053" spans="3:15" ht="14.25">
      <c r="C2053" s="813"/>
      <c r="D2053" s="813"/>
      <c r="E2053" s="813"/>
      <c r="F2053" s="813"/>
      <c r="G2053" s="813"/>
      <c r="H2053" s="813"/>
      <c r="I2053" s="813"/>
      <c r="J2053" s="813"/>
      <c r="K2053" s="813"/>
      <c r="L2053" s="813"/>
      <c r="M2053" s="813"/>
      <c r="N2053" s="813"/>
      <c r="O2053" s="813"/>
    </row>
    <row r="2054" spans="3:15" ht="14.25">
      <c r="C2054" s="813"/>
      <c r="D2054" s="813"/>
      <c r="E2054" s="813"/>
      <c r="F2054" s="813"/>
      <c r="G2054" s="813"/>
      <c r="H2054" s="813"/>
      <c r="I2054" s="813"/>
      <c r="J2054" s="813"/>
      <c r="K2054" s="813"/>
      <c r="L2054" s="813"/>
      <c r="M2054" s="813"/>
      <c r="N2054" s="813"/>
      <c r="O2054" s="813"/>
    </row>
    <row r="2055" spans="3:15" ht="14.25">
      <c r="C2055" s="813"/>
      <c r="D2055" s="813"/>
      <c r="E2055" s="813"/>
      <c r="F2055" s="813"/>
      <c r="G2055" s="813"/>
      <c r="H2055" s="813"/>
      <c r="I2055" s="813"/>
      <c r="J2055" s="813"/>
      <c r="K2055" s="813"/>
      <c r="L2055" s="813"/>
      <c r="M2055" s="813"/>
      <c r="N2055" s="813"/>
      <c r="O2055" s="813"/>
    </row>
    <row r="2056" spans="3:15" ht="14.25">
      <c r="C2056" s="813"/>
      <c r="D2056" s="813"/>
      <c r="E2056" s="813"/>
      <c r="F2056" s="813"/>
      <c r="G2056" s="813"/>
      <c r="H2056" s="813"/>
      <c r="I2056" s="813"/>
      <c r="J2056" s="813"/>
      <c r="K2056" s="813"/>
      <c r="L2056" s="813"/>
      <c r="M2056" s="813"/>
      <c r="N2056" s="813"/>
      <c r="O2056" s="813"/>
    </row>
    <row r="2057" spans="3:15" ht="14.25">
      <c r="C2057" s="813"/>
      <c r="D2057" s="813"/>
      <c r="E2057" s="813"/>
      <c r="F2057" s="813"/>
      <c r="G2057" s="813"/>
      <c r="H2057" s="813"/>
      <c r="I2057" s="813"/>
      <c r="J2057" s="813"/>
      <c r="K2057" s="813"/>
      <c r="L2057" s="813"/>
      <c r="M2057" s="813"/>
      <c r="N2057" s="813"/>
      <c r="O2057" s="813"/>
    </row>
    <row r="2058" spans="3:15" ht="14.25">
      <c r="C2058" s="813"/>
      <c r="D2058" s="813"/>
      <c r="E2058" s="813"/>
      <c r="F2058" s="813"/>
      <c r="G2058" s="813"/>
      <c r="H2058" s="813"/>
      <c r="I2058" s="813"/>
      <c r="J2058" s="813"/>
      <c r="K2058" s="813"/>
      <c r="L2058" s="813"/>
      <c r="M2058" s="813"/>
      <c r="N2058" s="813"/>
      <c r="O2058" s="813"/>
    </row>
    <row r="2059" spans="3:15" ht="14.25">
      <c r="C2059" s="813"/>
      <c r="D2059" s="813"/>
      <c r="E2059" s="813"/>
      <c r="F2059" s="813"/>
      <c r="G2059" s="813"/>
      <c r="H2059" s="813"/>
      <c r="I2059" s="813"/>
      <c r="J2059" s="813"/>
      <c r="K2059" s="813"/>
      <c r="L2059" s="813"/>
      <c r="M2059" s="813"/>
      <c r="N2059" s="813"/>
      <c r="O2059" s="813"/>
    </row>
    <row r="2060" spans="3:15" ht="14.25">
      <c r="C2060" s="813"/>
      <c r="D2060" s="813"/>
      <c r="E2060" s="813"/>
      <c r="F2060" s="813"/>
      <c r="G2060" s="813"/>
      <c r="H2060" s="813"/>
      <c r="I2060" s="813"/>
      <c r="J2060" s="813"/>
      <c r="K2060" s="813"/>
      <c r="L2060" s="813"/>
      <c r="M2060" s="813"/>
      <c r="N2060" s="813"/>
      <c r="O2060" s="813"/>
    </row>
    <row r="2061" spans="3:15" ht="14.25">
      <c r="C2061" s="813"/>
      <c r="D2061" s="813"/>
      <c r="E2061" s="813"/>
      <c r="F2061" s="813"/>
      <c r="G2061" s="813"/>
      <c r="H2061" s="813"/>
      <c r="I2061" s="813"/>
      <c r="J2061" s="813"/>
      <c r="K2061" s="813"/>
      <c r="L2061" s="813"/>
      <c r="M2061" s="813"/>
      <c r="N2061" s="813"/>
      <c r="O2061" s="813"/>
    </row>
    <row r="2062" spans="3:15" ht="14.25">
      <c r="C2062" s="813"/>
      <c r="D2062" s="813"/>
      <c r="E2062" s="813"/>
      <c r="F2062" s="813"/>
      <c r="G2062" s="813"/>
      <c r="H2062" s="813"/>
      <c r="I2062" s="813"/>
      <c r="J2062" s="813"/>
      <c r="K2062" s="813"/>
      <c r="L2062" s="813"/>
      <c r="M2062" s="813"/>
      <c r="N2062" s="813"/>
      <c r="O2062" s="813"/>
    </row>
    <row r="2063" spans="3:15" ht="14.25">
      <c r="C2063" s="813"/>
      <c r="D2063" s="813"/>
      <c r="E2063" s="813"/>
      <c r="F2063" s="813"/>
      <c r="G2063" s="813"/>
      <c r="H2063" s="813"/>
      <c r="I2063" s="813"/>
      <c r="J2063" s="813"/>
      <c r="K2063" s="813"/>
      <c r="L2063" s="813"/>
      <c r="M2063" s="813"/>
      <c r="N2063" s="813"/>
      <c r="O2063" s="813"/>
    </row>
    <row r="2064" spans="3:15" ht="14.25">
      <c r="C2064" s="813"/>
      <c r="D2064" s="813"/>
      <c r="E2064" s="813"/>
      <c r="F2064" s="813"/>
      <c r="G2064" s="813"/>
      <c r="H2064" s="813"/>
      <c r="I2064" s="813"/>
      <c r="J2064" s="813"/>
      <c r="K2064" s="813"/>
      <c r="L2064" s="813"/>
      <c r="M2064" s="813"/>
      <c r="N2064" s="813"/>
      <c r="O2064" s="813"/>
    </row>
    <row r="2065" spans="3:15" ht="14.25">
      <c r="C2065" s="813"/>
      <c r="D2065" s="813"/>
      <c r="E2065" s="813"/>
      <c r="F2065" s="813"/>
      <c r="G2065" s="813"/>
      <c r="H2065" s="813"/>
      <c r="I2065" s="813"/>
      <c r="J2065" s="813"/>
      <c r="K2065" s="813"/>
      <c r="L2065" s="813"/>
      <c r="M2065" s="813"/>
      <c r="N2065" s="813"/>
      <c r="O2065" s="813"/>
    </row>
    <row r="2066" spans="3:15" ht="14.25">
      <c r="C2066" s="813"/>
      <c r="D2066" s="813"/>
      <c r="E2066" s="813"/>
      <c r="F2066" s="813"/>
      <c r="G2066" s="813"/>
      <c r="H2066" s="813"/>
      <c r="I2066" s="813"/>
      <c r="J2066" s="813"/>
      <c r="K2066" s="813"/>
      <c r="L2066" s="813"/>
      <c r="M2066" s="813"/>
      <c r="N2066" s="813"/>
      <c r="O2066" s="813"/>
    </row>
    <row r="2067" spans="3:15" ht="14.25">
      <c r="C2067" s="813"/>
      <c r="D2067" s="813"/>
      <c r="E2067" s="813"/>
      <c r="F2067" s="813"/>
      <c r="G2067" s="813"/>
      <c r="H2067" s="813"/>
      <c r="I2067" s="813"/>
      <c r="J2067" s="813"/>
      <c r="K2067" s="813"/>
      <c r="L2067" s="813"/>
      <c r="M2067" s="813"/>
      <c r="N2067" s="813"/>
      <c r="O2067" s="813"/>
    </row>
    <row r="2068" spans="3:15" ht="14.25">
      <c r="C2068" s="813"/>
      <c r="D2068" s="813"/>
      <c r="E2068" s="813"/>
      <c r="F2068" s="813"/>
      <c r="G2068" s="813"/>
      <c r="H2068" s="813"/>
      <c r="I2068" s="813"/>
      <c r="J2068" s="813"/>
      <c r="K2068" s="813"/>
      <c r="L2068" s="813"/>
      <c r="M2068" s="813"/>
      <c r="N2068" s="813"/>
      <c r="O2068" s="813"/>
    </row>
    <row r="2069" spans="3:15" ht="14.25">
      <c r="C2069" s="813"/>
      <c r="D2069" s="813"/>
      <c r="E2069" s="813"/>
      <c r="F2069" s="813"/>
      <c r="G2069" s="813"/>
      <c r="H2069" s="813"/>
      <c r="I2069" s="813"/>
      <c r="J2069" s="813"/>
      <c r="K2069" s="813"/>
      <c r="L2069" s="813"/>
      <c r="M2069" s="813"/>
      <c r="N2069" s="813"/>
      <c r="O2069" s="813"/>
    </row>
    <row r="2070" spans="3:15" ht="14.25">
      <c r="C2070" s="813"/>
      <c r="D2070" s="813"/>
      <c r="E2070" s="813"/>
      <c r="F2070" s="813"/>
      <c r="G2070" s="813"/>
      <c r="H2070" s="813"/>
      <c r="I2070" s="813"/>
      <c r="J2070" s="813"/>
      <c r="K2070" s="813"/>
      <c r="L2070" s="813"/>
      <c r="M2070" s="813"/>
      <c r="N2070" s="813"/>
      <c r="O2070" s="813"/>
    </row>
    <row r="2071" spans="3:15" ht="14.25">
      <c r="C2071" s="813"/>
      <c r="D2071" s="813"/>
      <c r="E2071" s="813"/>
      <c r="F2071" s="813"/>
      <c r="G2071" s="813"/>
      <c r="H2071" s="813"/>
      <c r="I2071" s="813"/>
      <c r="J2071" s="813"/>
      <c r="K2071" s="813"/>
      <c r="L2071" s="813"/>
      <c r="M2071" s="813"/>
      <c r="N2071" s="813"/>
      <c r="O2071" s="813"/>
    </row>
    <row r="2072" spans="3:15" ht="14.25">
      <c r="C2072" s="813"/>
      <c r="D2072" s="813"/>
      <c r="E2072" s="813"/>
      <c r="F2072" s="813"/>
      <c r="G2072" s="813"/>
      <c r="H2072" s="813"/>
      <c r="I2072" s="813"/>
      <c r="J2072" s="813"/>
      <c r="K2072" s="813"/>
      <c r="L2072" s="813"/>
      <c r="M2072" s="813"/>
      <c r="N2072" s="813"/>
      <c r="O2072" s="813"/>
    </row>
    <row r="2073" spans="3:15" ht="14.25">
      <c r="C2073" s="813"/>
      <c r="D2073" s="813"/>
      <c r="E2073" s="813"/>
      <c r="F2073" s="813"/>
      <c r="G2073" s="813"/>
      <c r="H2073" s="813"/>
      <c r="I2073" s="813"/>
      <c r="J2073" s="813"/>
      <c r="K2073" s="813"/>
      <c r="L2073" s="813"/>
      <c r="M2073" s="813"/>
      <c r="N2073" s="813"/>
      <c r="O2073" s="813"/>
    </row>
    <row r="2074" spans="3:15" ht="14.25">
      <c r="C2074" s="813"/>
      <c r="D2074" s="813"/>
      <c r="E2074" s="813"/>
      <c r="F2074" s="813"/>
      <c r="G2074" s="813"/>
      <c r="H2074" s="813"/>
      <c r="I2074" s="813"/>
      <c r="J2074" s="813"/>
      <c r="K2074" s="813"/>
      <c r="L2074" s="813"/>
      <c r="M2074" s="813"/>
      <c r="N2074" s="813"/>
      <c r="O2074" s="813"/>
    </row>
    <row r="2075" spans="3:15" ht="14.25">
      <c r="C2075" s="813"/>
      <c r="D2075" s="813"/>
      <c r="E2075" s="813"/>
      <c r="F2075" s="813"/>
      <c r="G2075" s="813"/>
      <c r="H2075" s="813"/>
      <c r="I2075" s="813"/>
      <c r="J2075" s="813"/>
      <c r="K2075" s="813"/>
      <c r="L2075" s="813"/>
      <c r="M2075" s="813"/>
      <c r="N2075" s="813"/>
      <c r="O2075" s="813"/>
    </row>
    <row r="2076" spans="3:15" ht="14.25">
      <c r="C2076" s="813"/>
      <c r="D2076" s="813"/>
      <c r="E2076" s="813"/>
      <c r="F2076" s="813"/>
      <c r="G2076" s="813"/>
      <c r="H2076" s="813"/>
      <c r="I2076" s="813"/>
      <c r="J2076" s="813"/>
      <c r="K2076" s="813"/>
      <c r="L2076" s="813"/>
      <c r="M2076" s="813"/>
      <c r="N2076" s="813"/>
      <c r="O2076" s="813"/>
    </row>
    <row r="2077" spans="3:15" ht="14.25">
      <c r="C2077" s="813"/>
      <c r="D2077" s="813"/>
      <c r="E2077" s="813"/>
      <c r="F2077" s="813"/>
      <c r="G2077" s="813"/>
      <c r="H2077" s="813"/>
      <c r="I2077" s="813"/>
      <c r="J2077" s="813"/>
      <c r="K2077" s="813"/>
      <c r="L2077" s="813"/>
      <c r="M2077" s="813"/>
      <c r="N2077" s="813"/>
      <c r="O2077" s="813"/>
    </row>
    <row r="2078" spans="3:15" ht="14.25">
      <c r="C2078" s="813"/>
      <c r="D2078" s="813"/>
      <c r="E2078" s="813"/>
      <c r="F2078" s="813"/>
      <c r="G2078" s="813"/>
      <c r="H2078" s="813"/>
      <c r="I2078" s="813"/>
      <c r="J2078" s="813"/>
      <c r="K2078" s="813"/>
      <c r="L2078" s="813"/>
      <c r="M2078" s="813"/>
      <c r="N2078" s="813"/>
      <c r="O2078" s="813"/>
    </row>
    <row r="2079" spans="3:15" ht="14.25">
      <c r="C2079" s="813"/>
      <c r="D2079" s="813"/>
      <c r="E2079" s="813"/>
      <c r="F2079" s="813"/>
      <c r="G2079" s="813"/>
      <c r="H2079" s="813"/>
      <c r="I2079" s="813"/>
      <c r="J2079" s="813"/>
      <c r="K2079" s="813"/>
      <c r="L2079" s="813"/>
      <c r="M2079" s="813"/>
      <c r="N2079" s="813"/>
      <c r="O2079" s="813"/>
    </row>
    <row r="2080" spans="3:15" ht="14.25">
      <c r="C2080" s="813"/>
      <c r="D2080" s="813"/>
      <c r="E2080" s="813"/>
      <c r="F2080" s="813"/>
      <c r="G2080" s="813"/>
      <c r="H2080" s="813"/>
      <c r="I2080" s="813"/>
      <c r="J2080" s="813"/>
      <c r="K2080" s="813"/>
      <c r="L2080" s="813"/>
      <c r="M2080" s="813"/>
      <c r="N2080" s="813"/>
      <c r="O2080" s="813"/>
    </row>
    <row r="2081" spans="3:15" ht="14.25">
      <c r="C2081" s="813"/>
      <c r="D2081" s="813"/>
      <c r="E2081" s="813"/>
      <c r="F2081" s="813"/>
      <c r="G2081" s="813"/>
      <c r="H2081" s="813"/>
      <c r="I2081" s="813"/>
      <c r="J2081" s="813"/>
      <c r="K2081" s="813"/>
      <c r="L2081" s="813"/>
      <c r="M2081" s="813"/>
      <c r="N2081" s="813"/>
      <c r="O2081" s="813"/>
    </row>
    <row r="2082" spans="3:15" ht="14.25">
      <c r="C2082" s="813"/>
      <c r="D2082" s="813"/>
      <c r="E2082" s="813"/>
      <c r="F2082" s="813"/>
      <c r="G2082" s="813"/>
      <c r="H2082" s="813"/>
      <c r="I2082" s="813"/>
      <c r="J2082" s="813"/>
      <c r="K2082" s="813"/>
      <c r="L2082" s="813"/>
      <c r="M2082" s="813"/>
      <c r="N2082" s="813"/>
      <c r="O2082" s="813"/>
    </row>
    <row r="2083" spans="3:15" ht="14.25">
      <c r="C2083" s="813"/>
      <c r="D2083" s="813"/>
      <c r="E2083" s="813"/>
      <c r="F2083" s="813"/>
      <c r="G2083" s="813"/>
      <c r="H2083" s="813"/>
      <c r="I2083" s="813"/>
      <c r="J2083" s="813"/>
      <c r="K2083" s="813"/>
      <c r="L2083" s="813"/>
      <c r="M2083" s="813"/>
      <c r="N2083" s="813"/>
      <c r="O2083" s="813"/>
    </row>
    <row r="2084" spans="3:15" ht="14.25">
      <c r="C2084" s="813"/>
      <c r="D2084" s="813"/>
      <c r="E2084" s="813"/>
      <c r="F2084" s="813"/>
      <c r="G2084" s="813"/>
      <c r="H2084" s="813"/>
      <c r="I2084" s="813"/>
      <c r="J2084" s="813"/>
      <c r="K2084" s="813"/>
      <c r="L2084" s="813"/>
      <c r="M2084" s="813"/>
      <c r="N2084" s="813"/>
      <c r="O2084" s="813"/>
    </row>
    <row r="2085" spans="3:15" ht="14.25">
      <c r="C2085" s="813"/>
      <c r="D2085" s="813"/>
      <c r="E2085" s="813"/>
      <c r="F2085" s="813"/>
      <c r="G2085" s="813"/>
      <c r="H2085" s="813"/>
      <c r="I2085" s="813"/>
      <c r="J2085" s="813"/>
      <c r="K2085" s="813"/>
      <c r="L2085" s="813"/>
      <c r="M2085" s="813"/>
      <c r="N2085" s="813"/>
      <c r="O2085" s="813"/>
    </row>
    <row r="2086" spans="3:15" ht="14.25">
      <c r="C2086" s="813"/>
      <c r="D2086" s="813"/>
      <c r="E2086" s="813"/>
      <c r="F2086" s="813"/>
      <c r="G2086" s="813"/>
      <c r="H2086" s="813"/>
      <c r="I2086" s="813"/>
      <c r="J2086" s="813"/>
      <c r="K2086" s="813"/>
      <c r="L2086" s="813"/>
      <c r="M2086" s="813"/>
      <c r="N2086" s="813"/>
      <c r="O2086" s="813"/>
    </row>
    <row r="2087" spans="3:15" ht="14.25">
      <c r="C2087" s="813"/>
      <c r="D2087" s="813"/>
      <c r="E2087" s="813"/>
      <c r="F2087" s="813"/>
      <c r="G2087" s="813"/>
      <c r="H2087" s="813"/>
      <c r="I2087" s="813"/>
      <c r="J2087" s="813"/>
      <c r="K2087" s="813"/>
      <c r="L2087" s="813"/>
      <c r="M2087" s="813"/>
      <c r="N2087" s="813"/>
      <c r="O2087" s="813"/>
    </row>
    <row r="2088" spans="3:15" ht="14.25">
      <c r="C2088" s="813"/>
      <c r="D2088" s="813"/>
      <c r="E2088" s="813"/>
      <c r="F2088" s="813"/>
      <c r="G2088" s="813"/>
      <c r="H2088" s="813"/>
      <c r="I2088" s="813"/>
      <c r="J2088" s="813"/>
      <c r="K2088" s="813"/>
      <c r="L2088" s="813"/>
      <c r="M2088" s="813"/>
      <c r="N2088" s="813"/>
      <c r="O2088" s="813"/>
    </row>
    <row r="2089" spans="3:15" ht="14.25">
      <c r="C2089" s="813"/>
      <c r="D2089" s="813"/>
      <c r="E2089" s="813"/>
      <c r="F2089" s="813"/>
      <c r="G2089" s="813"/>
      <c r="H2089" s="813"/>
      <c r="I2089" s="813"/>
      <c r="J2089" s="813"/>
      <c r="K2089" s="813"/>
      <c r="L2089" s="813"/>
      <c r="M2089" s="813"/>
      <c r="N2089" s="813"/>
      <c r="O2089" s="813"/>
    </row>
    <row r="2090" spans="3:15" ht="14.25">
      <c r="C2090" s="813"/>
      <c r="D2090" s="813"/>
      <c r="E2090" s="813"/>
      <c r="F2090" s="813"/>
      <c r="G2090" s="813"/>
      <c r="H2090" s="813"/>
      <c r="I2090" s="813"/>
      <c r="J2090" s="813"/>
      <c r="K2090" s="813"/>
      <c r="L2090" s="813"/>
      <c r="M2090" s="813"/>
      <c r="N2090" s="813"/>
      <c r="O2090" s="813"/>
    </row>
    <row r="2091" spans="3:15" ht="14.25">
      <c r="C2091" s="813"/>
      <c r="D2091" s="813"/>
      <c r="E2091" s="813"/>
      <c r="F2091" s="813"/>
      <c r="G2091" s="813"/>
      <c r="H2091" s="813"/>
      <c r="I2091" s="813"/>
      <c r="J2091" s="813"/>
      <c r="K2091" s="813"/>
      <c r="L2091" s="813"/>
      <c r="M2091" s="813"/>
      <c r="N2091" s="813"/>
      <c r="O2091" s="813"/>
    </row>
    <row r="2092" spans="3:15" ht="14.25">
      <c r="C2092" s="813"/>
      <c r="D2092" s="813"/>
      <c r="E2092" s="813"/>
      <c r="F2092" s="813"/>
      <c r="G2092" s="813"/>
      <c r="H2092" s="813"/>
      <c r="I2092" s="813"/>
      <c r="J2092" s="813"/>
      <c r="K2092" s="813"/>
      <c r="L2092" s="813"/>
      <c r="M2092" s="813"/>
      <c r="N2092" s="813"/>
      <c r="O2092" s="813"/>
    </row>
    <row r="2093" spans="3:15" ht="14.25">
      <c r="C2093" s="813"/>
      <c r="D2093" s="813"/>
      <c r="E2093" s="813"/>
      <c r="F2093" s="813"/>
      <c r="G2093" s="813"/>
      <c r="H2093" s="813"/>
      <c r="I2093" s="813"/>
      <c r="J2093" s="813"/>
      <c r="K2093" s="813"/>
      <c r="L2093" s="813"/>
      <c r="M2093" s="813"/>
      <c r="N2093" s="813"/>
      <c r="O2093" s="813"/>
    </row>
    <row r="2094" spans="3:15" ht="14.25">
      <c r="C2094" s="813"/>
      <c r="D2094" s="813"/>
      <c r="E2094" s="813"/>
      <c r="F2094" s="813"/>
      <c r="G2094" s="813"/>
      <c r="H2094" s="813"/>
      <c r="I2094" s="813"/>
      <c r="J2094" s="813"/>
      <c r="K2094" s="813"/>
      <c r="L2094" s="813"/>
      <c r="M2094" s="813"/>
      <c r="N2094" s="813"/>
      <c r="O2094" s="813"/>
    </row>
    <row r="2095" spans="3:15" ht="14.25">
      <c r="C2095" s="813"/>
      <c r="D2095" s="813"/>
      <c r="E2095" s="813"/>
      <c r="F2095" s="813"/>
      <c r="G2095" s="813"/>
      <c r="H2095" s="813"/>
      <c r="I2095" s="813"/>
      <c r="J2095" s="813"/>
      <c r="K2095" s="813"/>
      <c r="L2095" s="813"/>
      <c r="M2095" s="813"/>
      <c r="N2095" s="813"/>
      <c r="O2095" s="813"/>
    </row>
    <row r="2096" spans="3:15" ht="14.25">
      <c r="C2096" s="813"/>
      <c r="D2096" s="813"/>
      <c r="E2096" s="813"/>
      <c r="F2096" s="813"/>
      <c r="G2096" s="813"/>
      <c r="H2096" s="813"/>
      <c r="I2096" s="813"/>
      <c r="J2096" s="813"/>
      <c r="K2096" s="813"/>
      <c r="L2096" s="813"/>
      <c r="M2096" s="813"/>
      <c r="N2096" s="813"/>
      <c r="O2096" s="813"/>
    </row>
    <row r="2097" spans="3:15" ht="14.25">
      <c r="C2097" s="813"/>
      <c r="D2097" s="813"/>
      <c r="E2097" s="813"/>
      <c r="F2097" s="813"/>
      <c r="G2097" s="813"/>
      <c r="H2097" s="813"/>
      <c r="I2097" s="813"/>
      <c r="J2097" s="813"/>
      <c r="K2097" s="813"/>
      <c r="L2097" s="813"/>
      <c r="M2097" s="813"/>
      <c r="N2097" s="813"/>
      <c r="O2097" s="813"/>
    </row>
    <row r="2098" spans="3:15" ht="14.25">
      <c r="C2098" s="813"/>
      <c r="D2098" s="813"/>
      <c r="E2098" s="813"/>
      <c r="F2098" s="813"/>
      <c r="G2098" s="813"/>
      <c r="H2098" s="813"/>
      <c r="I2098" s="813"/>
      <c r="J2098" s="813"/>
      <c r="K2098" s="813"/>
      <c r="L2098" s="813"/>
      <c r="M2098" s="813"/>
      <c r="N2098" s="813"/>
      <c r="O2098" s="813"/>
    </row>
    <row r="2099" spans="3:15" ht="14.25">
      <c r="C2099" s="813"/>
      <c r="D2099" s="813"/>
      <c r="E2099" s="813"/>
      <c r="F2099" s="813"/>
      <c r="G2099" s="813"/>
      <c r="H2099" s="813"/>
      <c r="I2099" s="813"/>
      <c r="J2099" s="813"/>
      <c r="K2099" s="813"/>
      <c r="L2099" s="813"/>
      <c r="M2099" s="813"/>
      <c r="N2099" s="813"/>
      <c r="O2099" s="813"/>
    </row>
    <row r="2100" spans="3:15" ht="14.25">
      <c r="C2100" s="813"/>
      <c r="D2100" s="813"/>
      <c r="E2100" s="813"/>
      <c r="F2100" s="813"/>
      <c r="G2100" s="813"/>
      <c r="H2100" s="813"/>
      <c r="I2100" s="813"/>
      <c r="J2100" s="813"/>
      <c r="K2100" s="813"/>
      <c r="L2100" s="813"/>
      <c r="M2100" s="813"/>
      <c r="N2100" s="813"/>
      <c r="O2100" s="813"/>
    </row>
    <row r="2101" spans="3:15" ht="14.25">
      <c r="C2101" s="813"/>
      <c r="D2101" s="813"/>
      <c r="E2101" s="813"/>
      <c r="F2101" s="813"/>
      <c r="G2101" s="813"/>
      <c r="H2101" s="813"/>
      <c r="I2101" s="813"/>
      <c r="J2101" s="813"/>
      <c r="K2101" s="813"/>
      <c r="L2101" s="813"/>
      <c r="M2101" s="813"/>
      <c r="N2101" s="813"/>
      <c r="O2101" s="813"/>
    </row>
    <row r="2102" spans="3:15" ht="14.25">
      <c r="C2102" s="813"/>
      <c r="D2102" s="813"/>
      <c r="E2102" s="813"/>
      <c r="F2102" s="813"/>
      <c r="G2102" s="813"/>
      <c r="H2102" s="813"/>
      <c r="I2102" s="813"/>
      <c r="J2102" s="813"/>
      <c r="K2102" s="813"/>
      <c r="L2102" s="813"/>
      <c r="M2102" s="813"/>
      <c r="N2102" s="813"/>
      <c r="O2102" s="813"/>
    </row>
    <row r="2103" spans="3:15" ht="14.25">
      <c r="C2103" s="813"/>
      <c r="D2103" s="813"/>
      <c r="E2103" s="813"/>
      <c r="F2103" s="813"/>
      <c r="G2103" s="813"/>
      <c r="H2103" s="813"/>
      <c r="I2103" s="813"/>
      <c r="J2103" s="813"/>
      <c r="K2103" s="813"/>
      <c r="L2103" s="813"/>
      <c r="M2103" s="813"/>
      <c r="N2103" s="813"/>
      <c r="O2103" s="813"/>
    </row>
    <row r="2104" spans="3:15" ht="14.25">
      <c r="C2104" s="813"/>
      <c r="D2104" s="813"/>
      <c r="E2104" s="813"/>
      <c r="F2104" s="813"/>
      <c r="G2104" s="813"/>
      <c r="H2104" s="813"/>
      <c r="I2104" s="813"/>
      <c r="J2104" s="813"/>
      <c r="K2104" s="813"/>
      <c r="L2104" s="813"/>
      <c r="M2104" s="813"/>
      <c r="N2104" s="813"/>
      <c r="O2104" s="813"/>
    </row>
    <row r="2105" spans="3:15" ht="14.25">
      <c r="C2105" s="813"/>
      <c r="D2105" s="813"/>
      <c r="E2105" s="813"/>
      <c r="F2105" s="813"/>
      <c r="G2105" s="813"/>
      <c r="H2105" s="813"/>
      <c r="I2105" s="813"/>
      <c r="J2105" s="813"/>
      <c r="K2105" s="813"/>
      <c r="L2105" s="813"/>
      <c r="M2105" s="813"/>
      <c r="N2105" s="813"/>
      <c r="O2105" s="813"/>
    </row>
    <row r="2106" spans="3:15" ht="14.25">
      <c r="C2106" s="813"/>
      <c r="D2106" s="813"/>
      <c r="E2106" s="813"/>
      <c r="F2106" s="813"/>
      <c r="G2106" s="813"/>
      <c r="H2106" s="813"/>
      <c r="I2106" s="813"/>
      <c r="J2106" s="813"/>
      <c r="K2106" s="813"/>
      <c r="L2106" s="813"/>
      <c r="M2106" s="813"/>
      <c r="N2106" s="813"/>
      <c r="O2106" s="813"/>
    </row>
    <row r="2107" spans="3:15" ht="14.25">
      <c r="C2107" s="813"/>
      <c r="D2107" s="813"/>
      <c r="E2107" s="813"/>
      <c r="F2107" s="813"/>
      <c r="G2107" s="813"/>
      <c r="H2107" s="813"/>
      <c r="I2107" s="813"/>
      <c r="J2107" s="813"/>
      <c r="K2107" s="813"/>
      <c r="L2107" s="813"/>
      <c r="M2107" s="813"/>
      <c r="N2107" s="813"/>
      <c r="O2107" s="813"/>
    </row>
    <row r="2108" spans="3:15" ht="14.25">
      <c r="C2108" s="813"/>
      <c r="D2108" s="813"/>
      <c r="E2108" s="813"/>
      <c r="F2108" s="813"/>
      <c r="G2108" s="813"/>
      <c r="H2108" s="813"/>
      <c r="I2108" s="813"/>
      <c r="J2108" s="813"/>
      <c r="K2108" s="813"/>
      <c r="L2108" s="813"/>
      <c r="M2108" s="813"/>
      <c r="N2108" s="813"/>
      <c r="O2108" s="813"/>
    </row>
    <row r="2109" spans="3:15" ht="14.25">
      <c r="C2109" s="813"/>
      <c r="D2109" s="813"/>
      <c r="E2109" s="813"/>
      <c r="F2109" s="813"/>
      <c r="G2109" s="813"/>
      <c r="H2109" s="813"/>
      <c r="I2109" s="813"/>
      <c r="J2109" s="813"/>
      <c r="K2109" s="813"/>
      <c r="L2109" s="813"/>
      <c r="M2109" s="813"/>
      <c r="N2109" s="813"/>
      <c r="O2109" s="813"/>
    </row>
    <row r="2110" spans="3:15" ht="14.25">
      <c r="C2110" s="813"/>
      <c r="D2110" s="813"/>
      <c r="E2110" s="813"/>
      <c r="F2110" s="813"/>
      <c r="G2110" s="813"/>
      <c r="H2110" s="813"/>
      <c r="I2110" s="813"/>
      <c r="J2110" s="813"/>
      <c r="K2110" s="813"/>
      <c r="L2110" s="813"/>
      <c r="M2110" s="813"/>
      <c r="N2110" s="813"/>
      <c r="O2110" s="813"/>
    </row>
    <row r="2111" spans="3:15" ht="14.25">
      <c r="C2111" s="813"/>
      <c r="D2111" s="813"/>
      <c r="E2111" s="813"/>
      <c r="F2111" s="813"/>
      <c r="G2111" s="813"/>
      <c r="H2111" s="813"/>
      <c r="I2111" s="813"/>
      <c r="J2111" s="813"/>
      <c r="K2111" s="813"/>
      <c r="L2111" s="813"/>
      <c r="M2111" s="813"/>
      <c r="N2111" s="813"/>
      <c r="O2111" s="813"/>
    </row>
    <row r="2112" spans="3:15" ht="14.25">
      <c r="C2112" s="813"/>
      <c r="D2112" s="813"/>
      <c r="E2112" s="813"/>
      <c r="F2112" s="813"/>
      <c r="G2112" s="813"/>
      <c r="H2112" s="813"/>
      <c r="I2112" s="813"/>
      <c r="J2112" s="813"/>
      <c r="K2112" s="813"/>
      <c r="L2112" s="813"/>
      <c r="M2112" s="813"/>
      <c r="N2112" s="813"/>
      <c r="O2112" s="813"/>
    </row>
    <row r="2113" spans="3:15" ht="14.25">
      <c r="C2113" s="813"/>
      <c r="D2113" s="813"/>
      <c r="E2113" s="813"/>
      <c r="F2113" s="813"/>
      <c r="G2113" s="813"/>
      <c r="H2113" s="813"/>
      <c r="I2113" s="813"/>
      <c r="J2113" s="813"/>
      <c r="K2113" s="813"/>
      <c r="L2113" s="813"/>
      <c r="M2113" s="813"/>
      <c r="N2113" s="813"/>
      <c r="O2113" s="813"/>
    </row>
    <row r="2114" spans="3:15" ht="14.25">
      <c r="C2114" s="813"/>
      <c r="D2114" s="813"/>
      <c r="E2114" s="813"/>
      <c r="F2114" s="813"/>
      <c r="G2114" s="813"/>
      <c r="H2114" s="813"/>
      <c r="I2114" s="813"/>
      <c r="J2114" s="813"/>
      <c r="K2114" s="813"/>
      <c r="L2114" s="813"/>
      <c r="M2114" s="813"/>
      <c r="N2114" s="813"/>
      <c r="O2114" s="813"/>
    </row>
    <row r="2115" spans="3:15" ht="14.25">
      <c r="C2115" s="813"/>
      <c r="D2115" s="813"/>
      <c r="E2115" s="813"/>
      <c r="F2115" s="813"/>
      <c r="G2115" s="813"/>
      <c r="H2115" s="813"/>
      <c r="I2115" s="813"/>
      <c r="J2115" s="813"/>
      <c r="K2115" s="813"/>
      <c r="L2115" s="813"/>
      <c r="M2115" s="813"/>
      <c r="N2115" s="813"/>
      <c r="O2115" s="813"/>
    </row>
    <row r="2116" spans="3:15" ht="14.25">
      <c r="C2116" s="813"/>
      <c r="D2116" s="813"/>
      <c r="E2116" s="813"/>
      <c r="F2116" s="813"/>
      <c r="G2116" s="813"/>
      <c r="H2116" s="813"/>
      <c r="I2116" s="813"/>
      <c r="J2116" s="813"/>
      <c r="K2116" s="813"/>
      <c r="L2116" s="813"/>
      <c r="M2116" s="813"/>
      <c r="N2116" s="813"/>
      <c r="O2116" s="813"/>
    </row>
    <row r="2117" spans="3:15" ht="14.25">
      <c r="C2117" s="813"/>
      <c r="D2117" s="813"/>
      <c r="E2117" s="813"/>
      <c r="F2117" s="813"/>
      <c r="G2117" s="813"/>
      <c r="H2117" s="813"/>
      <c r="I2117" s="813"/>
      <c r="J2117" s="813"/>
      <c r="K2117" s="813"/>
      <c r="L2117" s="813"/>
      <c r="M2117" s="813"/>
      <c r="N2117" s="813"/>
      <c r="O2117" s="813"/>
    </row>
    <row r="2118" spans="3:15" ht="14.25">
      <c r="C2118" s="813"/>
      <c r="D2118" s="813"/>
      <c r="E2118" s="813"/>
      <c r="F2118" s="813"/>
      <c r="G2118" s="813"/>
      <c r="H2118" s="813"/>
      <c r="I2118" s="813"/>
      <c r="J2118" s="813"/>
      <c r="K2118" s="813"/>
      <c r="L2118" s="813"/>
      <c r="M2118" s="813"/>
      <c r="N2118" s="813"/>
      <c r="O2118" s="813"/>
    </row>
    <row r="2119" spans="3:15" ht="14.25">
      <c r="C2119" s="813"/>
      <c r="D2119" s="813"/>
      <c r="E2119" s="813"/>
      <c r="F2119" s="813"/>
      <c r="G2119" s="813"/>
      <c r="H2119" s="813"/>
      <c r="I2119" s="813"/>
      <c r="J2119" s="813"/>
      <c r="K2119" s="813"/>
      <c r="L2119" s="813"/>
      <c r="M2119" s="813"/>
      <c r="N2119" s="813"/>
      <c r="O2119" s="813"/>
    </row>
    <row r="2120" spans="3:15" ht="14.25">
      <c r="C2120" s="813"/>
      <c r="D2120" s="813"/>
      <c r="E2120" s="813"/>
      <c r="F2120" s="813"/>
      <c r="G2120" s="813"/>
      <c r="H2120" s="813"/>
      <c r="I2120" s="813"/>
      <c r="J2120" s="813"/>
      <c r="K2120" s="813"/>
      <c r="L2120" s="813"/>
      <c r="M2120" s="813"/>
      <c r="N2120" s="813"/>
      <c r="O2120" s="813"/>
    </row>
    <row r="2121" spans="3:15" ht="14.25">
      <c r="C2121" s="813"/>
      <c r="D2121" s="813"/>
      <c r="E2121" s="813"/>
      <c r="F2121" s="813"/>
      <c r="G2121" s="813"/>
      <c r="H2121" s="813"/>
      <c r="I2121" s="813"/>
      <c r="J2121" s="813"/>
      <c r="K2121" s="813"/>
      <c r="L2121" s="813"/>
      <c r="M2121" s="813"/>
      <c r="N2121" s="813"/>
      <c r="O2121" s="813"/>
    </row>
    <row r="2122" spans="3:15" ht="14.25">
      <c r="C2122" s="813"/>
      <c r="D2122" s="813"/>
      <c r="E2122" s="813"/>
      <c r="F2122" s="813"/>
      <c r="G2122" s="813"/>
      <c r="H2122" s="813"/>
      <c r="I2122" s="813"/>
      <c r="J2122" s="813"/>
      <c r="K2122" s="813"/>
      <c r="L2122" s="813"/>
      <c r="M2122" s="813"/>
      <c r="N2122" s="813"/>
      <c r="O2122" s="813"/>
    </row>
    <row r="2123" spans="3:15" ht="14.25">
      <c r="C2123" s="813"/>
      <c r="D2123" s="813"/>
      <c r="E2123" s="813"/>
      <c r="F2123" s="813"/>
      <c r="G2123" s="813"/>
      <c r="H2123" s="813"/>
      <c r="I2123" s="813"/>
      <c r="J2123" s="813"/>
      <c r="K2123" s="813"/>
      <c r="L2123" s="813"/>
      <c r="M2123" s="813"/>
      <c r="N2123" s="813"/>
      <c r="O2123" s="813"/>
    </row>
    <row r="2124" spans="3:15" ht="14.25">
      <c r="C2124" s="813"/>
      <c r="D2124" s="813"/>
      <c r="E2124" s="813"/>
      <c r="F2124" s="813"/>
      <c r="G2124" s="813"/>
      <c r="H2124" s="813"/>
      <c r="I2124" s="813"/>
      <c r="J2124" s="813"/>
      <c r="K2124" s="813"/>
      <c r="L2124" s="813"/>
      <c r="M2124" s="813"/>
      <c r="N2124" s="813"/>
      <c r="O2124" s="813"/>
    </row>
    <row r="2125" spans="3:15" ht="14.25">
      <c r="C2125" s="813"/>
      <c r="D2125" s="813"/>
      <c r="E2125" s="813"/>
      <c r="F2125" s="813"/>
      <c r="G2125" s="813"/>
      <c r="H2125" s="813"/>
      <c r="I2125" s="813"/>
      <c r="J2125" s="813"/>
      <c r="K2125" s="813"/>
      <c r="L2125" s="813"/>
      <c r="M2125" s="813"/>
      <c r="N2125" s="813"/>
      <c r="O2125" s="813"/>
    </row>
    <row r="2126" spans="3:15" ht="14.25">
      <c r="C2126" s="813"/>
      <c r="D2126" s="813"/>
      <c r="E2126" s="813"/>
      <c r="F2126" s="813"/>
      <c r="G2126" s="813"/>
      <c r="H2126" s="813"/>
      <c r="I2126" s="813"/>
      <c r="J2126" s="813"/>
      <c r="K2126" s="813"/>
      <c r="L2126" s="813"/>
      <c r="M2126" s="813"/>
      <c r="N2126" s="813"/>
      <c r="O2126" s="813"/>
    </row>
    <row r="2127" spans="3:15" ht="14.25">
      <c r="C2127" s="813"/>
      <c r="D2127" s="813"/>
      <c r="E2127" s="813"/>
      <c r="F2127" s="813"/>
      <c r="G2127" s="813"/>
      <c r="H2127" s="813"/>
      <c r="I2127" s="813"/>
      <c r="J2127" s="813"/>
      <c r="K2127" s="813"/>
      <c r="L2127" s="813"/>
      <c r="M2127" s="813"/>
      <c r="N2127" s="813"/>
      <c r="O2127" s="813"/>
    </row>
    <row r="2128" spans="3:15" ht="14.25">
      <c r="C2128" s="813"/>
      <c r="D2128" s="813"/>
      <c r="E2128" s="813"/>
      <c r="F2128" s="813"/>
      <c r="G2128" s="813"/>
      <c r="H2128" s="813"/>
      <c r="I2128" s="813"/>
      <c r="J2128" s="813"/>
      <c r="K2128" s="813"/>
      <c r="L2128" s="813"/>
      <c r="M2128" s="813"/>
      <c r="N2128" s="813"/>
      <c r="O2128" s="813"/>
    </row>
    <row r="2129" spans="3:15" ht="14.25">
      <c r="C2129" s="813"/>
      <c r="D2129" s="813"/>
      <c r="E2129" s="813"/>
      <c r="F2129" s="813"/>
      <c r="G2129" s="813"/>
      <c r="H2129" s="813"/>
      <c r="I2129" s="813"/>
      <c r="J2129" s="813"/>
      <c r="K2129" s="813"/>
      <c r="L2129" s="813"/>
      <c r="M2129" s="813"/>
      <c r="N2129" s="813"/>
      <c r="O2129" s="813"/>
    </row>
    <row r="2130" spans="3:15" ht="14.25">
      <c r="C2130" s="813"/>
      <c r="D2130" s="813"/>
      <c r="E2130" s="813"/>
      <c r="F2130" s="813"/>
      <c r="G2130" s="813"/>
      <c r="H2130" s="813"/>
      <c r="I2130" s="813"/>
      <c r="J2130" s="813"/>
      <c r="K2130" s="813"/>
      <c r="L2130" s="813"/>
      <c r="M2130" s="813"/>
      <c r="N2130" s="813"/>
      <c r="O2130" s="813"/>
    </row>
    <row r="2131" spans="3:15" ht="14.25">
      <c r="C2131" s="813"/>
      <c r="D2131" s="813"/>
      <c r="E2131" s="813"/>
      <c r="F2131" s="813"/>
      <c r="G2131" s="813"/>
      <c r="H2131" s="813"/>
      <c r="I2131" s="813"/>
      <c r="J2131" s="813"/>
      <c r="K2131" s="813"/>
      <c r="L2131" s="813"/>
      <c r="M2131" s="813"/>
      <c r="N2131" s="813"/>
      <c r="O2131" s="813"/>
    </row>
    <row r="2132" spans="3:15" ht="14.25">
      <c r="C2132" s="813"/>
      <c r="D2132" s="813"/>
      <c r="E2132" s="813"/>
      <c r="F2132" s="813"/>
      <c r="G2132" s="813"/>
      <c r="H2132" s="813"/>
      <c r="I2132" s="813"/>
      <c r="J2132" s="813"/>
      <c r="K2132" s="813"/>
      <c r="L2132" s="813"/>
      <c r="M2132" s="813"/>
      <c r="N2132" s="813"/>
      <c r="O2132" s="813"/>
    </row>
    <row r="2133" spans="3:15" ht="14.25">
      <c r="C2133" s="813"/>
      <c r="D2133" s="813"/>
      <c r="E2133" s="813"/>
      <c r="F2133" s="813"/>
      <c r="G2133" s="813"/>
      <c r="H2133" s="813"/>
      <c r="I2133" s="813"/>
      <c r="J2133" s="813"/>
      <c r="K2133" s="813"/>
      <c r="L2133" s="813"/>
      <c r="M2133" s="813"/>
      <c r="N2133" s="813"/>
      <c r="O2133" s="813"/>
    </row>
    <row r="2134" spans="3:15" ht="14.25">
      <c r="C2134" s="813"/>
      <c r="D2134" s="813"/>
      <c r="E2134" s="813"/>
      <c r="F2134" s="813"/>
      <c r="G2134" s="813"/>
      <c r="H2134" s="813"/>
      <c r="I2134" s="813"/>
      <c r="J2134" s="813"/>
      <c r="K2134" s="813"/>
      <c r="L2134" s="813"/>
      <c r="M2134" s="813"/>
      <c r="N2134" s="813"/>
      <c r="O2134" s="813"/>
    </row>
    <row r="2135" spans="3:15" ht="14.25">
      <c r="C2135" s="813"/>
      <c r="D2135" s="813"/>
      <c r="E2135" s="813"/>
      <c r="F2135" s="813"/>
      <c r="G2135" s="813"/>
      <c r="H2135" s="813"/>
      <c r="I2135" s="813"/>
      <c r="J2135" s="813"/>
      <c r="K2135" s="813"/>
      <c r="L2135" s="813"/>
      <c r="M2135" s="813"/>
      <c r="N2135" s="813"/>
      <c r="O2135" s="813"/>
    </row>
    <row r="2136" spans="3:15" ht="14.25">
      <c r="C2136" s="813"/>
      <c r="D2136" s="813"/>
      <c r="E2136" s="813"/>
      <c r="F2136" s="813"/>
      <c r="G2136" s="813"/>
      <c r="H2136" s="813"/>
      <c r="I2136" s="813"/>
      <c r="J2136" s="813"/>
      <c r="K2136" s="813"/>
      <c r="L2136" s="813"/>
      <c r="M2136" s="813"/>
      <c r="N2136" s="813"/>
      <c r="O2136" s="813"/>
    </row>
    <row r="2137" spans="3:15" ht="14.25">
      <c r="C2137" s="813"/>
      <c r="D2137" s="813"/>
      <c r="E2137" s="813"/>
      <c r="F2137" s="813"/>
      <c r="G2137" s="813"/>
      <c r="H2137" s="813"/>
      <c r="I2137" s="813"/>
      <c r="J2137" s="813"/>
      <c r="K2137" s="813"/>
      <c r="L2137" s="813"/>
      <c r="M2137" s="813"/>
      <c r="N2137" s="813"/>
      <c r="O2137" s="813"/>
    </row>
    <row r="2138" spans="3:15" ht="14.25">
      <c r="C2138" s="813"/>
      <c r="D2138" s="813"/>
      <c r="E2138" s="813"/>
      <c r="F2138" s="813"/>
      <c r="G2138" s="813"/>
      <c r="H2138" s="813"/>
      <c r="I2138" s="813"/>
      <c r="J2138" s="813"/>
      <c r="K2138" s="813"/>
      <c r="L2138" s="813"/>
      <c r="M2138" s="813"/>
      <c r="N2138" s="813"/>
      <c r="O2138" s="813"/>
    </row>
    <row r="2139" spans="3:15" ht="14.25">
      <c r="C2139" s="813"/>
      <c r="D2139" s="813"/>
      <c r="E2139" s="813"/>
      <c r="F2139" s="813"/>
      <c r="G2139" s="813"/>
      <c r="H2139" s="813"/>
      <c r="I2139" s="813"/>
      <c r="J2139" s="813"/>
      <c r="K2139" s="813"/>
      <c r="L2139" s="813"/>
      <c r="M2139" s="813"/>
      <c r="N2139" s="813"/>
      <c r="O2139" s="813"/>
    </row>
    <row r="2140" spans="3:15" ht="14.25">
      <c r="C2140" s="813"/>
      <c r="D2140" s="813"/>
      <c r="E2140" s="813"/>
      <c r="F2140" s="813"/>
      <c r="G2140" s="813"/>
      <c r="H2140" s="813"/>
      <c r="I2140" s="813"/>
      <c r="J2140" s="813"/>
      <c r="K2140" s="813"/>
      <c r="L2140" s="813"/>
      <c r="M2140" s="813"/>
      <c r="N2140" s="813"/>
      <c r="O2140" s="813"/>
    </row>
    <row r="2141" spans="3:15" ht="14.25">
      <c r="C2141" s="813"/>
      <c r="D2141" s="813"/>
      <c r="E2141" s="813"/>
      <c r="F2141" s="813"/>
      <c r="G2141" s="813"/>
      <c r="H2141" s="813"/>
      <c r="I2141" s="813"/>
      <c r="J2141" s="813"/>
      <c r="K2141" s="813"/>
      <c r="L2141" s="813"/>
      <c r="M2141" s="813"/>
      <c r="N2141" s="813"/>
      <c r="O2141" s="813"/>
    </row>
    <row r="2142" spans="3:15" ht="14.25">
      <c r="C2142" s="813"/>
      <c r="D2142" s="813"/>
      <c r="E2142" s="813"/>
      <c r="F2142" s="813"/>
      <c r="G2142" s="813"/>
      <c r="H2142" s="813"/>
      <c r="I2142" s="813"/>
      <c r="J2142" s="813"/>
      <c r="K2142" s="813"/>
      <c r="L2142" s="813"/>
      <c r="M2142" s="813"/>
      <c r="N2142" s="813"/>
      <c r="O2142" s="813"/>
    </row>
    <row r="2143" spans="3:15" ht="14.25">
      <c r="C2143" s="813"/>
      <c r="D2143" s="813"/>
      <c r="E2143" s="813"/>
      <c r="F2143" s="813"/>
      <c r="G2143" s="813"/>
      <c r="H2143" s="813"/>
      <c r="I2143" s="813"/>
      <c r="J2143" s="813"/>
      <c r="K2143" s="813"/>
      <c r="L2143" s="813"/>
      <c r="M2143" s="813"/>
      <c r="N2143" s="813"/>
      <c r="O2143" s="813"/>
    </row>
    <row r="2144" spans="3:15" ht="14.25">
      <c r="C2144" s="813"/>
      <c r="D2144" s="813"/>
      <c r="E2144" s="813"/>
      <c r="F2144" s="813"/>
      <c r="G2144" s="813"/>
      <c r="H2144" s="813"/>
      <c r="I2144" s="813"/>
      <c r="J2144" s="813"/>
      <c r="K2144" s="813"/>
      <c r="L2144" s="813"/>
      <c r="M2144" s="813"/>
      <c r="N2144" s="813"/>
      <c r="O2144" s="813"/>
    </row>
    <row r="2145" spans="3:15" ht="14.25">
      <c r="C2145" s="813"/>
      <c r="D2145" s="813"/>
      <c r="E2145" s="813"/>
      <c r="F2145" s="813"/>
      <c r="G2145" s="813"/>
      <c r="H2145" s="813"/>
      <c r="I2145" s="813"/>
      <c r="J2145" s="813"/>
      <c r="K2145" s="813"/>
      <c r="L2145" s="813"/>
      <c r="M2145" s="813"/>
      <c r="N2145" s="813"/>
      <c r="O2145" s="813"/>
    </row>
    <row r="2146" spans="3:15" ht="14.25">
      <c r="C2146" s="813"/>
      <c r="D2146" s="813"/>
      <c r="E2146" s="813"/>
      <c r="F2146" s="813"/>
      <c r="G2146" s="813"/>
      <c r="H2146" s="813"/>
      <c r="I2146" s="813"/>
      <c r="J2146" s="813"/>
      <c r="K2146" s="813"/>
      <c r="L2146" s="813"/>
      <c r="M2146" s="813"/>
      <c r="N2146" s="813"/>
      <c r="O2146" s="813"/>
    </row>
    <row r="2147" spans="3:15" ht="14.25">
      <c r="C2147" s="813"/>
      <c r="D2147" s="813"/>
      <c r="E2147" s="813"/>
      <c r="F2147" s="813"/>
      <c r="G2147" s="813"/>
      <c r="H2147" s="813"/>
      <c r="I2147" s="813"/>
      <c r="J2147" s="813"/>
      <c r="K2147" s="813"/>
      <c r="L2147" s="813"/>
      <c r="M2147" s="813"/>
      <c r="N2147" s="813"/>
      <c r="O2147" s="813"/>
    </row>
    <row r="2148" spans="3:15" ht="14.25">
      <c r="C2148" s="813"/>
      <c r="D2148" s="813"/>
      <c r="E2148" s="813"/>
      <c r="F2148" s="813"/>
      <c r="G2148" s="813"/>
      <c r="H2148" s="813"/>
      <c r="I2148" s="813"/>
      <c r="J2148" s="813"/>
      <c r="K2148" s="813"/>
      <c r="L2148" s="813"/>
      <c r="M2148" s="813"/>
      <c r="N2148" s="813"/>
      <c r="O2148" s="813"/>
    </row>
    <row r="2149" spans="3:15" ht="14.25">
      <c r="C2149" s="813"/>
      <c r="D2149" s="813"/>
      <c r="E2149" s="813"/>
      <c r="F2149" s="813"/>
      <c r="G2149" s="813"/>
      <c r="H2149" s="813"/>
      <c r="I2149" s="813"/>
      <c r="J2149" s="813"/>
      <c r="K2149" s="813"/>
      <c r="L2149" s="813"/>
      <c r="M2149" s="813"/>
      <c r="N2149" s="813"/>
      <c r="O2149" s="813"/>
    </row>
    <row r="2150" spans="3:15" ht="14.25">
      <c r="C2150" s="813"/>
      <c r="D2150" s="813"/>
      <c r="E2150" s="813"/>
      <c r="F2150" s="813"/>
      <c r="G2150" s="813"/>
      <c r="H2150" s="813"/>
      <c r="I2150" s="813"/>
      <c r="J2150" s="813"/>
      <c r="K2150" s="813"/>
      <c r="L2150" s="813"/>
      <c r="M2150" s="813"/>
      <c r="N2150" s="813"/>
      <c r="O2150" s="813"/>
    </row>
    <row r="2151" spans="3:15" ht="14.25">
      <c r="C2151" s="813"/>
      <c r="D2151" s="813"/>
      <c r="E2151" s="813"/>
      <c r="F2151" s="813"/>
      <c r="G2151" s="813"/>
      <c r="H2151" s="813"/>
      <c r="I2151" s="813"/>
      <c r="J2151" s="813"/>
      <c r="K2151" s="813"/>
      <c r="L2151" s="813"/>
      <c r="M2151" s="813"/>
      <c r="N2151" s="813"/>
      <c r="O2151" s="813"/>
    </row>
    <row r="2152" spans="3:15" ht="14.25">
      <c r="C2152" s="813"/>
      <c r="D2152" s="813"/>
      <c r="E2152" s="813"/>
      <c r="F2152" s="813"/>
      <c r="G2152" s="813"/>
      <c r="H2152" s="813"/>
      <c r="I2152" s="813"/>
      <c r="J2152" s="813"/>
      <c r="K2152" s="813"/>
      <c r="L2152" s="813"/>
      <c r="M2152" s="813"/>
      <c r="N2152" s="813"/>
      <c r="O2152" s="813"/>
    </row>
    <row r="2153" spans="3:15" ht="14.25">
      <c r="C2153" s="813"/>
      <c r="D2153" s="813"/>
      <c r="E2153" s="813"/>
      <c r="F2153" s="813"/>
      <c r="G2153" s="813"/>
      <c r="H2153" s="813"/>
      <c r="I2153" s="813"/>
      <c r="J2153" s="813"/>
      <c r="K2153" s="813"/>
      <c r="L2153" s="813"/>
      <c r="M2153" s="813"/>
      <c r="N2153" s="813"/>
      <c r="O2153" s="813"/>
    </row>
    <row r="2154" spans="3:15" ht="14.25">
      <c r="C2154" s="813"/>
      <c r="D2154" s="813"/>
      <c r="E2154" s="813"/>
      <c r="F2154" s="813"/>
      <c r="G2154" s="813"/>
      <c r="H2154" s="813"/>
      <c r="I2154" s="813"/>
      <c r="J2154" s="813"/>
      <c r="K2154" s="813"/>
      <c r="L2154" s="813"/>
      <c r="M2154" s="813"/>
      <c r="N2154" s="813"/>
      <c r="O2154" s="813"/>
    </row>
    <row r="2155" spans="3:15" ht="14.25">
      <c r="C2155" s="813"/>
      <c r="D2155" s="813"/>
      <c r="E2155" s="813"/>
      <c r="F2155" s="813"/>
      <c r="G2155" s="813"/>
      <c r="H2155" s="813"/>
      <c r="I2155" s="813"/>
      <c r="J2155" s="813"/>
      <c r="K2155" s="813"/>
      <c r="L2155" s="813"/>
      <c r="M2155" s="813"/>
      <c r="N2155" s="813"/>
      <c r="O2155" s="813"/>
    </row>
    <row r="2156" spans="3:15" ht="14.25">
      <c r="C2156" s="813"/>
      <c r="D2156" s="813"/>
      <c r="E2156" s="813"/>
      <c r="F2156" s="813"/>
      <c r="G2156" s="813"/>
      <c r="H2156" s="813"/>
      <c r="I2156" s="813"/>
      <c r="J2156" s="813"/>
      <c r="K2156" s="813"/>
      <c r="L2156" s="813"/>
      <c r="M2156" s="813"/>
      <c r="N2156" s="813"/>
      <c r="O2156" s="813"/>
    </row>
    <row r="2157" spans="3:15" ht="14.25">
      <c r="C2157" s="813"/>
      <c r="D2157" s="813"/>
      <c r="E2157" s="813"/>
      <c r="F2157" s="813"/>
      <c r="G2157" s="813"/>
      <c r="H2157" s="813"/>
      <c r="I2157" s="813"/>
      <c r="J2157" s="813"/>
      <c r="K2157" s="813"/>
      <c r="L2157" s="813"/>
      <c r="M2157" s="813"/>
      <c r="N2157" s="813"/>
      <c r="O2157" s="813"/>
    </row>
    <row r="2158" spans="3:15" ht="14.25">
      <c r="C2158" s="813"/>
      <c r="D2158" s="813"/>
      <c r="E2158" s="813"/>
      <c r="F2158" s="813"/>
      <c r="G2158" s="813"/>
      <c r="H2158" s="813"/>
      <c r="I2158" s="813"/>
      <c r="J2158" s="813"/>
      <c r="K2158" s="813"/>
      <c r="L2158" s="813"/>
      <c r="M2158" s="813"/>
      <c r="N2158" s="813"/>
      <c r="O2158" s="813"/>
    </row>
    <row r="2159" spans="3:15" ht="14.25">
      <c r="C2159" s="813"/>
      <c r="D2159" s="813"/>
      <c r="E2159" s="813"/>
      <c r="F2159" s="813"/>
      <c r="G2159" s="813"/>
      <c r="H2159" s="813"/>
      <c r="I2159" s="813"/>
      <c r="J2159" s="813"/>
      <c r="K2159" s="813"/>
      <c r="L2159" s="813"/>
      <c r="M2159" s="813"/>
      <c r="N2159" s="813"/>
      <c r="O2159" s="813"/>
    </row>
    <row r="2160" spans="3:15" ht="14.25">
      <c r="C2160" s="813"/>
      <c r="D2160" s="813"/>
      <c r="E2160" s="813"/>
      <c r="F2160" s="813"/>
      <c r="G2160" s="813"/>
      <c r="H2160" s="813"/>
      <c r="I2160" s="813"/>
      <c r="J2160" s="813"/>
      <c r="K2160" s="813"/>
      <c r="L2160" s="813"/>
      <c r="M2160" s="813"/>
      <c r="N2160" s="813"/>
      <c r="O2160" s="813"/>
    </row>
    <row r="2161" spans="3:15" ht="14.25">
      <c r="C2161" s="813"/>
      <c r="D2161" s="813"/>
      <c r="E2161" s="813"/>
      <c r="F2161" s="813"/>
      <c r="G2161" s="813"/>
      <c r="H2161" s="813"/>
      <c r="I2161" s="813"/>
      <c r="J2161" s="813"/>
      <c r="K2161" s="813"/>
      <c r="L2161" s="813"/>
      <c r="M2161" s="813"/>
      <c r="N2161" s="813"/>
      <c r="O2161" s="813"/>
    </row>
    <row r="2162" spans="3:15" ht="14.25">
      <c r="C2162" s="813"/>
      <c r="D2162" s="813"/>
      <c r="E2162" s="813"/>
      <c r="F2162" s="813"/>
      <c r="G2162" s="813"/>
      <c r="H2162" s="813"/>
      <c r="I2162" s="813"/>
      <c r="J2162" s="813"/>
      <c r="K2162" s="813"/>
      <c r="L2162" s="813"/>
      <c r="M2162" s="813"/>
      <c r="N2162" s="813"/>
      <c r="O2162" s="813"/>
    </row>
    <row r="2163" spans="3:15" ht="14.25">
      <c r="C2163" s="813"/>
      <c r="D2163" s="813"/>
      <c r="E2163" s="813"/>
      <c r="F2163" s="813"/>
      <c r="G2163" s="813"/>
      <c r="H2163" s="813"/>
      <c r="I2163" s="813"/>
      <c r="J2163" s="813"/>
      <c r="K2163" s="813"/>
      <c r="L2163" s="813"/>
      <c r="M2163" s="813"/>
      <c r="N2163" s="813"/>
      <c r="O2163" s="813"/>
    </row>
    <row r="2164" spans="3:15" ht="14.25">
      <c r="C2164" s="813"/>
      <c r="D2164" s="813"/>
      <c r="E2164" s="813"/>
      <c r="F2164" s="813"/>
      <c r="G2164" s="813"/>
      <c r="H2164" s="813"/>
      <c r="I2164" s="813"/>
      <c r="J2164" s="813"/>
      <c r="K2164" s="813"/>
      <c r="L2164" s="813"/>
      <c r="M2164" s="813"/>
      <c r="N2164" s="813"/>
      <c r="O2164" s="813"/>
    </row>
    <row r="2165" spans="3:15" ht="14.25">
      <c r="C2165" s="813"/>
      <c r="D2165" s="813"/>
      <c r="E2165" s="813"/>
      <c r="F2165" s="813"/>
      <c r="G2165" s="813"/>
      <c r="H2165" s="813"/>
      <c r="I2165" s="813"/>
      <c r="J2165" s="813"/>
      <c r="K2165" s="813"/>
      <c r="L2165" s="813"/>
      <c r="M2165" s="813"/>
      <c r="N2165" s="813"/>
      <c r="O2165" s="813"/>
    </row>
    <row r="2166" spans="3:15" ht="14.25">
      <c r="C2166" s="813"/>
      <c r="D2166" s="813"/>
      <c r="E2166" s="813"/>
      <c r="F2166" s="813"/>
      <c r="G2166" s="813"/>
      <c r="H2166" s="813"/>
      <c r="I2166" s="813"/>
      <c r="J2166" s="813"/>
      <c r="K2166" s="813"/>
      <c r="L2166" s="813"/>
      <c r="M2166" s="813"/>
      <c r="N2166" s="813"/>
      <c r="O2166" s="813"/>
    </row>
    <row r="2167" spans="3:15" ht="14.25">
      <c r="C2167" s="813"/>
      <c r="D2167" s="813"/>
      <c r="E2167" s="813"/>
      <c r="F2167" s="813"/>
      <c r="G2167" s="813"/>
      <c r="H2167" s="813"/>
      <c r="I2167" s="813"/>
      <c r="J2167" s="813"/>
      <c r="K2167" s="813"/>
      <c r="L2167" s="813"/>
      <c r="M2167" s="813"/>
      <c r="N2167" s="813"/>
      <c r="O2167" s="813"/>
    </row>
    <row r="2168" spans="3:15" ht="14.25">
      <c r="C2168" s="813"/>
      <c r="D2168" s="813"/>
      <c r="E2168" s="813"/>
      <c r="F2168" s="813"/>
      <c r="G2168" s="813"/>
      <c r="H2168" s="813"/>
      <c r="I2168" s="813"/>
      <c r="J2168" s="813"/>
      <c r="K2168" s="813"/>
      <c r="L2168" s="813"/>
      <c r="M2168" s="813"/>
      <c r="N2168" s="813"/>
      <c r="O2168" s="813"/>
    </row>
    <row r="2169" spans="3:15" ht="14.25">
      <c r="C2169" s="813"/>
      <c r="D2169" s="813"/>
      <c r="E2169" s="813"/>
      <c r="F2169" s="813"/>
      <c r="G2169" s="813"/>
      <c r="H2169" s="813"/>
      <c r="I2169" s="813"/>
      <c r="J2169" s="813"/>
      <c r="K2169" s="813"/>
      <c r="L2169" s="813"/>
      <c r="M2169" s="813"/>
      <c r="N2169" s="813"/>
      <c r="O2169" s="813"/>
    </row>
    <row r="2170" spans="3:15" ht="14.25">
      <c r="C2170" s="813"/>
      <c r="D2170" s="813"/>
      <c r="E2170" s="813"/>
      <c r="F2170" s="813"/>
      <c r="G2170" s="813"/>
      <c r="H2170" s="813"/>
      <c r="I2170" s="813"/>
      <c r="J2170" s="813"/>
      <c r="K2170" s="813"/>
      <c r="L2170" s="813"/>
      <c r="M2170" s="813"/>
      <c r="N2170" s="813"/>
      <c r="O2170" s="813"/>
    </row>
    <row r="2171" spans="3:15" ht="14.25">
      <c r="C2171" s="813"/>
      <c r="D2171" s="813"/>
      <c r="E2171" s="813"/>
      <c r="F2171" s="813"/>
      <c r="G2171" s="813"/>
      <c r="H2171" s="813"/>
      <c r="I2171" s="813"/>
      <c r="J2171" s="813"/>
      <c r="K2171" s="813"/>
      <c r="L2171" s="813"/>
      <c r="M2171" s="813"/>
      <c r="N2171" s="813"/>
      <c r="O2171" s="813"/>
    </row>
    <row r="2172" spans="3:15" ht="14.25">
      <c r="C2172" s="813"/>
      <c r="D2172" s="813"/>
      <c r="E2172" s="813"/>
      <c r="F2172" s="813"/>
      <c r="G2172" s="813"/>
      <c r="H2172" s="813"/>
      <c r="I2172" s="813"/>
      <c r="J2172" s="813"/>
      <c r="K2172" s="813"/>
      <c r="L2172" s="813"/>
      <c r="M2172" s="813"/>
      <c r="N2172" s="813"/>
      <c r="O2172" s="813"/>
    </row>
    <row r="2173" spans="3:15" ht="14.25">
      <c r="C2173" s="813"/>
      <c r="D2173" s="813"/>
      <c r="E2173" s="813"/>
      <c r="F2173" s="813"/>
      <c r="G2173" s="813"/>
      <c r="H2173" s="813"/>
      <c r="I2173" s="813"/>
      <c r="J2173" s="813"/>
      <c r="K2173" s="813"/>
      <c r="L2173" s="813"/>
      <c r="M2173" s="813"/>
      <c r="N2173" s="813"/>
      <c r="O2173" s="813"/>
    </row>
    <row r="2174" spans="3:15" ht="14.25">
      <c r="C2174" s="813"/>
      <c r="D2174" s="813"/>
      <c r="E2174" s="813"/>
      <c r="F2174" s="813"/>
      <c r="G2174" s="813"/>
      <c r="H2174" s="813"/>
      <c r="I2174" s="813"/>
      <c r="J2174" s="813"/>
      <c r="K2174" s="813"/>
      <c r="L2174" s="813"/>
      <c r="M2174" s="813"/>
      <c r="N2174" s="813"/>
      <c r="O2174" s="813"/>
    </row>
    <row r="2175" spans="3:15" ht="14.25">
      <c r="C2175" s="813"/>
      <c r="D2175" s="813"/>
      <c r="E2175" s="813"/>
      <c r="F2175" s="813"/>
      <c r="G2175" s="813"/>
      <c r="H2175" s="813"/>
      <c r="I2175" s="813"/>
      <c r="J2175" s="813"/>
      <c r="K2175" s="813"/>
      <c r="L2175" s="813"/>
      <c r="M2175" s="813"/>
      <c r="N2175" s="813"/>
      <c r="O2175" s="813"/>
    </row>
    <row r="2176" spans="3:15" ht="14.25">
      <c r="C2176" s="813"/>
      <c r="D2176" s="813"/>
      <c r="E2176" s="813"/>
      <c r="F2176" s="813"/>
      <c r="G2176" s="813"/>
      <c r="H2176" s="813"/>
      <c r="I2176" s="813"/>
      <c r="J2176" s="813"/>
      <c r="K2176" s="813"/>
      <c r="L2176" s="813"/>
      <c r="M2176" s="813"/>
      <c r="N2176" s="813"/>
      <c r="O2176" s="813"/>
    </row>
    <row r="2177" spans="3:15" ht="14.25">
      <c r="C2177" s="813"/>
      <c r="D2177" s="813"/>
      <c r="E2177" s="813"/>
      <c r="F2177" s="813"/>
      <c r="G2177" s="813"/>
      <c r="H2177" s="813"/>
      <c r="I2177" s="813"/>
      <c r="J2177" s="813"/>
      <c r="K2177" s="813"/>
      <c r="L2177" s="813"/>
      <c r="M2177" s="813"/>
      <c r="N2177" s="813"/>
      <c r="O2177" s="813"/>
    </row>
    <row r="2178" spans="3:15" ht="14.25">
      <c r="C2178" s="813"/>
      <c r="D2178" s="813"/>
      <c r="E2178" s="813"/>
      <c r="F2178" s="813"/>
      <c r="G2178" s="813"/>
      <c r="H2178" s="813"/>
      <c r="I2178" s="813"/>
      <c r="J2178" s="813"/>
      <c r="K2178" s="813"/>
      <c r="L2178" s="813"/>
      <c r="M2178" s="813"/>
      <c r="N2178" s="813"/>
      <c r="O2178" s="813"/>
    </row>
    <row r="2179" spans="3:15" ht="14.25">
      <c r="C2179" s="813"/>
      <c r="D2179" s="813"/>
      <c r="E2179" s="813"/>
      <c r="F2179" s="813"/>
      <c r="G2179" s="813"/>
      <c r="H2179" s="813"/>
      <c r="I2179" s="813"/>
      <c r="J2179" s="813"/>
      <c r="K2179" s="813"/>
      <c r="L2179" s="813"/>
      <c r="M2179" s="813"/>
      <c r="N2179" s="813"/>
      <c r="O2179" s="813"/>
    </row>
    <row r="2180" spans="3:15" ht="14.25">
      <c r="C2180" s="813"/>
      <c r="D2180" s="813"/>
      <c r="E2180" s="813"/>
      <c r="F2180" s="813"/>
      <c r="G2180" s="813"/>
      <c r="H2180" s="813"/>
      <c r="I2180" s="813"/>
      <c r="J2180" s="813"/>
      <c r="K2180" s="813"/>
      <c r="L2180" s="813"/>
      <c r="M2180" s="813"/>
      <c r="N2180" s="813"/>
      <c r="O2180" s="813"/>
    </row>
    <row r="2181" spans="3:15" ht="14.25">
      <c r="C2181" s="813"/>
      <c r="D2181" s="813"/>
      <c r="E2181" s="813"/>
      <c r="F2181" s="813"/>
      <c r="G2181" s="813"/>
      <c r="H2181" s="813"/>
      <c r="I2181" s="813"/>
      <c r="J2181" s="813"/>
      <c r="K2181" s="813"/>
      <c r="L2181" s="813"/>
      <c r="M2181" s="813"/>
      <c r="N2181" s="813"/>
      <c r="O2181" s="813"/>
    </row>
    <row r="2182" spans="3:15" ht="14.25">
      <c r="C2182" s="813"/>
      <c r="D2182" s="813"/>
      <c r="E2182" s="813"/>
      <c r="F2182" s="813"/>
      <c r="G2182" s="813"/>
      <c r="H2182" s="813"/>
      <c r="I2182" s="813"/>
      <c r="J2182" s="813"/>
      <c r="K2182" s="813"/>
      <c r="L2182" s="813"/>
      <c r="M2182" s="813"/>
      <c r="N2182" s="813"/>
      <c r="O2182" s="813"/>
    </row>
    <row r="2183" spans="3:15" ht="14.25">
      <c r="C2183" s="813"/>
      <c r="D2183" s="813"/>
      <c r="E2183" s="813"/>
      <c r="F2183" s="813"/>
      <c r="G2183" s="813"/>
      <c r="H2183" s="813"/>
      <c r="I2183" s="813"/>
      <c r="J2183" s="813"/>
      <c r="K2183" s="813"/>
      <c r="L2183" s="813"/>
      <c r="M2183" s="813"/>
      <c r="N2183" s="813"/>
      <c r="O2183" s="813"/>
    </row>
    <row r="2184" spans="3:15" ht="14.25">
      <c r="C2184" s="813"/>
      <c r="D2184" s="813"/>
      <c r="E2184" s="813"/>
      <c r="F2184" s="813"/>
      <c r="G2184" s="813"/>
      <c r="H2184" s="813"/>
      <c r="I2184" s="813"/>
      <c r="J2184" s="813"/>
      <c r="K2184" s="813"/>
      <c r="L2184" s="813"/>
      <c r="M2184" s="813"/>
      <c r="N2184" s="813"/>
      <c r="O2184" s="813"/>
    </row>
    <row r="2185" spans="3:15" ht="14.25">
      <c r="C2185" s="813"/>
      <c r="D2185" s="813"/>
      <c r="E2185" s="813"/>
      <c r="F2185" s="813"/>
      <c r="G2185" s="813"/>
      <c r="H2185" s="813"/>
      <c r="I2185" s="813"/>
      <c r="J2185" s="813"/>
      <c r="K2185" s="813"/>
      <c r="L2185" s="813"/>
      <c r="M2185" s="813"/>
      <c r="N2185" s="813"/>
      <c r="O2185" s="813"/>
    </row>
    <row r="2186" spans="3:15" ht="14.25">
      <c r="C2186" s="813"/>
      <c r="D2186" s="813"/>
      <c r="E2186" s="813"/>
      <c r="F2186" s="813"/>
      <c r="G2186" s="813"/>
      <c r="H2186" s="813"/>
      <c r="I2186" s="813"/>
      <c r="J2186" s="813"/>
      <c r="K2186" s="813"/>
      <c r="L2186" s="813"/>
      <c r="M2186" s="813"/>
      <c r="N2186" s="813"/>
      <c r="O2186" s="813"/>
    </row>
    <row r="2187" spans="3:15" ht="14.25">
      <c r="C2187" s="813"/>
      <c r="D2187" s="813"/>
      <c r="E2187" s="813"/>
      <c r="F2187" s="813"/>
      <c r="G2187" s="813"/>
      <c r="H2187" s="813"/>
      <c r="I2187" s="813"/>
      <c r="J2187" s="813"/>
      <c r="K2187" s="813"/>
      <c r="L2187" s="813"/>
      <c r="M2187" s="813"/>
      <c r="N2187" s="813"/>
      <c r="O2187" s="813"/>
    </row>
    <row r="2188" spans="3:15" ht="14.25">
      <c r="C2188" s="813"/>
      <c r="D2188" s="813"/>
      <c r="E2188" s="813"/>
      <c r="F2188" s="813"/>
      <c r="G2188" s="813"/>
      <c r="H2188" s="813"/>
      <c r="I2188" s="813"/>
      <c r="J2188" s="813"/>
      <c r="K2188" s="813"/>
      <c r="L2188" s="813"/>
      <c r="M2188" s="813"/>
      <c r="N2188" s="813"/>
      <c r="O2188" s="813"/>
    </row>
    <row r="2189" spans="3:15" ht="14.25">
      <c r="C2189" s="813"/>
      <c r="D2189" s="813"/>
      <c r="E2189" s="813"/>
      <c r="F2189" s="813"/>
      <c r="G2189" s="813"/>
      <c r="H2189" s="813"/>
      <c r="I2189" s="813"/>
      <c r="J2189" s="813"/>
      <c r="K2189" s="813"/>
      <c r="L2189" s="813"/>
      <c r="M2189" s="813"/>
      <c r="N2189" s="813"/>
      <c r="O2189" s="813"/>
    </row>
    <row r="2190" spans="3:15" ht="14.25">
      <c r="C2190" s="813"/>
      <c r="D2190" s="813"/>
      <c r="E2190" s="813"/>
      <c r="F2190" s="813"/>
      <c r="G2190" s="813"/>
      <c r="H2190" s="813"/>
      <c r="I2190" s="813"/>
      <c r="J2190" s="813"/>
      <c r="K2190" s="813"/>
      <c r="L2190" s="813"/>
      <c r="M2190" s="813"/>
      <c r="N2190" s="813"/>
      <c r="O2190" s="813"/>
    </row>
    <row r="2191" spans="3:15" ht="14.25">
      <c r="C2191" s="813"/>
      <c r="D2191" s="813"/>
      <c r="E2191" s="813"/>
      <c r="F2191" s="813"/>
      <c r="G2191" s="813"/>
      <c r="H2191" s="813"/>
      <c r="I2191" s="813"/>
      <c r="J2191" s="813"/>
      <c r="K2191" s="813"/>
      <c r="L2191" s="813"/>
      <c r="M2191" s="813"/>
      <c r="N2191" s="813"/>
      <c r="O2191" s="813"/>
    </row>
    <row r="2192" spans="3:15" ht="14.25">
      <c r="C2192" s="813"/>
      <c r="D2192" s="813"/>
      <c r="E2192" s="813"/>
      <c r="F2192" s="813"/>
      <c r="G2192" s="813"/>
      <c r="H2192" s="813"/>
      <c r="I2192" s="813"/>
      <c r="J2192" s="813"/>
      <c r="K2192" s="813"/>
      <c r="L2192" s="813"/>
      <c r="M2192" s="813"/>
      <c r="N2192" s="813"/>
      <c r="O2192" s="813"/>
    </row>
    <row r="2193" spans="3:15" ht="14.25">
      <c r="C2193" s="813"/>
      <c r="D2193" s="813"/>
      <c r="E2193" s="813"/>
      <c r="F2193" s="813"/>
      <c r="G2193" s="813"/>
      <c r="H2193" s="813"/>
      <c r="I2193" s="813"/>
      <c r="J2193" s="813"/>
      <c r="K2193" s="813"/>
      <c r="L2193" s="813"/>
      <c r="M2193" s="813"/>
      <c r="N2193" s="813"/>
      <c r="O2193" s="813"/>
    </row>
    <row r="2194" spans="3:15" ht="14.25">
      <c r="C2194" s="813"/>
      <c r="D2194" s="813"/>
      <c r="E2194" s="813"/>
      <c r="F2194" s="813"/>
      <c r="G2194" s="813"/>
      <c r="H2194" s="813"/>
      <c r="I2194" s="813"/>
      <c r="J2194" s="813"/>
      <c r="K2194" s="813"/>
      <c r="L2194" s="813"/>
      <c r="M2194" s="813"/>
      <c r="N2194" s="813"/>
      <c r="O2194" s="813"/>
    </row>
    <row r="2195" spans="3:15" ht="14.25">
      <c r="C2195" s="813"/>
      <c r="D2195" s="813"/>
      <c r="E2195" s="813"/>
      <c r="F2195" s="813"/>
      <c r="G2195" s="813"/>
      <c r="H2195" s="813"/>
      <c r="I2195" s="813"/>
      <c r="J2195" s="813"/>
      <c r="K2195" s="813"/>
      <c r="L2195" s="813"/>
      <c r="M2195" s="813"/>
      <c r="N2195" s="813"/>
      <c r="O2195" s="813"/>
    </row>
    <row r="2196" spans="3:15" ht="14.25">
      <c r="C2196" s="813"/>
      <c r="D2196" s="813"/>
      <c r="E2196" s="813"/>
      <c r="F2196" s="813"/>
      <c r="G2196" s="813"/>
      <c r="H2196" s="813"/>
      <c r="I2196" s="813"/>
      <c r="J2196" s="813"/>
      <c r="K2196" s="813"/>
      <c r="L2196" s="813"/>
      <c r="M2196" s="813"/>
      <c r="N2196" s="813"/>
      <c r="O2196" s="813"/>
    </row>
    <row r="2197" spans="3:15" ht="14.25">
      <c r="C2197" s="813"/>
      <c r="D2197" s="813"/>
      <c r="E2197" s="813"/>
      <c r="F2197" s="813"/>
      <c r="G2197" s="813"/>
      <c r="H2197" s="813"/>
      <c r="I2197" s="813"/>
      <c r="J2197" s="813"/>
      <c r="K2197" s="813"/>
      <c r="L2197" s="813"/>
      <c r="M2197" s="813"/>
      <c r="N2197" s="813"/>
      <c r="O2197" s="813"/>
    </row>
    <row r="2198" spans="3:15" ht="14.25">
      <c r="C2198" s="813"/>
      <c r="D2198" s="813"/>
      <c r="E2198" s="813"/>
      <c r="F2198" s="813"/>
      <c r="G2198" s="813"/>
      <c r="H2198" s="813"/>
      <c r="I2198" s="813"/>
      <c r="J2198" s="813"/>
      <c r="K2198" s="813"/>
      <c r="L2198" s="813"/>
      <c r="M2198" s="813"/>
      <c r="N2198" s="813"/>
      <c r="O2198" s="813"/>
    </row>
    <row r="2199" spans="3:15" ht="14.25">
      <c r="C2199" s="813"/>
      <c r="D2199" s="813"/>
      <c r="E2199" s="813"/>
      <c r="F2199" s="813"/>
      <c r="G2199" s="813"/>
      <c r="H2199" s="813"/>
      <c r="I2199" s="813"/>
      <c r="J2199" s="813"/>
      <c r="K2199" s="813"/>
      <c r="L2199" s="813"/>
      <c r="M2199" s="813"/>
      <c r="N2199" s="813"/>
      <c r="O2199" s="813"/>
    </row>
    <row r="2200" spans="3:15" ht="14.25">
      <c r="C2200" s="813"/>
      <c r="D2200" s="813"/>
      <c r="E2200" s="813"/>
      <c r="F2200" s="813"/>
      <c r="G2200" s="813"/>
      <c r="H2200" s="813"/>
      <c r="I2200" s="813"/>
      <c r="J2200" s="813"/>
      <c r="K2200" s="813"/>
      <c r="L2200" s="813"/>
      <c r="M2200" s="813"/>
      <c r="N2200" s="813"/>
      <c r="O2200" s="813"/>
    </row>
    <row r="2201" spans="3:15" ht="14.25">
      <c r="C2201" s="813"/>
      <c r="D2201" s="813"/>
      <c r="E2201" s="813"/>
      <c r="F2201" s="813"/>
      <c r="G2201" s="813"/>
      <c r="H2201" s="813"/>
      <c r="I2201" s="813"/>
      <c r="J2201" s="813"/>
      <c r="K2201" s="813"/>
      <c r="L2201" s="813"/>
      <c r="M2201" s="813"/>
      <c r="N2201" s="813"/>
      <c r="O2201" s="813"/>
    </row>
    <row r="2202" spans="3:15" ht="14.25">
      <c r="C2202" s="813"/>
      <c r="D2202" s="813"/>
      <c r="E2202" s="813"/>
      <c r="F2202" s="813"/>
      <c r="G2202" s="813"/>
      <c r="H2202" s="813"/>
      <c r="I2202" s="813"/>
      <c r="J2202" s="813"/>
      <c r="K2202" s="813"/>
      <c r="L2202" s="813"/>
      <c r="M2202" s="813"/>
      <c r="N2202" s="813"/>
      <c r="O2202" s="813"/>
    </row>
    <row r="2203" spans="3:15" ht="14.25">
      <c r="C2203" s="813"/>
      <c r="D2203" s="813"/>
      <c r="E2203" s="813"/>
      <c r="F2203" s="813"/>
      <c r="G2203" s="813"/>
      <c r="H2203" s="813"/>
      <c r="I2203" s="813"/>
      <c r="J2203" s="813"/>
      <c r="K2203" s="813"/>
      <c r="L2203" s="813"/>
      <c r="M2203" s="813"/>
      <c r="N2203" s="813"/>
      <c r="O2203" s="813"/>
    </row>
    <row r="2204" spans="3:15" ht="14.25">
      <c r="C2204" s="813"/>
      <c r="D2204" s="813"/>
      <c r="E2204" s="813"/>
      <c r="F2204" s="813"/>
      <c r="G2204" s="813"/>
      <c r="H2204" s="813"/>
      <c r="I2204" s="813"/>
      <c r="J2204" s="813"/>
      <c r="K2204" s="813"/>
      <c r="L2204" s="813"/>
      <c r="M2204" s="813"/>
      <c r="N2204" s="813"/>
      <c r="O2204" s="813"/>
    </row>
    <row r="2205" spans="3:15" ht="14.25">
      <c r="C2205" s="813"/>
      <c r="D2205" s="813"/>
      <c r="E2205" s="813"/>
      <c r="F2205" s="813"/>
      <c r="G2205" s="813"/>
      <c r="H2205" s="813"/>
      <c r="I2205" s="813"/>
      <c r="J2205" s="813"/>
      <c r="K2205" s="813"/>
      <c r="L2205" s="813"/>
      <c r="M2205" s="813"/>
      <c r="N2205" s="813"/>
      <c r="O2205" s="813"/>
    </row>
    <row r="2206" spans="3:15" ht="14.25">
      <c r="C2206" s="813"/>
      <c r="D2206" s="813"/>
      <c r="E2206" s="813"/>
      <c r="F2206" s="813"/>
      <c r="G2206" s="813"/>
      <c r="H2206" s="813"/>
      <c r="I2206" s="813"/>
      <c r="J2206" s="813"/>
      <c r="K2206" s="813"/>
      <c r="L2206" s="813"/>
      <c r="M2206" s="813"/>
      <c r="N2206" s="813"/>
      <c r="O2206" s="813"/>
    </row>
    <row r="2207" spans="3:15" ht="14.25">
      <c r="C2207" s="813"/>
      <c r="D2207" s="813"/>
      <c r="E2207" s="813"/>
      <c r="F2207" s="813"/>
      <c r="G2207" s="813"/>
      <c r="H2207" s="813"/>
      <c r="I2207" s="813"/>
      <c r="J2207" s="813"/>
      <c r="K2207" s="813"/>
      <c r="L2207" s="813"/>
      <c r="M2207" s="813"/>
      <c r="N2207" s="813"/>
      <c r="O2207" s="813"/>
    </row>
    <row r="2208" spans="3:15" ht="14.25">
      <c r="C2208" s="813"/>
      <c r="D2208" s="813"/>
      <c r="E2208" s="813"/>
      <c r="F2208" s="813"/>
      <c r="G2208" s="813"/>
      <c r="H2208" s="813"/>
      <c r="I2208" s="813"/>
      <c r="J2208" s="813"/>
      <c r="K2208" s="813"/>
      <c r="L2208" s="813"/>
      <c r="M2208" s="813"/>
      <c r="N2208" s="813"/>
      <c r="O2208" s="813"/>
    </row>
    <row r="2209" spans="3:15" ht="14.25">
      <c r="C2209" s="813"/>
      <c r="D2209" s="813"/>
      <c r="E2209" s="813"/>
      <c r="F2209" s="813"/>
      <c r="G2209" s="813"/>
      <c r="H2209" s="813"/>
      <c r="I2209" s="813"/>
      <c r="J2209" s="813"/>
      <c r="K2209" s="813"/>
      <c r="L2209" s="813"/>
      <c r="M2209" s="813"/>
      <c r="N2209" s="813"/>
      <c r="O2209" s="813"/>
    </row>
    <row r="2210" spans="3:15" ht="14.25">
      <c r="C2210" s="813"/>
      <c r="D2210" s="813"/>
      <c r="E2210" s="813"/>
      <c r="F2210" s="813"/>
      <c r="G2210" s="813"/>
      <c r="H2210" s="813"/>
      <c r="I2210" s="813"/>
      <c r="J2210" s="813"/>
      <c r="K2210" s="813"/>
      <c r="L2210" s="813"/>
      <c r="M2210" s="813"/>
      <c r="N2210" s="813"/>
      <c r="O2210" s="813"/>
    </row>
    <row r="2211" spans="3:15" ht="14.25">
      <c r="C2211" s="813"/>
      <c r="D2211" s="813"/>
      <c r="E2211" s="813"/>
      <c r="F2211" s="813"/>
      <c r="G2211" s="813"/>
      <c r="H2211" s="813"/>
      <c r="I2211" s="813"/>
      <c r="J2211" s="813"/>
      <c r="K2211" s="813"/>
      <c r="L2211" s="813"/>
      <c r="M2211" s="813"/>
      <c r="N2211" s="813"/>
      <c r="O2211" s="813"/>
    </row>
    <row r="2212" spans="3:15" ht="14.25">
      <c r="C2212" s="813"/>
      <c r="D2212" s="813"/>
      <c r="E2212" s="813"/>
      <c r="F2212" s="813"/>
      <c r="G2212" s="813"/>
      <c r="H2212" s="813"/>
      <c r="I2212" s="813"/>
      <c r="J2212" s="813"/>
      <c r="K2212" s="813"/>
      <c r="L2212" s="813"/>
      <c r="M2212" s="813"/>
      <c r="N2212" s="813"/>
      <c r="O2212" s="813"/>
    </row>
    <row r="2213" spans="3:15" ht="14.25">
      <c r="C2213" s="813"/>
      <c r="D2213" s="813"/>
      <c r="E2213" s="813"/>
      <c r="F2213" s="813"/>
      <c r="G2213" s="813"/>
      <c r="H2213" s="813"/>
      <c r="I2213" s="813"/>
      <c r="J2213" s="813"/>
      <c r="K2213" s="813"/>
      <c r="L2213" s="813"/>
      <c r="M2213" s="813"/>
      <c r="N2213" s="813"/>
      <c r="O2213" s="813"/>
    </row>
    <row r="2214" spans="3:15" ht="14.25">
      <c r="C2214" s="813"/>
      <c r="D2214" s="813"/>
      <c r="E2214" s="813"/>
      <c r="F2214" s="813"/>
      <c r="G2214" s="813"/>
      <c r="H2214" s="813"/>
      <c r="I2214" s="813"/>
      <c r="J2214" s="813"/>
      <c r="K2214" s="813"/>
      <c r="L2214" s="813"/>
      <c r="M2214" s="813"/>
      <c r="N2214" s="813"/>
      <c r="O2214" s="813"/>
    </row>
    <row r="2215" spans="3:15" ht="14.25">
      <c r="C2215" s="813"/>
      <c r="D2215" s="813"/>
      <c r="E2215" s="813"/>
      <c r="F2215" s="813"/>
      <c r="G2215" s="813"/>
      <c r="H2215" s="813"/>
      <c r="I2215" s="813"/>
      <c r="J2215" s="813"/>
      <c r="K2215" s="813"/>
      <c r="L2215" s="813"/>
      <c r="M2215" s="813"/>
      <c r="N2215" s="813"/>
      <c r="O2215" s="813"/>
    </row>
    <row r="2216" spans="3:15" ht="14.25">
      <c r="C2216" s="813"/>
      <c r="D2216" s="813"/>
      <c r="E2216" s="813"/>
      <c r="F2216" s="813"/>
      <c r="G2216" s="813"/>
      <c r="H2216" s="813"/>
      <c r="I2216" s="813"/>
      <c r="J2216" s="813"/>
      <c r="K2216" s="813"/>
      <c r="L2216" s="813"/>
      <c r="M2216" s="813"/>
      <c r="N2216" s="813"/>
      <c r="O2216" s="813"/>
    </row>
    <row r="2217" spans="3:15" ht="14.25">
      <c r="C2217" s="813"/>
      <c r="D2217" s="813"/>
      <c r="E2217" s="813"/>
      <c r="F2217" s="813"/>
      <c r="G2217" s="813"/>
      <c r="H2217" s="813"/>
      <c r="I2217" s="813"/>
      <c r="J2217" s="813"/>
      <c r="K2217" s="813"/>
      <c r="L2217" s="813"/>
      <c r="M2217" s="813"/>
      <c r="N2217" s="813"/>
      <c r="O2217" s="813"/>
    </row>
    <row r="2218" spans="3:15" ht="14.25">
      <c r="C2218" s="813"/>
      <c r="D2218" s="813"/>
      <c r="E2218" s="813"/>
      <c r="F2218" s="813"/>
      <c r="G2218" s="813"/>
      <c r="H2218" s="813"/>
      <c r="I2218" s="813"/>
      <c r="J2218" s="813"/>
      <c r="K2218" s="813"/>
      <c r="L2218" s="813"/>
      <c r="M2218" s="813"/>
      <c r="N2218" s="813"/>
      <c r="O2218" s="813"/>
    </row>
    <row r="2219" spans="3:15" ht="14.25">
      <c r="C2219" s="813"/>
      <c r="D2219" s="813"/>
      <c r="E2219" s="813"/>
      <c r="F2219" s="813"/>
      <c r="G2219" s="813"/>
      <c r="H2219" s="813"/>
      <c r="I2219" s="813"/>
      <c r="J2219" s="813"/>
      <c r="K2219" s="813"/>
      <c r="L2219" s="813"/>
      <c r="M2219" s="813"/>
      <c r="N2219" s="813"/>
      <c r="O2219" s="813"/>
    </row>
    <row r="2220" spans="3:15" ht="14.25">
      <c r="C2220" s="813"/>
      <c r="D2220" s="813"/>
      <c r="E2220" s="813"/>
      <c r="F2220" s="813"/>
      <c r="G2220" s="813"/>
      <c r="H2220" s="813"/>
      <c r="I2220" s="813"/>
      <c r="J2220" s="813"/>
      <c r="K2220" s="813"/>
      <c r="L2220" s="813"/>
      <c r="M2220" s="813"/>
      <c r="N2220" s="813"/>
      <c r="O2220" s="813"/>
    </row>
    <row r="2221" spans="3:15" ht="14.25">
      <c r="C2221" s="813"/>
      <c r="D2221" s="813"/>
      <c r="E2221" s="813"/>
      <c r="F2221" s="813"/>
      <c r="G2221" s="813"/>
      <c r="H2221" s="813"/>
      <c r="I2221" s="813"/>
      <c r="J2221" s="813"/>
      <c r="K2221" s="813"/>
      <c r="L2221" s="813"/>
      <c r="M2221" s="813"/>
      <c r="N2221" s="813"/>
      <c r="O2221" s="813"/>
    </row>
    <row r="2222" spans="3:15" ht="14.25">
      <c r="C2222" s="813"/>
      <c r="D2222" s="813"/>
      <c r="E2222" s="813"/>
      <c r="F2222" s="813"/>
      <c r="G2222" s="813"/>
      <c r="H2222" s="813"/>
      <c r="I2222" s="813"/>
      <c r="J2222" s="813"/>
      <c r="K2222" s="813"/>
      <c r="L2222" s="813"/>
      <c r="M2222" s="813"/>
      <c r="N2222" s="813"/>
      <c r="O2222" s="813"/>
    </row>
    <row r="2223" spans="3:15" ht="14.25">
      <c r="C2223" s="813"/>
      <c r="D2223" s="813"/>
      <c r="E2223" s="813"/>
      <c r="F2223" s="813"/>
      <c r="G2223" s="813"/>
      <c r="H2223" s="813"/>
      <c r="I2223" s="813"/>
      <c r="J2223" s="813"/>
      <c r="K2223" s="813"/>
      <c r="L2223" s="813"/>
      <c r="M2223" s="813"/>
      <c r="N2223" s="813"/>
      <c r="O2223" s="813"/>
    </row>
    <row r="2224" spans="3:15" ht="14.25">
      <c r="C2224" s="813"/>
      <c r="D2224" s="813"/>
      <c r="E2224" s="813"/>
      <c r="F2224" s="813"/>
      <c r="G2224" s="813"/>
      <c r="H2224" s="813"/>
      <c r="I2224" s="813"/>
      <c r="J2224" s="813"/>
      <c r="K2224" s="813"/>
      <c r="L2224" s="813"/>
      <c r="M2224" s="813"/>
      <c r="N2224" s="813"/>
      <c r="O2224" s="813"/>
    </row>
    <row r="2225" spans="3:15" ht="14.25">
      <c r="C2225" s="813"/>
      <c r="D2225" s="813"/>
      <c r="E2225" s="813"/>
      <c r="F2225" s="813"/>
      <c r="G2225" s="813"/>
      <c r="H2225" s="813"/>
      <c r="I2225" s="813"/>
      <c r="J2225" s="813"/>
      <c r="K2225" s="813"/>
      <c r="L2225" s="813"/>
      <c r="M2225" s="813"/>
      <c r="N2225" s="813"/>
      <c r="O2225" s="813"/>
    </row>
    <row r="2226" spans="3:15" ht="14.25">
      <c r="C2226" s="813"/>
      <c r="D2226" s="813"/>
      <c r="E2226" s="813"/>
      <c r="F2226" s="813"/>
      <c r="G2226" s="813"/>
      <c r="H2226" s="813"/>
      <c r="I2226" s="813"/>
      <c r="J2226" s="813"/>
      <c r="K2226" s="813"/>
      <c r="L2226" s="813"/>
      <c r="M2226" s="813"/>
      <c r="N2226" s="813"/>
      <c r="O2226" s="813"/>
    </row>
    <row r="2227" spans="3:15" ht="14.25">
      <c r="C2227" s="813"/>
      <c r="D2227" s="813"/>
      <c r="E2227" s="813"/>
      <c r="F2227" s="813"/>
      <c r="G2227" s="813"/>
      <c r="H2227" s="813"/>
      <c r="I2227" s="813"/>
      <c r="J2227" s="813"/>
      <c r="K2227" s="813"/>
      <c r="L2227" s="813"/>
      <c r="M2227" s="813"/>
      <c r="N2227" s="813"/>
      <c r="O2227" s="813"/>
    </row>
    <row r="2228" spans="3:15" ht="14.25">
      <c r="C2228" s="813"/>
      <c r="D2228" s="813"/>
      <c r="E2228" s="813"/>
      <c r="F2228" s="813"/>
      <c r="G2228" s="813"/>
      <c r="H2228" s="813"/>
      <c r="I2228" s="813"/>
      <c r="J2228" s="813"/>
      <c r="K2228" s="813"/>
      <c r="L2228" s="813"/>
      <c r="M2228" s="813"/>
      <c r="N2228" s="813"/>
      <c r="O2228" s="813"/>
    </row>
    <row r="2229" spans="3:15" ht="14.25">
      <c r="C2229" s="813"/>
      <c r="D2229" s="813"/>
      <c r="E2229" s="813"/>
      <c r="F2229" s="813"/>
      <c r="G2229" s="813"/>
      <c r="H2229" s="813"/>
      <c r="I2229" s="813"/>
      <c r="J2229" s="813"/>
      <c r="K2229" s="813"/>
      <c r="L2229" s="813"/>
      <c r="M2229" s="813"/>
      <c r="N2229" s="813"/>
      <c r="O2229" s="813"/>
    </row>
    <row r="2230" spans="3:15" ht="14.25">
      <c r="C2230" s="813"/>
      <c r="D2230" s="813"/>
      <c r="E2230" s="813"/>
      <c r="F2230" s="813"/>
      <c r="G2230" s="813"/>
      <c r="H2230" s="813"/>
      <c r="I2230" s="813"/>
      <c r="J2230" s="813"/>
      <c r="K2230" s="813"/>
      <c r="L2230" s="813"/>
      <c r="M2230" s="813"/>
      <c r="N2230" s="813"/>
      <c r="O2230" s="813"/>
    </row>
    <row r="2231" spans="3:15" ht="14.25">
      <c r="C2231" s="813"/>
      <c r="D2231" s="813"/>
      <c r="E2231" s="813"/>
      <c r="F2231" s="813"/>
      <c r="G2231" s="813"/>
      <c r="H2231" s="813"/>
      <c r="I2231" s="813"/>
      <c r="J2231" s="813"/>
      <c r="K2231" s="813"/>
      <c r="L2231" s="813"/>
      <c r="M2231" s="813"/>
      <c r="N2231" s="813"/>
      <c r="O2231" s="813"/>
    </row>
    <row r="2232" spans="3:15" ht="14.25">
      <c r="C2232" s="813"/>
      <c r="D2232" s="813"/>
      <c r="E2232" s="813"/>
      <c r="F2232" s="813"/>
      <c r="G2232" s="813"/>
      <c r="H2232" s="813"/>
      <c r="I2232" s="813"/>
      <c r="J2232" s="813"/>
      <c r="K2232" s="813"/>
      <c r="L2232" s="813"/>
      <c r="M2232" s="813"/>
      <c r="N2232" s="813"/>
      <c r="O2232" s="813"/>
    </row>
    <row r="2233" spans="3:15" ht="14.25">
      <c r="C2233" s="813"/>
      <c r="D2233" s="813"/>
      <c r="E2233" s="813"/>
      <c r="F2233" s="813"/>
      <c r="G2233" s="813"/>
      <c r="H2233" s="813"/>
      <c r="I2233" s="813"/>
      <c r="J2233" s="813"/>
      <c r="K2233" s="813"/>
      <c r="L2233" s="813"/>
      <c r="M2233" s="813"/>
      <c r="N2233" s="813"/>
      <c r="O2233" s="813"/>
    </row>
    <row r="2234" spans="3:15" ht="14.25">
      <c r="C2234" s="813"/>
      <c r="D2234" s="813"/>
      <c r="E2234" s="813"/>
      <c r="F2234" s="813"/>
      <c r="G2234" s="813"/>
      <c r="H2234" s="813"/>
      <c r="I2234" s="813"/>
      <c r="J2234" s="813"/>
      <c r="K2234" s="813"/>
      <c r="L2234" s="813"/>
      <c r="M2234" s="813"/>
      <c r="N2234" s="813"/>
      <c r="O2234" s="813"/>
    </row>
    <row r="2235" spans="3:15" ht="14.25">
      <c r="C2235" s="813"/>
      <c r="D2235" s="813"/>
      <c r="E2235" s="813"/>
      <c r="F2235" s="813"/>
      <c r="G2235" s="813"/>
      <c r="H2235" s="813"/>
      <c r="I2235" s="813"/>
      <c r="J2235" s="813"/>
      <c r="K2235" s="813"/>
      <c r="L2235" s="813"/>
      <c r="M2235" s="813"/>
      <c r="N2235" s="813"/>
      <c r="O2235" s="813"/>
    </row>
    <row r="2236" spans="3:15" ht="14.25">
      <c r="C2236" s="813"/>
      <c r="D2236" s="813"/>
      <c r="E2236" s="813"/>
      <c r="F2236" s="813"/>
      <c r="G2236" s="813"/>
      <c r="H2236" s="813"/>
      <c r="I2236" s="813"/>
      <c r="J2236" s="813"/>
      <c r="K2236" s="813"/>
      <c r="L2236" s="813"/>
      <c r="M2236" s="813"/>
      <c r="N2236" s="813"/>
      <c r="O2236" s="813"/>
    </row>
    <row r="2237" spans="3:15" ht="14.25">
      <c r="C2237" s="813"/>
      <c r="D2237" s="813"/>
      <c r="E2237" s="813"/>
      <c r="F2237" s="813"/>
      <c r="G2237" s="813"/>
      <c r="H2237" s="813"/>
      <c r="I2237" s="813"/>
      <c r="J2237" s="813"/>
      <c r="K2237" s="813"/>
      <c r="L2237" s="813"/>
      <c r="M2237" s="813"/>
      <c r="N2237" s="813"/>
      <c r="O2237" s="813"/>
    </row>
    <row r="2238" spans="3:15" ht="14.25">
      <c r="C2238" s="813"/>
      <c r="D2238" s="813"/>
      <c r="E2238" s="813"/>
      <c r="F2238" s="813"/>
      <c r="G2238" s="813"/>
      <c r="H2238" s="813"/>
      <c r="I2238" s="813"/>
      <c r="J2238" s="813"/>
      <c r="K2238" s="813"/>
      <c r="L2238" s="813"/>
      <c r="M2238" s="813"/>
      <c r="N2238" s="813"/>
      <c r="O2238" s="813"/>
    </row>
    <row r="2239" spans="3:15" ht="14.25">
      <c r="C2239" s="813"/>
      <c r="D2239" s="813"/>
      <c r="E2239" s="813"/>
      <c r="F2239" s="813"/>
      <c r="G2239" s="813"/>
      <c r="H2239" s="813"/>
      <c r="I2239" s="813"/>
      <c r="J2239" s="813"/>
      <c r="K2239" s="813"/>
      <c r="L2239" s="813"/>
      <c r="M2239" s="813"/>
      <c r="N2239" s="813"/>
      <c r="O2239" s="813"/>
    </row>
    <row r="2240" spans="3:15" ht="14.25">
      <c r="C2240" s="813"/>
      <c r="D2240" s="813"/>
      <c r="E2240" s="813"/>
      <c r="F2240" s="813"/>
      <c r="G2240" s="813"/>
      <c r="H2240" s="813"/>
      <c r="I2240" s="813"/>
      <c r="J2240" s="813"/>
      <c r="K2240" s="813"/>
      <c r="L2240" s="813"/>
      <c r="M2240" s="813"/>
      <c r="N2240" s="813"/>
      <c r="O2240" s="813"/>
    </row>
    <row r="2241" spans="3:15" ht="14.25">
      <c r="C2241" s="813"/>
      <c r="D2241" s="813"/>
      <c r="E2241" s="813"/>
      <c r="F2241" s="813"/>
      <c r="G2241" s="813"/>
      <c r="H2241" s="813"/>
      <c r="I2241" s="813"/>
      <c r="J2241" s="813"/>
      <c r="K2241" s="813"/>
      <c r="L2241" s="813"/>
      <c r="M2241" s="813"/>
      <c r="N2241" s="813"/>
      <c r="O2241" s="813"/>
    </row>
    <row r="2242" spans="3:15" ht="14.25">
      <c r="C2242" s="813"/>
      <c r="D2242" s="813"/>
      <c r="E2242" s="813"/>
      <c r="F2242" s="813"/>
      <c r="G2242" s="813"/>
      <c r="H2242" s="813"/>
      <c r="I2242" s="813"/>
      <c r="J2242" s="813"/>
      <c r="K2242" s="813"/>
      <c r="L2242" s="813"/>
      <c r="M2242" s="813"/>
      <c r="N2242" s="813"/>
      <c r="O2242" s="813"/>
    </row>
    <row r="2243" spans="3:15" ht="14.25">
      <c r="C2243" s="813"/>
      <c r="D2243" s="813"/>
      <c r="E2243" s="813"/>
      <c r="F2243" s="813"/>
      <c r="G2243" s="813"/>
      <c r="H2243" s="813"/>
      <c r="I2243" s="813"/>
      <c r="J2243" s="813"/>
      <c r="K2243" s="813"/>
      <c r="L2243" s="813"/>
      <c r="M2243" s="813"/>
      <c r="N2243" s="813"/>
      <c r="O2243" s="813"/>
    </row>
    <row r="2244" spans="3:15" ht="14.25">
      <c r="C2244" s="813"/>
      <c r="D2244" s="813"/>
      <c r="E2244" s="813"/>
      <c r="F2244" s="813"/>
      <c r="G2244" s="813"/>
      <c r="H2244" s="813"/>
      <c r="I2244" s="813"/>
      <c r="J2244" s="813"/>
      <c r="K2244" s="813"/>
      <c r="L2244" s="813"/>
      <c r="M2244" s="813"/>
      <c r="N2244" s="813"/>
      <c r="O2244" s="813"/>
    </row>
    <row r="2245" spans="3:15" ht="14.25">
      <c r="C2245" s="813"/>
      <c r="D2245" s="813"/>
      <c r="E2245" s="813"/>
      <c r="F2245" s="813"/>
      <c r="G2245" s="813"/>
      <c r="H2245" s="813"/>
      <c r="I2245" s="813"/>
      <c r="J2245" s="813"/>
      <c r="K2245" s="813"/>
      <c r="L2245" s="813"/>
      <c r="M2245" s="813"/>
      <c r="N2245" s="813"/>
      <c r="O2245" s="813"/>
    </row>
    <row r="2246" spans="3:15" ht="14.25">
      <c r="C2246" s="813"/>
      <c r="D2246" s="813"/>
      <c r="E2246" s="813"/>
      <c r="F2246" s="813"/>
      <c r="G2246" s="813"/>
      <c r="H2246" s="813"/>
      <c r="I2246" s="813"/>
      <c r="J2246" s="813"/>
      <c r="K2246" s="813"/>
      <c r="L2246" s="813"/>
      <c r="M2246" s="813"/>
      <c r="N2246" s="813"/>
      <c r="O2246" s="813"/>
    </row>
    <row r="2247" spans="3:15" ht="14.25">
      <c r="C2247" s="813"/>
      <c r="D2247" s="813"/>
      <c r="E2247" s="813"/>
      <c r="F2247" s="813"/>
      <c r="G2247" s="813"/>
      <c r="H2247" s="813"/>
      <c r="I2247" s="813"/>
      <c r="J2247" s="813"/>
      <c r="K2247" s="813"/>
      <c r="L2247" s="813"/>
      <c r="M2247" s="813"/>
      <c r="N2247" s="813"/>
      <c r="O2247" s="813"/>
    </row>
    <row r="2248" spans="3:15" ht="14.25">
      <c r="C2248" s="813"/>
      <c r="D2248" s="813"/>
      <c r="E2248" s="813"/>
      <c r="F2248" s="813"/>
      <c r="G2248" s="813"/>
      <c r="H2248" s="813"/>
      <c r="I2248" s="813"/>
      <c r="J2248" s="813"/>
      <c r="K2248" s="813"/>
      <c r="L2248" s="813"/>
      <c r="M2248" s="813"/>
      <c r="N2248" s="813"/>
      <c r="O2248" s="813"/>
    </row>
    <row r="2249" spans="3:15" ht="14.25">
      <c r="C2249" s="813"/>
      <c r="D2249" s="813"/>
      <c r="E2249" s="813"/>
      <c r="F2249" s="813"/>
      <c r="G2249" s="813"/>
      <c r="H2249" s="813"/>
      <c r="I2249" s="813"/>
      <c r="J2249" s="813"/>
      <c r="K2249" s="813"/>
      <c r="L2249" s="813"/>
      <c r="M2249" s="813"/>
      <c r="N2249" s="813"/>
      <c r="O2249" s="813"/>
    </row>
    <row r="2250" spans="3:15" ht="14.25">
      <c r="C2250" s="813"/>
      <c r="D2250" s="813"/>
      <c r="E2250" s="813"/>
      <c r="F2250" s="813"/>
      <c r="G2250" s="813"/>
      <c r="H2250" s="813"/>
      <c r="I2250" s="813"/>
      <c r="J2250" s="813"/>
      <c r="K2250" s="813"/>
      <c r="L2250" s="813"/>
      <c r="M2250" s="813"/>
      <c r="N2250" s="813"/>
      <c r="O2250" s="813"/>
    </row>
    <row r="2251" spans="3:15" ht="14.25">
      <c r="C2251" s="813"/>
      <c r="D2251" s="813"/>
      <c r="E2251" s="813"/>
      <c r="F2251" s="813"/>
      <c r="G2251" s="813"/>
      <c r="H2251" s="813"/>
      <c r="I2251" s="813"/>
      <c r="J2251" s="813"/>
      <c r="K2251" s="813"/>
      <c r="L2251" s="813"/>
      <c r="M2251" s="813"/>
      <c r="N2251" s="813"/>
      <c r="O2251" s="813"/>
    </row>
    <row r="2252" spans="3:15" ht="14.25">
      <c r="C2252" s="813"/>
      <c r="D2252" s="813"/>
      <c r="E2252" s="813"/>
      <c r="F2252" s="813"/>
      <c r="G2252" s="813"/>
      <c r="H2252" s="813"/>
      <c r="I2252" s="813"/>
      <c r="J2252" s="813"/>
      <c r="K2252" s="813"/>
      <c r="L2252" s="813"/>
      <c r="M2252" s="813"/>
      <c r="N2252" s="813"/>
      <c r="O2252" s="813"/>
    </row>
    <row r="2253" spans="3:15" ht="14.25">
      <c r="C2253" s="813"/>
      <c r="D2253" s="813"/>
      <c r="E2253" s="813"/>
      <c r="F2253" s="813"/>
      <c r="G2253" s="813"/>
      <c r="H2253" s="813"/>
      <c r="I2253" s="813"/>
      <c r="J2253" s="813"/>
      <c r="K2253" s="813"/>
      <c r="L2253" s="813"/>
      <c r="M2253" s="813"/>
      <c r="N2253" s="813"/>
      <c r="O2253" s="813"/>
    </row>
    <row r="2254" spans="3:15" ht="14.25">
      <c r="C2254" s="813"/>
      <c r="D2254" s="813"/>
      <c r="E2254" s="813"/>
      <c r="F2254" s="813"/>
      <c r="G2254" s="813"/>
      <c r="H2254" s="813"/>
      <c r="I2254" s="813"/>
      <c r="J2254" s="813"/>
      <c r="K2254" s="813"/>
      <c r="L2254" s="813"/>
      <c r="M2254" s="813"/>
      <c r="N2254" s="813"/>
      <c r="O2254" s="813"/>
    </row>
    <row r="2255" spans="3:15" ht="14.25">
      <c r="C2255" s="813"/>
      <c r="D2255" s="813"/>
      <c r="E2255" s="813"/>
      <c r="F2255" s="813"/>
      <c r="G2255" s="813"/>
      <c r="H2255" s="813"/>
      <c r="I2255" s="813"/>
      <c r="J2255" s="813"/>
      <c r="K2255" s="813"/>
      <c r="L2255" s="813"/>
      <c r="M2255" s="813"/>
      <c r="N2255" s="813"/>
      <c r="O2255" s="813"/>
    </row>
    <row r="2256" spans="3:15" ht="14.25">
      <c r="C2256" s="813"/>
      <c r="D2256" s="813"/>
      <c r="E2256" s="813"/>
      <c r="F2256" s="813"/>
      <c r="G2256" s="813"/>
      <c r="H2256" s="813"/>
      <c r="I2256" s="813"/>
      <c r="J2256" s="813"/>
      <c r="K2256" s="813"/>
      <c r="L2256" s="813"/>
      <c r="M2256" s="813"/>
      <c r="N2256" s="813"/>
      <c r="O2256" s="813"/>
    </row>
    <row r="2257" spans="3:15" ht="14.25">
      <c r="C2257" s="813"/>
      <c r="D2257" s="813"/>
      <c r="E2257" s="813"/>
      <c r="F2257" s="813"/>
      <c r="G2257" s="813"/>
      <c r="H2257" s="813"/>
      <c r="I2257" s="813"/>
      <c r="J2257" s="813"/>
      <c r="K2257" s="813"/>
      <c r="L2257" s="813"/>
      <c r="M2257" s="813"/>
      <c r="N2257" s="813"/>
      <c r="O2257" s="813"/>
    </row>
    <row r="2258" spans="3:15" ht="14.25">
      <c r="C2258" s="813"/>
      <c r="D2258" s="813"/>
      <c r="E2258" s="813"/>
      <c r="F2258" s="813"/>
      <c r="G2258" s="813"/>
      <c r="H2258" s="813"/>
      <c r="I2258" s="813"/>
      <c r="J2258" s="813"/>
      <c r="K2258" s="813"/>
      <c r="L2258" s="813"/>
      <c r="M2258" s="813"/>
      <c r="N2258" s="813"/>
      <c r="O2258" s="813"/>
    </row>
    <row r="2259" spans="3:15" ht="14.25">
      <c r="C2259" s="813"/>
      <c r="D2259" s="813"/>
      <c r="E2259" s="813"/>
      <c r="F2259" s="813"/>
      <c r="G2259" s="813"/>
      <c r="H2259" s="813"/>
      <c r="I2259" s="813"/>
      <c r="J2259" s="813"/>
      <c r="K2259" s="813"/>
      <c r="L2259" s="813"/>
      <c r="M2259" s="813"/>
      <c r="N2259" s="813"/>
      <c r="O2259" s="813"/>
    </row>
    <row r="2260" spans="3:15" ht="14.25">
      <c r="C2260" s="813"/>
      <c r="D2260" s="813"/>
      <c r="E2260" s="813"/>
      <c r="F2260" s="813"/>
      <c r="G2260" s="813"/>
      <c r="H2260" s="813"/>
      <c r="I2260" s="813"/>
      <c r="J2260" s="813"/>
      <c r="K2260" s="813"/>
      <c r="L2260" s="813"/>
      <c r="M2260" s="813"/>
      <c r="N2260" s="813"/>
      <c r="O2260" s="813"/>
    </row>
    <row r="2261" spans="3:15" ht="14.25">
      <c r="C2261" s="813"/>
      <c r="D2261" s="813"/>
      <c r="E2261" s="813"/>
      <c r="F2261" s="813"/>
      <c r="G2261" s="813"/>
      <c r="H2261" s="813"/>
      <c r="I2261" s="813"/>
      <c r="J2261" s="813"/>
      <c r="K2261" s="813"/>
      <c r="L2261" s="813"/>
      <c r="M2261" s="813"/>
      <c r="N2261" s="813"/>
      <c r="O2261" s="813"/>
    </row>
  </sheetData>
  <sheetProtection/>
  <mergeCells count="3">
    <mergeCell ref="B1:C1"/>
    <mergeCell ref="B2:I2"/>
    <mergeCell ref="B3:I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view="pageBreakPreview" zoomScale="90" zoomScaleSheetLayoutView="90" zoomScalePageLayoutView="0" workbookViewId="0" topLeftCell="A1">
      <selection activeCell="B1" sqref="B1:F1"/>
    </sheetView>
  </sheetViews>
  <sheetFormatPr defaultColWidth="9.00390625" defaultRowHeight="12.75"/>
  <cols>
    <col min="1" max="1" width="3.75390625" style="417" customWidth="1"/>
    <col min="2" max="2" width="5.75390625" style="1218" customWidth="1"/>
    <col min="3" max="5" width="5.75390625" style="411" customWidth="1"/>
    <col min="6" max="6" width="55.75390625" style="415" customWidth="1"/>
    <col min="7" max="9" width="15.75390625" style="415" customWidth="1"/>
    <col min="10" max="11" width="9.125" style="415" customWidth="1"/>
    <col min="12" max="12" width="9.875" style="415" bestFit="1" customWidth="1"/>
    <col min="13" max="16384" width="9.125" style="415" customWidth="1"/>
  </cols>
  <sheetData>
    <row r="1" spans="2:9" ht="16.5">
      <c r="B1" s="1643" t="s">
        <v>1504</v>
      </c>
      <c r="C1" s="1643"/>
      <c r="D1" s="1643"/>
      <c r="E1" s="1643"/>
      <c r="F1" s="1643"/>
      <c r="G1" s="412"/>
      <c r="H1" s="412"/>
      <c r="I1" s="412"/>
    </row>
    <row r="2" spans="1:9" s="416" customFormat="1" ht="24.75" customHeight="1">
      <c r="A2" s="1169"/>
      <c r="B2" s="1644" t="s">
        <v>426</v>
      </c>
      <c r="C2" s="1644"/>
      <c r="D2" s="1644"/>
      <c r="E2" s="1644"/>
      <c r="F2" s="1644"/>
      <c r="G2" s="1644"/>
      <c r="H2" s="1644"/>
      <c r="I2" s="1644"/>
    </row>
    <row r="3" spans="1:9" s="416" customFormat="1" ht="24.75" customHeight="1">
      <c r="A3" s="1169"/>
      <c r="B3" s="1644" t="s">
        <v>921</v>
      </c>
      <c r="C3" s="1644"/>
      <c r="D3" s="1644"/>
      <c r="E3" s="1644"/>
      <c r="F3" s="1644"/>
      <c r="G3" s="1644"/>
      <c r="H3" s="1644"/>
      <c r="I3" s="1644"/>
    </row>
    <row r="4" spans="1:9" s="1174" customFormat="1" ht="14.25">
      <c r="A4" s="417"/>
      <c r="B4" s="1170"/>
      <c r="C4" s="1171"/>
      <c r="D4" s="417"/>
      <c r="E4" s="1171"/>
      <c r="F4" s="1172"/>
      <c r="G4" s="1173"/>
      <c r="H4" s="1173"/>
      <c r="I4" s="1173" t="s">
        <v>155</v>
      </c>
    </row>
    <row r="5" spans="2:9" s="417" customFormat="1" ht="15" thickBot="1">
      <c r="B5" s="1170" t="s">
        <v>164</v>
      </c>
      <c r="C5" s="417" t="s">
        <v>165</v>
      </c>
      <c r="D5" s="417" t="s">
        <v>166</v>
      </c>
      <c r="E5" s="417" t="s">
        <v>167</v>
      </c>
      <c r="F5" s="417" t="s">
        <v>168</v>
      </c>
      <c r="G5" s="1175" t="s">
        <v>169</v>
      </c>
      <c r="H5" s="1175" t="s">
        <v>170</v>
      </c>
      <c r="I5" s="1175" t="s">
        <v>35</v>
      </c>
    </row>
    <row r="6" spans="1:9" s="422" customFormat="1" ht="57.75" thickBot="1">
      <c r="A6" s="1169"/>
      <c r="B6" s="1176" t="s">
        <v>159</v>
      </c>
      <c r="C6" s="1177" t="s">
        <v>399</v>
      </c>
      <c r="D6" s="1178" t="s">
        <v>54</v>
      </c>
      <c r="E6" s="1178" t="s">
        <v>55</v>
      </c>
      <c r="F6" s="1179" t="s">
        <v>156</v>
      </c>
      <c r="G6" s="1167" t="s">
        <v>273</v>
      </c>
      <c r="H6" s="1167" t="s">
        <v>274</v>
      </c>
      <c r="I6" s="1168" t="s">
        <v>275</v>
      </c>
    </row>
    <row r="7" spans="1:9" s="480" customFormat="1" ht="30" customHeight="1">
      <c r="A7" s="417">
        <v>1</v>
      </c>
      <c r="B7" s="1180" t="s">
        <v>431</v>
      </c>
      <c r="C7" s="1181"/>
      <c r="D7" s="1182"/>
      <c r="E7" s="1181"/>
      <c r="F7" s="1183" t="s">
        <v>524</v>
      </c>
      <c r="G7" s="1184">
        <f>SUM(G8:G11)</f>
        <v>6127521</v>
      </c>
      <c r="H7" s="1184">
        <f>SUM(H8:H11)</f>
        <v>7060517</v>
      </c>
      <c r="I7" s="1185">
        <f>SUM(I8:I11)</f>
        <v>6668003</v>
      </c>
    </row>
    <row r="8" spans="1:9" ht="25.5" customHeight="1">
      <c r="A8" s="417">
        <v>2</v>
      </c>
      <c r="B8" s="1186"/>
      <c r="C8" s="421"/>
      <c r="D8" s="421">
        <v>1</v>
      </c>
      <c r="E8" s="421"/>
      <c r="F8" s="479" t="s">
        <v>12</v>
      </c>
      <c r="G8" s="479">
        <v>6014645</v>
      </c>
      <c r="H8" s="479">
        <v>6858564</v>
      </c>
      <c r="I8" s="1187">
        <v>6505741</v>
      </c>
    </row>
    <row r="9" spans="1:9" ht="16.5">
      <c r="A9" s="417">
        <v>3</v>
      </c>
      <c r="B9" s="1186"/>
      <c r="C9" s="421"/>
      <c r="D9" s="421">
        <v>2</v>
      </c>
      <c r="E9" s="421"/>
      <c r="F9" s="479" t="s">
        <v>13</v>
      </c>
      <c r="G9" s="479"/>
      <c r="H9" s="479"/>
      <c r="I9" s="1187"/>
    </row>
    <row r="10" spans="1:9" ht="16.5">
      <c r="A10" s="417">
        <v>4</v>
      </c>
      <c r="B10" s="1186"/>
      <c r="C10" s="421"/>
      <c r="D10" s="421"/>
      <c r="E10" s="421">
        <v>1</v>
      </c>
      <c r="F10" s="479" t="s">
        <v>257</v>
      </c>
      <c r="G10" s="479">
        <v>94211</v>
      </c>
      <c r="H10" s="479">
        <v>173499</v>
      </c>
      <c r="I10" s="1187">
        <v>138538</v>
      </c>
    </row>
    <row r="11" spans="1:9" ht="16.5">
      <c r="A11" s="417">
        <v>5</v>
      </c>
      <c r="B11" s="1186"/>
      <c r="C11" s="421"/>
      <c r="D11" s="421"/>
      <c r="E11" s="421">
        <v>2</v>
      </c>
      <c r="F11" s="479" t="s">
        <v>247</v>
      </c>
      <c r="G11" s="479">
        <f>18240+425</f>
        <v>18665</v>
      </c>
      <c r="H11" s="479">
        <v>28454</v>
      </c>
      <c r="I11" s="1187">
        <v>23724</v>
      </c>
    </row>
    <row r="12" spans="1:9" s="480" customFormat="1" ht="30" customHeight="1">
      <c r="A12" s="417">
        <v>6</v>
      </c>
      <c r="B12" s="1186" t="s">
        <v>433</v>
      </c>
      <c r="C12" s="1188"/>
      <c r="D12" s="421"/>
      <c r="E12" s="421"/>
      <c r="F12" s="538" t="s">
        <v>37</v>
      </c>
      <c r="G12" s="538">
        <f>SUM(G13:G14,G24,G25)</f>
        <v>10180559</v>
      </c>
      <c r="H12" s="538">
        <f>SUM(H13:H14,H24,H25)</f>
        <v>12803317</v>
      </c>
      <c r="I12" s="1189">
        <f>SUM(I13:I14,I24,I25)</f>
        <v>7966953</v>
      </c>
    </row>
    <row r="13" spans="1:9" s="480" customFormat="1" ht="17.25">
      <c r="A13" s="417">
        <v>7</v>
      </c>
      <c r="B13" s="1186"/>
      <c r="C13" s="1188"/>
      <c r="D13" s="1188">
        <v>1</v>
      </c>
      <c r="E13" s="1188"/>
      <c r="F13" s="538" t="s">
        <v>12</v>
      </c>
      <c r="G13" s="538">
        <f>4093644+87500</f>
        <v>4181144</v>
      </c>
      <c r="H13" s="538">
        <v>4864775</v>
      </c>
      <c r="I13" s="1189">
        <v>4371390</v>
      </c>
    </row>
    <row r="14" spans="1:9" ht="18" customHeight="1">
      <c r="A14" s="417">
        <v>8</v>
      </c>
      <c r="B14" s="1186"/>
      <c r="C14" s="1188"/>
      <c r="D14" s="1188"/>
      <c r="E14" s="1188"/>
      <c r="F14" s="538" t="s">
        <v>19</v>
      </c>
      <c r="G14" s="538">
        <f>SUM(G15,G20)</f>
        <v>1273579</v>
      </c>
      <c r="H14" s="538">
        <f>SUM(H15,H20)</f>
        <v>152035</v>
      </c>
      <c r="I14" s="1189">
        <f>SUM(I15,I20)</f>
        <v>0</v>
      </c>
    </row>
    <row r="15" spans="1:9" s="1195" customFormat="1" ht="17.25">
      <c r="A15" s="417">
        <v>9</v>
      </c>
      <c r="B15" s="1190"/>
      <c r="C15" s="1191"/>
      <c r="D15" s="1191"/>
      <c r="E15" s="1191"/>
      <c r="F15" s="1192" t="s">
        <v>20</v>
      </c>
      <c r="G15" s="1193">
        <f>SUM(G16:G19)</f>
        <v>120000</v>
      </c>
      <c r="H15" s="1193">
        <f>SUM(H16:H19)</f>
        <v>3806</v>
      </c>
      <c r="I15" s="1194">
        <f>SUM(I16:I19)</f>
        <v>0</v>
      </c>
    </row>
    <row r="16" spans="1:9" ht="16.5">
      <c r="A16" s="417">
        <v>10</v>
      </c>
      <c r="B16" s="1186"/>
      <c r="C16" s="421"/>
      <c r="D16" s="421"/>
      <c r="E16" s="421"/>
      <c r="F16" s="1196" t="s">
        <v>134</v>
      </c>
      <c r="G16" s="479"/>
      <c r="H16" s="479"/>
      <c r="I16" s="1187"/>
    </row>
    <row r="17" spans="1:9" ht="16.5">
      <c r="A17" s="417">
        <v>11</v>
      </c>
      <c r="B17" s="1186"/>
      <c r="C17" s="421"/>
      <c r="D17" s="421"/>
      <c r="E17" s="421"/>
      <c r="F17" s="1196" t="s">
        <v>258</v>
      </c>
      <c r="G17" s="479">
        <v>96000</v>
      </c>
      <c r="H17" s="479"/>
      <c r="I17" s="1187"/>
    </row>
    <row r="18" spans="1:9" ht="16.5">
      <c r="A18" s="417">
        <v>12</v>
      </c>
      <c r="B18" s="1186"/>
      <c r="C18" s="421"/>
      <c r="D18" s="421"/>
      <c r="E18" s="421"/>
      <c r="F18" s="1196" t="s">
        <v>260</v>
      </c>
      <c r="G18" s="479">
        <v>24000</v>
      </c>
      <c r="H18" s="479">
        <v>3806</v>
      </c>
      <c r="I18" s="1187"/>
    </row>
    <row r="19" spans="1:9" ht="33.75" customHeight="1">
      <c r="A19" s="417">
        <v>13</v>
      </c>
      <c r="B19" s="1186"/>
      <c r="C19" s="421"/>
      <c r="D19" s="421"/>
      <c r="E19" s="421"/>
      <c r="F19" s="1197" t="s">
        <v>135</v>
      </c>
      <c r="G19" s="479"/>
      <c r="H19" s="479"/>
      <c r="I19" s="1187"/>
    </row>
    <row r="20" spans="1:9" s="1195" customFormat="1" ht="25.5" customHeight="1">
      <c r="A20" s="417">
        <v>14</v>
      </c>
      <c r="B20" s="1190"/>
      <c r="C20" s="1191"/>
      <c r="D20" s="1191"/>
      <c r="E20" s="1191"/>
      <c r="F20" s="1192" t="s">
        <v>21</v>
      </c>
      <c r="G20" s="1193">
        <f>SUM(G21:G23)</f>
        <v>1153579</v>
      </c>
      <c r="H20" s="1193">
        <f>SUM(H21:H23)</f>
        <v>148229</v>
      </c>
      <c r="I20" s="1194">
        <f>SUM(I21:I23)</f>
        <v>0</v>
      </c>
    </row>
    <row r="21" spans="1:9" ht="16.5">
      <c r="A21" s="417">
        <v>15</v>
      </c>
      <c r="B21" s="1186"/>
      <c r="C21" s="421"/>
      <c r="D21" s="421"/>
      <c r="E21" s="421"/>
      <c r="F21" s="1196" t="s">
        <v>261</v>
      </c>
      <c r="G21" s="479">
        <v>815433</v>
      </c>
      <c r="H21" s="479">
        <v>148229</v>
      </c>
      <c r="I21" s="1187"/>
    </row>
    <row r="22" spans="1:9" ht="16.5">
      <c r="A22" s="417">
        <v>16</v>
      </c>
      <c r="B22" s="1186"/>
      <c r="C22" s="421"/>
      <c r="D22" s="421"/>
      <c r="E22" s="421"/>
      <c r="F22" s="1196" t="s">
        <v>263</v>
      </c>
      <c r="G22" s="479">
        <v>121471</v>
      </c>
      <c r="H22" s="479"/>
      <c r="I22" s="1187"/>
    </row>
    <row r="23" spans="1:9" ht="16.5">
      <c r="A23" s="417">
        <v>17</v>
      </c>
      <c r="B23" s="1186"/>
      <c r="C23" s="421"/>
      <c r="D23" s="421"/>
      <c r="E23" s="421"/>
      <c r="F23" s="1196" t="s">
        <v>262</v>
      </c>
      <c r="G23" s="479">
        <v>216675</v>
      </c>
      <c r="H23" s="479"/>
      <c r="I23" s="1187"/>
    </row>
    <row r="24" spans="1:9" s="416" customFormat="1" ht="30" customHeight="1">
      <c r="A24" s="1169">
        <v>18</v>
      </c>
      <c r="B24" s="1198"/>
      <c r="C24" s="1199"/>
      <c r="D24" s="1199"/>
      <c r="E24" s="1199"/>
      <c r="F24" s="1200" t="s">
        <v>160</v>
      </c>
      <c r="G24" s="1200">
        <v>85000</v>
      </c>
      <c r="H24" s="1200">
        <v>800000</v>
      </c>
      <c r="I24" s="1201"/>
    </row>
    <row r="25" spans="1:9" s="480" customFormat="1" ht="25.5" customHeight="1">
      <c r="A25" s="417">
        <v>19</v>
      </c>
      <c r="B25" s="1186"/>
      <c r="C25" s="1188"/>
      <c r="D25" s="1188">
        <v>2</v>
      </c>
      <c r="E25" s="1188"/>
      <c r="F25" s="538" t="s">
        <v>13</v>
      </c>
      <c r="G25" s="538">
        <f>SUM(G26:G28)</f>
        <v>4640836</v>
      </c>
      <c r="H25" s="538">
        <f>SUM(H26:H28)</f>
        <v>6986507</v>
      </c>
      <c r="I25" s="1189">
        <f>SUM(I26:I28)</f>
        <v>3595563</v>
      </c>
    </row>
    <row r="26" spans="1:12" ht="17.25">
      <c r="A26" s="417">
        <v>20</v>
      </c>
      <c r="B26" s="1186"/>
      <c r="C26" s="1188"/>
      <c r="D26" s="421"/>
      <c r="E26" s="421">
        <v>1</v>
      </c>
      <c r="F26" s="479" t="s">
        <v>257</v>
      </c>
      <c r="G26" s="479">
        <v>3017086</v>
      </c>
      <c r="H26" s="479">
        <v>6324775</v>
      </c>
      <c r="I26" s="1187">
        <v>3000675</v>
      </c>
      <c r="J26" s="415">
        <v>581980</v>
      </c>
      <c r="L26" s="415">
        <f>I26-J26</f>
        <v>2418695</v>
      </c>
    </row>
    <row r="27" spans="1:12" ht="17.25">
      <c r="A27" s="417">
        <v>21</v>
      </c>
      <c r="B27" s="1186"/>
      <c r="C27" s="1188"/>
      <c r="D27" s="421"/>
      <c r="E27" s="421">
        <v>2</v>
      </c>
      <c r="F27" s="479" t="s">
        <v>247</v>
      </c>
      <c r="G27" s="479">
        <v>204950</v>
      </c>
      <c r="H27" s="479">
        <v>624809</v>
      </c>
      <c r="I27" s="1187">
        <v>557965</v>
      </c>
      <c r="J27" s="415">
        <v>148685</v>
      </c>
      <c r="L27" s="415">
        <f>I27-J27</f>
        <v>409280</v>
      </c>
    </row>
    <row r="28" spans="1:9" ht="17.25">
      <c r="A28" s="417">
        <v>22</v>
      </c>
      <c r="B28" s="1186"/>
      <c r="C28" s="1188"/>
      <c r="D28" s="421"/>
      <c r="E28" s="421">
        <v>3</v>
      </c>
      <c r="F28" s="479" t="s">
        <v>720</v>
      </c>
      <c r="G28" s="479">
        <v>1418800</v>
      </c>
      <c r="H28" s="479">
        <v>36923</v>
      </c>
      <c r="I28" s="1187">
        <v>36923</v>
      </c>
    </row>
    <row r="29" spans="1:9" s="480" customFormat="1" ht="30" customHeight="1">
      <c r="A29" s="417">
        <v>23</v>
      </c>
      <c r="B29" s="1186" t="s">
        <v>433</v>
      </c>
      <c r="C29" s="1188"/>
      <c r="D29" s="421"/>
      <c r="E29" s="1188"/>
      <c r="F29" s="538" t="s">
        <v>161</v>
      </c>
      <c r="G29" s="538"/>
      <c r="H29" s="538"/>
      <c r="I29" s="1189"/>
    </row>
    <row r="30" spans="1:9" ht="16.5">
      <c r="A30" s="417">
        <v>24</v>
      </c>
      <c r="B30" s="1186"/>
      <c r="C30" s="421"/>
      <c r="D30" s="421">
        <v>1</v>
      </c>
      <c r="E30" s="421"/>
      <c r="F30" s="1202" t="s">
        <v>12</v>
      </c>
      <c r="G30" s="479"/>
      <c r="H30" s="479"/>
      <c r="I30" s="1187"/>
    </row>
    <row r="31" spans="1:9" s="537" customFormat="1" ht="24" customHeight="1" thickBot="1">
      <c r="A31" s="536">
        <v>25</v>
      </c>
      <c r="B31" s="1203"/>
      <c r="C31" s="1204"/>
      <c r="D31" s="1204">
        <v>2</v>
      </c>
      <c r="E31" s="1204"/>
      <c r="F31" s="1205" t="s">
        <v>13</v>
      </c>
      <c r="G31" s="1206"/>
      <c r="H31" s="1206"/>
      <c r="I31" s="1207"/>
    </row>
    <row r="32" spans="1:9" s="1200" customFormat="1" ht="39.75" customHeight="1" thickBot="1">
      <c r="A32" s="1169">
        <v>26</v>
      </c>
      <c r="B32" s="1208"/>
      <c r="C32" s="1209"/>
      <c r="D32" s="1210"/>
      <c r="E32" s="1209"/>
      <c r="F32" s="1211" t="s">
        <v>414</v>
      </c>
      <c r="G32" s="1211">
        <f>SUM(G7,G12,G29)</f>
        <v>16308080</v>
      </c>
      <c r="H32" s="1211">
        <f>SUM(H7,H12,H29)</f>
        <v>19863834</v>
      </c>
      <c r="I32" s="1212">
        <f>SUM(I7,I12,I29)</f>
        <v>14634956</v>
      </c>
    </row>
    <row r="33" spans="1:9" s="412" customFormat="1" ht="30" customHeight="1">
      <c r="A33" s="417">
        <v>27</v>
      </c>
      <c r="B33" s="1186" t="s">
        <v>433</v>
      </c>
      <c r="C33" s="421"/>
      <c r="D33" s="421"/>
      <c r="E33" s="421"/>
      <c r="F33" s="1213" t="s">
        <v>248</v>
      </c>
      <c r="G33" s="1213"/>
      <c r="H33" s="1213"/>
      <c r="I33" s="1214"/>
    </row>
    <row r="34" spans="1:9" s="412" customFormat="1" ht="16.5">
      <c r="A34" s="417">
        <v>28</v>
      </c>
      <c r="B34" s="1186"/>
      <c r="C34" s="421"/>
      <c r="D34" s="421">
        <v>1</v>
      </c>
      <c r="E34" s="421"/>
      <c r="F34" s="1213" t="s">
        <v>721</v>
      </c>
      <c r="G34" s="1213"/>
      <c r="H34" s="1213"/>
      <c r="I34" s="1214"/>
    </row>
    <row r="35" spans="1:9" ht="16.5">
      <c r="A35" s="417">
        <v>29</v>
      </c>
      <c r="B35" s="1186"/>
      <c r="C35" s="421"/>
      <c r="D35" s="421"/>
      <c r="E35" s="421"/>
      <c r="F35" s="1215" t="s">
        <v>162</v>
      </c>
      <c r="G35" s="479"/>
      <c r="H35" s="479"/>
      <c r="I35" s="1187"/>
    </row>
    <row r="36" spans="1:9" ht="16.5">
      <c r="A36" s="417">
        <v>30</v>
      </c>
      <c r="B36" s="1186"/>
      <c r="C36" s="421"/>
      <c r="D36" s="421">
        <v>2</v>
      </c>
      <c r="E36" s="421"/>
      <c r="F36" s="1213" t="s">
        <v>722</v>
      </c>
      <c r="G36" s="479"/>
      <c r="H36" s="479"/>
      <c r="I36" s="1187"/>
    </row>
    <row r="37" spans="1:9" ht="16.5">
      <c r="A37" s="417">
        <v>31</v>
      </c>
      <c r="B37" s="1186"/>
      <c r="C37" s="421"/>
      <c r="D37" s="421"/>
      <c r="E37" s="421"/>
      <c r="F37" s="1215" t="s">
        <v>162</v>
      </c>
      <c r="G37" s="479">
        <v>1747993</v>
      </c>
      <c r="H37" s="479">
        <v>1740134</v>
      </c>
      <c r="I37" s="1187">
        <v>1740134</v>
      </c>
    </row>
    <row r="38" spans="1:9" s="537" customFormat="1" ht="18" customHeight="1" thickBot="1">
      <c r="A38" s="417">
        <v>32</v>
      </c>
      <c r="B38" s="1203"/>
      <c r="C38" s="1204"/>
      <c r="D38" s="1204"/>
      <c r="E38" s="1204"/>
      <c r="F38" s="1216" t="s">
        <v>163</v>
      </c>
      <c r="G38" s="1206"/>
      <c r="H38" s="1206"/>
      <c r="I38" s="1207"/>
    </row>
    <row r="39" spans="1:9" s="1200" customFormat="1" ht="39.75" customHeight="1" thickBot="1">
      <c r="A39" s="1169">
        <v>33</v>
      </c>
      <c r="B39" s="1208"/>
      <c r="C39" s="1209"/>
      <c r="D39" s="1210"/>
      <c r="E39" s="1209"/>
      <c r="F39" s="1211" t="s">
        <v>154</v>
      </c>
      <c r="G39" s="1211">
        <f>SUM(G32:G38)</f>
        <v>18056073</v>
      </c>
      <c r="H39" s="1211">
        <f>SUM(H32:H38)</f>
        <v>21603968</v>
      </c>
      <c r="I39" s="1212">
        <f>SUM(I32:I38)</f>
        <v>16375090</v>
      </c>
    </row>
    <row r="40" spans="1:9" s="1200" customFormat="1" ht="39.75" customHeight="1" thickBot="1">
      <c r="A40" s="1169">
        <v>34</v>
      </c>
      <c r="B40" s="1208"/>
      <c r="C40" s="1209"/>
      <c r="D40" s="1210"/>
      <c r="E40" s="1209"/>
      <c r="F40" s="1211" t="s">
        <v>249</v>
      </c>
      <c r="G40" s="1211">
        <f>SUM(G39:G39)</f>
        <v>18056073</v>
      </c>
      <c r="H40" s="1211">
        <f>SUM(H39:H39)</f>
        <v>21603968</v>
      </c>
      <c r="I40" s="1212">
        <f>SUM(I39:I39)</f>
        <v>16375090</v>
      </c>
    </row>
    <row r="41" spans="2:9" ht="16.5">
      <c r="B41" s="1217"/>
      <c r="C41" s="421"/>
      <c r="D41" s="421"/>
      <c r="E41" s="421"/>
      <c r="F41" s="479"/>
      <c r="G41" s="479"/>
      <c r="H41" s="479"/>
      <c r="I41" s="479"/>
    </row>
    <row r="42" spans="2:6" ht="16.5">
      <c r="B42" s="1217"/>
      <c r="C42" s="421"/>
      <c r="D42" s="421"/>
      <c r="E42" s="421"/>
      <c r="F42" s="479"/>
    </row>
    <row r="43" spans="2:6" ht="16.5">
      <c r="B43" s="1217"/>
      <c r="C43" s="421"/>
      <c r="D43" s="421"/>
      <c r="E43" s="421"/>
      <c r="F43" s="479"/>
    </row>
    <row r="44" spans="2:6" ht="16.5">
      <c r="B44" s="1217"/>
      <c r="C44" s="421"/>
      <c r="D44" s="421"/>
      <c r="E44" s="421"/>
      <c r="F44" s="479"/>
    </row>
    <row r="45" spans="2:6" ht="17.25">
      <c r="B45" s="1217"/>
      <c r="C45" s="1188"/>
      <c r="D45" s="421"/>
      <c r="E45" s="1188"/>
      <c r="F45" s="538"/>
    </row>
    <row r="46" spans="2:6" ht="16.5">
      <c r="B46" s="1217"/>
      <c r="C46" s="421"/>
      <c r="D46" s="421"/>
      <c r="E46" s="421"/>
      <c r="F46" s="479"/>
    </row>
    <row r="47" spans="2:6" ht="16.5">
      <c r="B47" s="1217"/>
      <c r="C47" s="421"/>
      <c r="D47" s="421"/>
      <c r="E47" s="421"/>
      <c r="F47" s="479"/>
    </row>
    <row r="56" spans="1:5" s="480" customFormat="1" ht="17.25">
      <c r="A56" s="1171"/>
      <c r="B56" s="1218"/>
      <c r="C56" s="885"/>
      <c r="D56" s="411"/>
      <c r="E56" s="885"/>
    </row>
    <row r="61" spans="1:5" s="480" customFormat="1" ht="17.25">
      <c r="A61" s="1171"/>
      <c r="B61" s="1218"/>
      <c r="C61" s="885"/>
      <c r="D61" s="411"/>
      <c r="E61" s="885"/>
    </row>
    <row r="63" spans="1:5" s="480" customFormat="1" ht="17.25">
      <c r="A63" s="1171"/>
      <c r="B63" s="1218"/>
      <c r="C63" s="885"/>
      <c r="D63" s="411"/>
      <c r="E63" s="885"/>
    </row>
    <row r="70" ht="16.5">
      <c r="F70" s="479"/>
    </row>
    <row r="71" ht="16.5">
      <c r="F71" s="479"/>
    </row>
    <row r="72" ht="16.5">
      <c r="F72" s="479"/>
    </row>
    <row r="73" ht="16.5">
      <c r="F73" s="479"/>
    </row>
    <row r="74" ht="16.5">
      <c r="F74" s="479"/>
    </row>
    <row r="75" ht="16.5">
      <c r="F75" s="479"/>
    </row>
    <row r="76" ht="16.5">
      <c r="F76" s="479"/>
    </row>
  </sheetData>
  <sheetProtection/>
  <mergeCells count="3">
    <mergeCell ref="B1:F1"/>
    <mergeCell ref="B2:I2"/>
    <mergeCell ref="B3:I3"/>
  </mergeCells>
  <printOptions horizontalCentered="1"/>
  <pageMargins left="0.1968503937007874" right="0.1968503937007874" top="1.1811023622047245" bottom="0.5905511811023623" header="0.5118110236220472" footer="0.5118110236220472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1"/>
  <sheetViews>
    <sheetView view="pageBreakPreview" zoomScale="85" zoomScaleSheetLayoutView="85" zoomScalePageLayoutView="0" workbookViewId="0" topLeftCell="A1">
      <selection activeCell="B1" sqref="B1:D1"/>
    </sheetView>
  </sheetViews>
  <sheetFormatPr defaultColWidth="9.00390625" defaultRowHeight="12.75"/>
  <cols>
    <col min="1" max="1" width="3.125" style="36" bestFit="1" customWidth="1"/>
    <col min="2" max="2" width="4.125" style="45" customWidth="1"/>
    <col min="3" max="3" width="5.875" style="36" bestFit="1" customWidth="1"/>
    <col min="4" max="4" width="50.75390625" style="36" customWidth="1"/>
    <col min="5" max="5" width="9.375" style="36" bestFit="1" customWidth="1"/>
    <col min="6" max="6" width="14.00390625" style="36" bestFit="1" customWidth="1"/>
    <col min="7" max="7" width="11.00390625" style="36" bestFit="1" customWidth="1"/>
    <col min="8" max="8" width="12.375" style="36" bestFit="1" customWidth="1"/>
    <col min="9" max="11" width="12.75390625" style="36" customWidth="1"/>
    <col min="12" max="12" width="9.875" style="36" bestFit="1" customWidth="1"/>
    <col min="13" max="13" width="12.75390625" style="51" customWidth="1"/>
    <col min="14" max="14" width="12.75390625" style="36" customWidth="1"/>
    <col min="15" max="16384" width="9.125" style="36" customWidth="1"/>
  </cols>
  <sheetData>
    <row r="1" spans="1:4" ht="15">
      <c r="A1" s="158"/>
      <c r="B1" s="1655" t="s">
        <v>1505</v>
      </c>
      <c r="C1" s="1655"/>
      <c r="D1" s="1655"/>
    </row>
    <row r="2" spans="1:14" ht="15">
      <c r="A2" s="158"/>
      <c r="B2" s="1656" t="s">
        <v>398</v>
      </c>
      <c r="C2" s="1656"/>
      <c r="D2" s="1656"/>
      <c r="E2" s="1656"/>
      <c r="F2" s="1656"/>
      <c r="G2" s="1656"/>
      <c r="H2" s="1656"/>
      <c r="I2" s="1656"/>
      <c r="J2" s="1656"/>
      <c r="K2" s="1656"/>
      <c r="L2" s="1656"/>
      <c r="M2" s="1656"/>
      <c r="N2" s="1656"/>
    </row>
    <row r="3" spans="1:14" ht="15">
      <c r="A3" s="158"/>
      <c r="B3" s="1656" t="s">
        <v>920</v>
      </c>
      <c r="C3" s="1656"/>
      <c r="D3" s="1656"/>
      <c r="E3" s="1656"/>
      <c r="F3" s="1656"/>
      <c r="G3" s="1656"/>
      <c r="H3" s="1656"/>
      <c r="I3" s="1656"/>
      <c r="J3" s="1656"/>
      <c r="K3" s="1656"/>
      <c r="L3" s="1656"/>
      <c r="M3" s="1656"/>
      <c r="N3" s="1656"/>
    </row>
    <row r="4" spans="1:14" ht="15">
      <c r="A4" s="158"/>
      <c r="E4" s="27"/>
      <c r="F4" s="27"/>
      <c r="G4" s="27"/>
      <c r="H4" s="27"/>
      <c r="I4" s="27"/>
      <c r="J4" s="27"/>
      <c r="M4" s="1657" t="s">
        <v>155</v>
      </c>
      <c r="N4" s="1657"/>
    </row>
    <row r="5" spans="1:14" s="45" customFormat="1" ht="15.75" thickBot="1">
      <c r="A5" s="166"/>
      <c r="B5" s="126" t="s">
        <v>164</v>
      </c>
      <c r="C5" s="126" t="s">
        <v>165</v>
      </c>
      <c r="D5" s="126" t="s">
        <v>166</v>
      </c>
      <c r="E5" s="167" t="s">
        <v>167</v>
      </c>
      <c r="F5" s="167" t="s">
        <v>168</v>
      </c>
      <c r="G5" s="167" t="s">
        <v>169</v>
      </c>
      <c r="H5" s="167" t="s">
        <v>170</v>
      </c>
      <c r="I5" s="167" t="s">
        <v>35</v>
      </c>
      <c r="J5" s="167" t="s">
        <v>36</v>
      </c>
      <c r="K5" s="126" t="s">
        <v>775</v>
      </c>
      <c r="L5" s="126" t="s">
        <v>776</v>
      </c>
      <c r="M5" s="168" t="s">
        <v>777</v>
      </c>
      <c r="N5" s="126" t="s">
        <v>778</v>
      </c>
    </row>
    <row r="6" spans="1:14" s="45" customFormat="1" ht="15">
      <c r="A6" s="158"/>
      <c r="B6" s="1658" t="s">
        <v>702</v>
      </c>
      <c r="C6" s="1660" t="s">
        <v>399</v>
      </c>
      <c r="D6" s="1662" t="s">
        <v>156</v>
      </c>
      <c r="E6" s="1664" t="s">
        <v>17</v>
      </c>
      <c r="F6" s="1664"/>
      <c r="G6" s="1664"/>
      <c r="H6" s="1651" t="s">
        <v>18</v>
      </c>
      <c r="I6" s="1651"/>
      <c r="J6" s="1651"/>
      <c r="K6" s="1651" t="s">
        <v>781</v>
      </c>
      <c r="L6" s="1651" t="s">
        <v>780</v>
      </c>
      <c r="M6" s="1651"/>
      <c r="N6" s="1652" t="s">
        <v>700</v>
      </c>
    </row>
    <row r="7" spans="1:14" ht="75.75" thickBot="1">
      <c r="A7" s="158"/>
      <c r="B7" s="1659"/>
      <c r="C7" s="1661"/>
      <c r="D7" s="1663"/>
      <c r="E7" s="16" t="s">
        <v>213</v>
      </c>
      <c r="F7" s="16" t="s">
        <v>16</v>
      </c>
      <c r="G7" s="16" t="s">
        <v>76</v>
      </c>
      <c r="H7" s="16" t="s">
        <v>782</v>
      </c>
      <c r="I7" s="16" t="s">
        <v>783</v>
      </c>
      <c r="J7" s="16" t="s">
        <v>794</v>
      </c>
      <c r="K7" s="1665"/>
      <c r="L7" s="16" t="s">
        <v>154</v>
      </c>
      <c r="M7" s="17" t="s">
        <v>142</v>
      </c>
      <c r="N7" s="1653"/>
    </row>
    <row r="8" spans="1:14" s="54" customFormat="1" ht="21.75" customHeight="1">
      <c r="A8" s="158">
        <v>1</v>
      </c>
      <c r="B8" s="55">
        <v>1</v>
      </c>
      <c r="C8" s="56"/>
      <c r="D8" s="1654" t="s">
        <v>276</v>
      </c>
      <c r="E8" s="1654"/>
      <c r="F8" s="1654"/>
      <c r="G8" s="1654"/>
      <c r="H8" s="57"/>
      <c r="I8" s="57"/>
      <c r="J8" s="57"/>
      <c r="K8" s="57"/>
      <c r="L8" s="57"/>
      <c r="M8" s="58"/>
      <c r="N8" s="44"/>
    </row>
    <row r="9" spans="1:14" ht="15">
      <c r="A9" s="158">
        <v>2</v>
      </c>
      <c r="B9" s="169"/>
      <c r="C9" s="170"/>
      <c r="D9" s="1219" t="s">
        <v>277</v>
      </c>
      <c r="E9" s="171">
        <v>16015</v>
      </c>
      <c r="F9" s="171"/>
      <c r="G9" s="171"/>
      <c r="H9" s="171"/>
      <c r="I9" s="171"/>
      <c r="J9" s="171"/>
      <c r="K9" s="171"/>
      <c r="L9" s="171">
        <v>150841</v>
      </c>
      <c r="M9" s="172">
        <v>126132</v>
      </c>
      <c r="N9" s="173">
        <f>SUM(E9:L9)</f>
        <v>166856</v>
      </c>
    </row>
    <row r="10" spans="1:14" s="52" customFormat="1" ht="15">
      <c r="A10" s="158">
        <v>3</v>
      </c>
      <c r="B10" s="29"/>
      <c r="C10" s="34"/>
      <c r="D10" s="1220" t="s">
        <v>285</v>
      </c>
      <c r="E10" s="57">
        <v>16919</v>
      </c>
      <c r="F10" s="57"/>
      <c r="G10" s="57"/>
      <c r="H10" s="57"/>
      <c r="I10" s="57"/>
      <c r="J10" s="57"/>
      <c r="K10" s="57">
        <v>1656</v>
      </c>
      <c r="L10" s="57">
        <v>155184</v>
      </c>
      <c r="M10" s="58">
        <v>126132</v>
      </c>
      <c r="N10" s="174">
        <f>SUM(E10:L10)</f>
        <v>173759</v>
      </c>
    </row>
    <row r="11" spans="1:14" s="52" customFormat="1" ht="15">
      <c r="A11" s="158">
        <v>4</v>
      </c>
      <c r="B11" s="176"/>
      <c r="C11" s="30"/>
      <c r="D11" s="1221" t="s">
        <v>275</v>
      </c>
      <c r="E11" s="32">
        <v>16918</v>
      </c>
      <c r="F11" s="32"/>
      <c r="G11" s="32"/>
      <c r="H11" s="32"/>
      <c r="I11" s="32"/>
      <c r="J11" s="32"/>
      <c r="K11" s="32">
        <v>1656</v>
      </c>
      <c r="L11" s="32">
        <v>155184</v>
      </c>
      <c r="M11" s="32"/>
      <c r="N11" s="44">
        <f>SUM(E11:L11)</f>
        <v>173758</v>
      </c>
    </row>
    <row r="12" spans="1:14" s="54" customFormat="1" ht="15">
      <c r="A12" s="158">
        <v>5</v>
      </c>
      <c r="B12" s="55"/>
      <c r="C12" s="56">
        <v>1</v>
      </c>
      <c r="D12" s="1222" t="s">
        <v>774</v>
      </c>
      <c r="E12" s="57"/>
      <c r="F12" s="57"/>
      <c r="G12" s="57"/>
      <c r="H12" s="57"/>
      <c r="I12" s="57"/>
      <c r="J12" s="57"/>
      <c r="K12" s="57"/>
      <c r="L12" s="57"/>
      <c r="M12" s="58"/>
      <c r="N12" s="44"/>
    </row>
    <row r="13" spans="1:14" ht="15">
      <c r="A13" s="158">
        <v>6</v>
      </c>
      <c r="B13" s="169"/>
      <c r="C13" s="170"/>
      <c r="D13" s="1219" t="s">
        <v>277</v>
      </c>
      <c r="E13" s="171"/>
      <c r="F13" s="171">
        <v>792</v>
      </c>
      <c r="G13" s="171"/>
      <c r="H13" s="171"/>
      <c r="I13" s="171"/>
      <c r="J13" s="171"/>
      <c r="K13" s="171"/>
      <c r="L13" s="171"/>
      <c r="M13" s="172"/>
      <c r="N13" s="173">
        <f>SUM(E13:L13)</f>
        <v>792</v>
      </c>
    </row>
    <row r="14" spans="1:14" s="52" customFormat="1" ht="15">
      <c r="A14" s="158">
        <v>7</v>
      </c>
      <c r="B14" s="29"/>
      <c r="C14" s="34"/>
      <c r="D14" s="1220" t="s">
        <v>285</v>
      </c>
      <c r="E14" s="57"/>
      <c r="F14" s="57">
        <v>792</v>
      </c>
      <c r="G14" s="57"/>
      <c r="H14" s="57"/>
      <c r="I14" s="57"/>
      <c r="J14" s="57"/>
      <c r="K14" s="57"/>
      <c r="L14" s="57"/>
      <c r="M14" s="58"/>
      <c r="N14" s="174">
        <f>SUM(E14:L14)</f>
        <v>792</v>
      </c>
    </row>
    <row r="15" spans="1:14" ht="15">
      <c r="A15" s="158">
        <v>8</v>
      </c>
      <c r="B15" s="176"/>
      <c r="C15" s="30"/>
      <c r="D15" s="1221" t="s">
        <v>275</v>
      </c>
      <c r="E15" s="32"/>
      <c r="F15" s="32">
        <v>734</v>
      </c>
      <c r="G15" s="32"/>
      <c r="H15" s="32"/>
      <c r="I15" s="32"/>
      <c r="J15" s="32"/>
      <c r="K15" s="32"/>
      <c r="L15" s="32"/>
      <c r="M15" s="32"/>
      <c r="N15" s="44">
        <f aca="true" t="shared" si="0" ref="N15:N58">SUM(E15:L15)</f>
        <v>734</v>
      </c>
    </row>
    <row r="16" spans="1:14" s="52" customFormat="1" ht="21.75" customHeight="1">
      <c r="A16" s="158">
        <v>9</v>
      </c>
      <c r="B16" s="55">
        <v>2</v>
      </c>
      <c r="C16" s="56"/>
      <c r="D16" s="1650" t="s">
        <v>278</v>
      </c>
      <c r="E16" s="1650"/>
      <c r="F16" s="1650"/>
      <c r="G16" s="1650"/>
      <c r="H16" s="57"/>
      <c r="I16" s="57"/>
      <c r="J16" s="57"/>
      <c r="K16" s="57"/>
      <c r="L16" s="57"/>
      <c r="M16" s="58"/>
      <c r="N16" s="44"/>
    </row>
    <row r="17" spans="1:14" s="54" customFormat="1" ht="15">
      <c r="A17" s="158">
        <v>10</v>
      </c>
      <c r="B17" s="169"/>
      <c r="C17" s="170"/>
      <c r="D17" s="1219" t="s">
        <v>277</v>
      </c>
      <c r="E17" s="171">
        <v>28300</v>
      </c>
      <c r="F17" s="171"/>
      <c r="G17" s="171"/>
      <c r="H17" s="171"/>
      <c r="I17" s="171"/>
      <c r="J17" s="171"/>
      <c r="K17" s="171"/>
      <c r="L17" s="171">
        <v>263375</v>
      </c>
      <c r="M17" s="172">
        <v>238300</v>
      </c>
      <c r="N17" s="173">
        <f t="shared" si="0"/>
        <v>291675</v>
      </c>
    </row>
    <row r="18" spans="1:14" ht="15">
      <c r="A18" s="158">
        <v>11</v>
      </c>
      <c r="B18" s="29"/>
      <c r="C18" s="34"/>
      <c r="D18" s="1220" t="s">
        <v>285</v>
      </c>
      <c r="E18" s="57">
        <v>28720</v>
      </c>
      <c r="F18" s="57"/>
      <c r="G18" s="57"/>
      <c r="H18" s="57"/>
      <c r="I18" s="57"/>
      <c r="J18" s="57"/>
      <c r="K18" s="57">
        <v>905</v>
      </c>
      <c r="L18" s="57">
        <v>277427</v>
      </c>
      <c r="M18" s="58">
        <v>238300</v>
      </c>
      <c r="N18" s="174">
        <f t="shared" si="0"/>
        <v>307052</v>
      </c>
    </row>
    <row r="19" spans="1:15" s="51" customFormat="1" ht="15">
      <c r="A19" s="158">
        <v>12</v>
      </c>
      <c r="B19" s="176"/>
      <c r="C19" s="30"/>
      <c r="D19" s="1221" t="s">
        <v>275</v>
      </c>
      <c r="E19" s="32">
        <v>28720</v>
      </c>
      <c r="F19" s="32"/>
      <c r="G19" s="32"/>
      <c r="H19" s="32"/>
      <c r="I19" s="32"/>
      <c r="J19" s="32"/>
      <c r="K19" s="32">
        <v>905</v>
      </c>
      <c r="L19" s="32">
        <v>277427</v>
      </c>
      <c r="M19" s="32"/>
      <c r="N19" s="44">
        <f t="shared" si="0"/>
        <v>307052</v>
      </c>
      <c r="O19" s="36"/>
    </row>
    <row r="20" spans="1:15" s="4" customFormat="1" ht="15">
      <c r="A20" s="158">
        <v>13</v>
      </c>
      <c r="B20" s="55"/>
      <c r="C20" s="56">
        <v>1</v>
      </c>
      <c r="D20" s="1222" t="s">
        <v>774</v>
      </c>
      <c r="E20" s="57"/>
      <c r="F20" s="57"/>
      <c r="G20" s="57"/>
      <c r="H20" s="57"/>
      <c r="I20" s="57"/>
      <c r="J20" s="57"/>
      <c r="K20" s="57"/>
      <c r="L20" s="57"/>
      <c r="M20" s="58"/>
      <c r="N20" s="44"/>
      <c r="O20" s="36"/>
    </row>
    <row r="21" spans="1:14" s="54" customFormat="1" ht="15">
      <c r="A21" s="158">
        <v>14</v>
      </c>
      <c r="B21" s="169"/>
      <c r="C21" s="170"/>
      <c r="D21" s="1219" t="s">
        <v>277</v>
      </c>
      <c r="E21" s="171"/>
      <c r="F21" s="171">
        <v>1053</v>
      </c>
      <c r="G21" s="171"/>
      <c r="H21" s="171"/>
      <c r="I21" s="171"/>
      <c r="J21" s="171"/>
      <c r="K21" s="171"/>
      <c r="L21" s="171"/>
      <c r="M21" s="172"/>
      <c r="N21" s="173">
        <f t="shared" si="0"/>
        <v>1053</v>
      </c>
    </row>
    <row r="22" spans="1:14" ht="15">
      <c r="A22" s="158">
        <v>15</v>
      </c>
      <c r="B22" s="29"/>
      <c r="C22" s="34"/>
      <c r="D22" s="1220" t="s">
        <v>285</v>
      </c>
      <c r="E22" s="57"/>
      <c r="F22" s="57">
        <v>1246</v>
      </c>
      <c r="G22" s="57"/>
      <c r="H22" s="57"/>
      <c r="I22" s="57"/>
      <c r="J22" s="57"/>
      <c r="K22" s="57"/>
      <c r="L22" s="57"/>
      <c r="M22" s="58"/>
      <c r="N22" s="174">
        <f t="shared" si="0"/>
        <v>1246</v>
      </c>
    </row>
    <row r="23" spans="1:15" s="51" customFormat="1" ht="15">
      <c r="A23" s="158">
        <v>16</v>
      </c>
      <c r="B23" s="176"/>
      <c r="C23" s="30"/>
      <c r="D23" s="1221" t="s">
        <v>275</v>
      </c>
      <c r="E23" s="32"/>
      <c r="F23" s="32">
        <v>1246</v>
      </c>
      <c r="G23" s="32"/>
      <c r="H23" s="32"/>
      <c r="I23" s="32"/>
      <c r="J23" s="32"/>
      <c r="K23" s="32"/>
      <c r="L23" s="32"/>
      <c r="M23" s="32"/>
      <c r="N23" s="44">
        <f t="shared" si="0"/>
        <v>1246</v>
      </c>
      <c r="O23" s="36"/>
    </row>
    <row r="24" spans="1:14" s="54" customFormat="1" ht="21.75" customHeight="1">
      <c r="A24" s="158">
        <v>17</v>
      </c>
      <c r="B24" s="55">
        <v>3</v>
      </c>
      <c r="C24" s="56"/>
      <c r="D24" s="1650" t="s">
        <v>279</v>
      </c>
      <c r="E24" s="1650"/>
      <c r="F24" s="1650"/>
      <c r="G24" s="1650"/>
      <c r="H24" s="57"/>
      <c r="I24" s="57"/>
      <c r="J24" s="57"/>
      <c r="K24" s="57"/>
      <c r="L24" s="57"/>
      <c r="M24" s="58"/>
      <c r="N24" s="44"/>
    </row>
    <row r="25" spans="1:14" ht="15">
      <c r="A25" s="158">
        <v>18</v>
      </c>
      <c r="B25" s="169"/>
      <c r="C25" s="170"/>
      <c r="D25" s="1219" t="s">
        <v>277</v>
      </c>
      <c r="E25" s="171">
        <v>32344</v>
      </c>
      <c r="F25" s="171"/>
      <c r="G25" s="171"/>
      <c r="H25" s="171"/>
      <c r="I25" s="171"/>
      <c r="J25" s="171"/>
      <c r="K25" s="171"/>
      <c r="L25" s="171">
        <v>295414</v>
      </c>
      <c r="M25" s="172">
        <v>254588</v>
      </c>
      <c r="N25" s="173">
        <f t="shared" si="0"/>
        <v>327758</v>
      </c>
    </row>
    <row r="26" spans="1:14" s="54" customFormat="1" ht="15">
      <c r="A26" s="158">
        <v>19</v>
      </c>
      <c r="B26" s="29"/>
      <c r="C26" s="34"/>
      <c r="D26" s="1220" t="s">
        <v>285</v>
      </c>
      <c r="E26" s="57">
        <v>32344</v>
      </c>
      <c r="F26" s="57"/>
      <c r="G26" s="57"/>
      <c r="H26" s="57"/>
      <c r="I26" s="57"/>
      <c r="J26" s="57"/>
      <c r="K26" s="57">
        <v>1950</v>
      </c>
      <c r="L26" s="57">
        <v>310441</v>
      </c>
      <c r="M26" s="58">
        <v>254588</v>
      </c>
      <c r="N26" s="174">
        <f t="shared" si="0"/>
        <v>344735</v>
      </c>
    </row>
    <row r="27" spans="1:14" s="54" customFormat="1" ht="15">
      <c r="A27" s="158">
        <v>20</v>
      </c>
      <c r="B27" s="176"/>
      <c r="C27" s="30"/>
      <c r="D27" s="1221" t="s">
        <v>275</v>
      </c>
      <c r="E27" s="32">
        <v>29090</v>
      </c>
      <c r="F27" s="32"/>
      <c r="G27" s="32"/>
      <c r="H27" s="32"/>
      <c r="I27" s="32"/>
      <c r="J27" s="32"/>
      <c r="K27" s="32">
        <v>1950</v>
      </c>
      <c r="L27" s="32">
        <v>310441</v>
      </c>
      <c r="M27" s="32"/>
      <c r="N27" s="44">
        <f t="shared" si="0"/>
        <v>341481</v>
      </c>
    </row>
    <row r="28" spans="1:14" ht="15">
      <c r="A28" s="158">
        <v>21</v>
      </c>
      <c r="B28" s="55"/>
      <c r="C28" s="56">
        <v>1</v>
      </c>
      <c r="D28" s="1222" t="s">
        <v>774</v>
      </c>
      <c r="E28" s="57"/>
      <c r="F28" s="57"/>
      <c r="G28" s="57"/>
      <c r="H28" s="57"/>
      <c r="I28" s="57"/>
      <c r="J28" s="57"/>
      <c r="K28" s="57"/>
      <c r="L28" s="57"/>
      <c r="M28" s="58"/>
      <c r="N28" s="44"/>
    </row>
    <row r="29" spans="1:14" s="52" customFormat="1" ht="15">
      <c r="A29" s="158">
        <v>22</v>
      </c>
      <c r="B29" s="169"/>
      <c r="C29" s="170"/>
      <c r="D29" s="1219" t="s">
        <v>277</v>
      </c>
      <c r="E29" s="171"/>
      <c r="F29" s="171">
        <v>2317</v>
      </c>
      <c r="G29" s="171"/>
      <c r="H29" s="171"/>
      <c r="I29" s="171"/>
      <c r="J29" s="171"/>
      <c r="K29" s="171"/>
      <c r="L29" s="171"/>
      <c r="M29" s="172"/>
      <c r="N29" s="173">
        <f t="shared" si="0"/>
        <v>2317</v>
      </c>
    </row>
    <row r="30" spans="1:14" ht="15">
      <c r="A30" s="158">
        <v>23</v>
      </c>
      <c r="B30" s="29"/>
      <c r="C30" s="34"/>
      <c r="D30" s="1220" t="s">
        <v>285</v>
      </c>
      <c r="E30" s="57"/>
      <c r="F30" s="57">
        <v>2317</v>
      </c>
      <c r="G30" s="57"/>
      <c r="H30" s="57"/>
      <c r="I30" s="57"/>
      <c r="J30" s="57"/>
      <c r="K30" s="57"/>
      <c r="L30" s="57"/>
      <c r="M30" s="58"/>
      <c r="N30" s="174">
        <f t="shared" si="0"/>
        <v>2317</v>
      </c>
    </row>
    <row r="31" spans="1:14" s="54" customFormat="1" ht="15">
      <c r="A31" s="158">
        <v>24</v>
      </c>
      <c r="B31" s="176"/>
      <c r="C31" s="30"/>
      <c r="D31" s="1221" t="s">
        <v>275</v>
      </c>
      <c r="E31" s="32"/>
      <c r="F31" s="32">
        <v>2145</v>
      </c>
      <c r="G31" s="32"/>
      <c r="H31" s="32"/>
      <c r="I31" s="32"/>
      <c r="J31" s="32"/>
      <c r="K31" s="32"/>
      <c r="L31" s="32"/>
      <c r="M31" s="32"/>
      <c r="N31" s="44">
        <f t="shared" si="0"/>
        <v>2145</v>
      </c>
    </row>
    <row r="32" spans="1:14" s="54" customFormat="1" ht="21.75" customHeight="1">
      <c r="A32" s="158">
        <v>25</v>
      </c>
      <c r="B32" s="55">
        <v>4</v>
      </c>
      <c r="C32" s="56"/>
      <c r="D32" s="1650" t="s">
        <v>280</v>
      </c>
      <c r="E32" s="1650"/>
      <c r="F32" s="1650"/>
      <c r="G32" s="1650"/>
      <c r="H32" s="57"/>
      <c r="I32" s="57"/>
      <c r="J32" s="57"/>
      <c r="K32" s="57"/>
      <c r="L32" s="57"/>
      <c r="M32" s="58"/>
      <c r="N32" s="44"/>
    </row>
    <row r="33" spans="1:15" s="51" customFormat="1" ht="15">
      <c r="A33" s="158">
        <v>26</v>
      </c>
      <c r="B33" s="169"/>
      <c r="C33" s="170"/>
      <c r="D33" s="1219" t="s">
        <v>277</v>
      </c>
      <c r="E33" s="171">
        <v>25643</v>
      </c>
      <c r="F33" s="171"/>
      <c r="G33" s="171"/>
      <c r="H33" s="171"/>
      <c r="I33" s="171"/>
      <c r="J33" s="171"/>
      <c r="K33" s="171"/>
      <c r="L33" s="171">
        <v>215030</v>
      </c>
      <c r="M33" s="172">
        <v>210953</v>
      </c>
      <c r="N33" s="173">
        <f t="shared" si="0"/>
        <v>240673</v>
      </c>
      <c r="O33" s="36"/>
    </row>
    <row r="34" spans="1:14" s="4" customFormat="1" ht="15">
      <c r="A34" s="158">
        <v>27</v>
      </c>
      <c r="B34" s="29"/>
      <c r="C34" s="34"/>
      <c r="D34" s="1220" t="s">
        <v>285</v>
      </c>
      <c r="E34" s="57">
        <v>27620</v>
      </c>
      <c r="F34" s="57"/>
      <c r="G34" s="57"/>
      <c r="H34" s="57"/>
      <c r="I34" s="57"/>
      <c r="J34" s="57"/>
      <c r="K34" s="57">
        <v>78</v>
      </c>
      <c r="L34" s="57">
        <v>220904</v>
      </c>
      <c r="M34" s="58">
        <v>210953</v>
      </c>
      <c r="N34" s="174">
        <f t="shared" si="0"/>
        <v>248602</v>
      </c>
    </row>
    <row r="35" spans="1:14" s="52" customFormat="1" ht="15">
      <c r="A35" s="158">
        <v>28</v>
      </c>
      <c r="B35" s="176"/>
      <c r="C35" s="30"/>
      <c r="D35" s="1221" t="s">
        <v>275</v>
      </c>
      <c r="E35" s="32">
        <v>27513</v>
      </c>
      <c r="F35" s="32"/>
      <c r="G35" s="32"/>
      <c r="H35" s="32"/>
      <c r="I35" s="32"/>
      <c r="J35" s="32"/>
      <c r="K35" s="32">
        <v>78</v>
      </c>
      <c r="L35" s="32">
        <v>220904</v>
      </c>
      <c r="M35" s="32"/>
      <c r="N35" s="44">
        <f t="shared" si="0"/>
        <v>248495</v>
      </c>
    </row>
    <row r="36" spans="1:15" s="51" customFormat="1" ht="15">
      <c r="A36" s="158">
        <v>29</v>
      </c>
      <c r="B36" s="55"/>
      <c r="C36" s="56">
        <v>1</v>
      </c>
      <c r="D36" s="1222" t="s">
        <v>774</v>
      </c>
      <c r="E36" s="57"/>
      <c r="F36" s="57"/>
      <c r="G36" s="57"/>
      <c r="H36" s="57"/>
      <c r="I36" s="57"/>
      <c r="J36" s="57"/>
      <c r="K36" s="57"/>
      <c r="L36" s="57"/>
      <c r="M36" s="58"/>
      <c r="N36" s="44"/>
      <c r="O36" s="36"/>
    </row>
    <row r="37" spans="1:14" ht="15">
      <c r="A37" s="158">
        <v>30</v>
      </c>
      <c r="B37" s="169"/>
      <c r="C37" s="170"/>
      <c r="D37" s="1219" t="s">
        <v>277</v>
      </c>
      <c r="E37" s="171"/>
      <c r="F37" s="171">
        <v>1518</v>
      </c>
      <c r="G37" s="171"/>
      <c r="H37" s="171"/>
      <c r="I37" s="171"/>
      <c r="J37" s="171"/>
      <c r="K37" s="171"/>
      <c r="L37" s="171"/>
      <c r="M37" s="172"/>
      <c r="N37" s="173">
        <f t="shared" si="0"/>
        <v>1518</v>
      </c>
    </row>
    <row r="38" spans="1:17" ht="15">
      <c r="A38" s="158">
        <v>31</v>
      </c>
      <c r="B38" s="29"/>
      <c r="C38" s="34"/>
      <c r="D38" s="1220" t="s">
        <v>285</v>
      </c>
      <c r="E38" s="57"/>
      <c r="F38" s="57">
        <v>1518</v>
      </c>
      <c r="G38" s="57"/>
      <c r="H38" s="57"/>
      <c r="I38" s="57"/>
      <c r="J38" s="57"/>
      <c r="K38" s="57"/>
      <c r="L38" s="57"/>
      <c r="M38" s="58"/>
      <c r="N38" s="174">
        <f t="shared" si="0"/>
        <v>1518</v>
      </c>
      <c r="P38" s="27"/>
      <c r="Q38" s="27"/>
    </row>
    <row r="39" spans="1:17" ht="15">
      <c r="A39" s="158">
        <v>32</v>
      </c>
      <c r="B39" s="176"/>
      <c r="C39" s="30"/>
      <c r="D39" s="1221" t="s">
        <v>275</v>
      </c>
      <c r="E39" s="32"/>
      <c r="F39" s="32">
        <v>1518</v>
      </c>
      <c r="G39" s="32"/>
      <c r="H39" s="32"/>
      <c r="I39" s="32"/>
      <c r="J39" s="32"/>
      <c r="K39" s="32"/>
      <c r="L39" s="32"/>
      <c r="M39" s="32"/>
      <c r="N39" s="44">
        <f t="shared" si="0"/>
        <v>1518</v>
      </c>
      <c r="P39" s="27"/>
      <c r="Q39" s="27"/>
    </row>
    <row r="40" spans="1:14" s="54" customFormat="1" ht="24.75" customHeight="1">
      <c r="A40" s="158">
        <v>33</v>
      </c>
      <c r="B40" s="55">
        <v>5</v>
      </c>
      <c r="C40" s="56"/>
      <c r="D40" s="1650" t="s">
        <v>281</v>
      </c>
      <c r="E40" s="1650"/>
      <c r="F40" s="1650"/>
      <c r="G40" s="1650"/>
      <c r="H40" s="57"/>
      <c r="I40" s="57"/>
      <c r="J40" s="57"/>
      <c r="K40" s="57"/>
      <c r="L40" s="57"/>
      <c r="M40" s="58"/>
      <c r="N40" s="44"/>
    </row>
    <row r="41" spans="1:17" ht="15">
      <c r="A41" s="158">
        <v>34</v>
      </c>
      <c r="B41" s="169"/>
      <c r="C41" s="170"/>
      <c r="D41" s="1219" t="s">
        <v>277</v>
      </c>
      <c r="E41" s="171">
        <v>32339</v>
      </c>
      <c r="F41" s="171"/>
      <c r="G41" s="171"/>
      <c r="H41" s="171"/>
      <c r="I41" s="171"/>
      <c r="J41" s="171"/>
      <c r="K41" s="171"/>
      <c r="L41" s="171">
        <v>262542</v>
      </c>
      <c r="M41" s="172">
        <v>200721</v>
      </c>
      <c r="N41" s="173">
        <f t="shared" si="0"/>
        <v>294881</v>
      </c>
      <c r="P41" s="27"/>
      <c r="Q41" s="27"/>
    </row>
    <row r="42" spans="1:17" s="51" customFormat="1" ht="15">
      <c r="A42" s="158">
        <v>35</v>
      </c>
      <c r="B42" s="29"/>
      <c r="C42" s="34"/>
      <c r="D42" s="1220" t="s">
        <v>285</v>
      </c>
      <c r="E42" s="57">
        <v>32756</v>
      </c>
      <c r="F42" s="57"/>
      <c r="G42" s="57"/>
      <c r="H42" s="57"/>
      <c r="I42" s="57"/>
      <c r="J42" s="57"/>
      <c r="K42" s="57">
        <v>3695</v>
      </c>
      <c r="L42" s="57">
        <v>281841</v>
      </c>
      <c r="M42" s="58">
        <v>200721</v>
      </c>
      <c r="N42" s="174">
        <f t="shared" si="0"/>
        <v>318292</v>
      </c>
      <c r="O42" s="36"/>
      <c r="P42" s="28"/>
      <c r="Q42" s="28"/>
    </row>
    <row r="43" spans="1:17" ht="15">
      <c r="A43" s="158">
        <v>36</v>
      </c>
      <c r="B43" s="176"/>
      <c r="C43" s="30"/>
      <c r="D43" s="1221" t="s">
        <v>275</v>
      </c>
      <c r="E43" s="32">
        <v>32723</v>
      </c>
      <c r="F43" s="32"/>
      <c r="G43" s="32"/>
      <c r="H43" s="32"/>
      <c r="I43" s="32"/>
      <c r="J43" s="32"/>
      <c r="K43" s="32">
        <v>3695</v>
      </c>
      <c r="L43" s="32">
        <v>281841</v>
      </c>
      <c r="M43" s="32"/>
      <c r="N43" s="44">
        <f t="shared" si="0"/>
        <v>318259</v>
      </c>
      <c r="P43" s="27"/>
      <c r="Q43" s="27"/>
    </row>
    <row r="44" spans="1:17" ht="15">
      <c r="A44" s="158">
        <v>37</v>
      </c>
      <c r="B44" s="55"/>
      <c r="C44" s="56">
        <v>1</v>
      </c>
      <c r="D44" s="1222" t="s">
        <v>774</v>
      </c>
      <c r="E44" s="57"/>
      <c r="F44" s="57"/>
      <c r="G44" s="57"/>
      <c r="H44" s="57"/>
      <c r="I44" s="57"/>
      <c r="J44" s="57"/>
      <c r="K44" s="57"/>
      <c r="L44" s="57"/>
      <c r="M44" s="58"/>
      <c r="N44" s="44"/>
      <c r="P44" s="27"/>
      <c r="Q44" s="27"/>
    </row>
    <row r="45" spans="1:17" s="51" customFormat="1" ht="15">
      <c r="A45" s="158">
        <v>38</v>
      </c>
      <c r="B45" s="169"/>
      <c r="C45" s="170"/>
      <c r="D45" s="1219" t="s">
        <v>277</v>
      </c>
      <c r="E45" s="171"/>
      <c r="F45" s="171">
        <v>887</v>
      </c>
      <c r="G45" s="171"/>
      <c r="H45" s="171"/>
      <c r="I45" s="171"/>
      <c r="J45" s="171"/>
      <c r="K45" s="171"/>
      <c r="L45" s="171"/>
      <c r="M45" s="172"/>
      <c r="N45" s="173">
        <f t="shared" si="0"/>
        <v>887</v>
      </c>
      <c r="O45" s="36"/>
      <c r="P45" s="28"/>
      <c r="Q45" s="28"/>
    </row>
    <row r="46" spans="1:17" ht="15">
      <c r="A46" s="158">
        <v>39</v>
      </c>
      <c r="B46" s="29"/>
      <c r="C46" s="34"/>
      <c r="D46" s="1220" t="s">
        <v>285</v>
      </c>
      <c r="E46" s="57"/>
      <c r="F46" s="57">
        <v>887</v>
      </c>
      <c r="G46" s="57"/>
      <c r="H46" s="57"/>
      <c r="I46" s="57"/>
      <c r="J46" s="57"/>
      <c r="K46" s="57"/>
      <c r="L46" s="57"/>
      <c r="M46" s="58"/>
      <c r="N46" s="174">
        <f t="shared" si="0"/>
        <v>887</v>
      </c>
      <c r="P46" s="27"/>
      <c r="Q46" s="27"/>
    </row>
    <row r="47" spans="1:17" ht="15">
      <c r="A47" s="158">
        <v>40</v>
      </c>
      <c r="B47" s="176"/>
      <c r="C47" s="30"/>
      <c r="D47" s="1221" t="s">
        <v>275</v>
      </c>
      <c r="E47" s="32"/>
      <c r="F47" s="32">
        <v>866</v>
      </c>
      <c r="G47" s="32"/>
      <c r="H47" s="32"/>
      <c r="I47" s="32"/>
      <c r="J47" s="32"/>
      <c r="K47" s="32"/>
      <c r="L47" s="32"/>
      <c r="M47" s="59"/>
      <c r="N47" s="44">
        <f t="shared" si="0"/>
        <v>866</v>
      </c>
      <c r="P47" s="27"/>
      <c r="Q47" s="27"/>
    </row>
    <row r="48" spans="1:14" s="54" customFormat="1" ht="24.75" customHeight="1">
      <c r="A48" s="158">
        <v>41</v>
      </c>
      <c r="B48" s="55">
        <v>6</v>
      </c>
      <c r="C48" s="56"/>
      <c r="D48" s="1650" t="s">
        <v>282</v>
      </c>
      <c r="E48" s="1650"/>
      <c r="F48" s="1650"/>
      <c r="G48" s="1650"/>
      <c r="H48" s="57"/>
      <c r="I48" s="57"/>
      <c r="J48" s="57"/>
      <c r="K48" s="57"/>
      <c r="L48" s="57"/>
      <c r="M48" s="58"/>
      <c r="N48" s="44"/>
    </row>
    <row r="49" spans="1:17" ht="15">
      <c r="A49" s="158">
        <v>42</v>
      </c>
      <c r="B49" s="169"/>
      <c r="C49" s="170"/>
      <c r="D49" s="1219" t="s">
        <v>277</v>
      </c>
      <c r="E49" s="171">
        <v>11827</v>
      </c>
      <c r="F49" s="171"/>
      <c r="G49" s="171"/>
      <c r="H49" s="171"/>
      <c r="I49" s="171"/>
      <c r="J49" s="171"/>
      <c r="K49" s="171"/>
      <c r="L49" s="171">
        <v>100019</v>
      </c>
      <c r="M49" s="172">
        <v>84740</v>
      </c>
      <c r="N49" s="173">
        <f t="shared" si="0"/>
        <v>111846</v>
      </c>
      <c r="P49" s="27"/>
      <c r="Q49" s="27"/>
    </row>
    <row r="50" spans="1:17" ht="15">
      <c r="A50" s="158">
        <v>43</v>
      </c>
      <c r="B50" s="29"/>
      <c r="C50" s="34"/>
      <c r="D50" s="1220" t="s">
        <v>285</v>
      </c>
      <c r="E50" s="57">
        <v>11910</v>
      </c>
      <c r="F50" s="57"/>
      <c r="G50" s="57"/>
      <c r="H50" s="57"/>
      <c r="I50" s="57"/>
      <c r="J50" s="57"/>
      <c r="K50" s="57">
        <v>1647</v>
      </c>
      <c r="L50" s="57">
        <v>107595</v>
      </c>
      <c r="M50" s="58">
        <v>84740</v>
      </c>
      <c r="N50" s="174">
        <f t="shared" si="0"/>
        <v>121152</v>
      </c>
      <c r="P50" s="27"/>
      <c r="Q50" s="27"/>
    </row>
    <row r="51" spans="1:17" ht="15">
      <c r="A51" s="158">
        <v>44</v>
      </c>
      <c r="B51" s="176"/>
      <c r="C51" s="30"/>
      <c r="D51" s="1221" t="s">
        <v>275</v>
      </c>
      <c r="E51" s="32">
        <v>11834</v>
      </c>
      <c r="F51" s="32"/>
      <c r="G51" s="32"/>
      <c r="H51" s="32"/>
      <c r="I51" s="32"/>
      <c r="J51" s="32"/>
      <c r="K51" s="32">
        <v>1647</v>
      </c>
      <c r="L51" s="32">
        <v>107595</v>
      </c>
      <c r="M51" s="32"/>
      <c r="N51" s="44">
        <f t="shared" si="0"/>
        <v>121076</v>
      </c>
      <c r="P51" s="27"/>
      <c r="Q51" s="27"/>
    </row>
    <row r="52" spans="1:17" ht="15">
      <c r="A52" s="158">
        <v>45</v>
      </c>
      <c r="B52" s="55"/>
      <c r="C52" s="56">
        <v>1</v>
      </c>
      <c r="D52" s="1222" t="s">
        <v>774</v>
      </c>
      <c r="E52" s="57"/>
      <c r="F52" s="57"/>
      <c r="G52" s="57"/>
      <c r="H52" s="57"/>
      <c r="I52" s="57"/>
      <c r="J52" s="57"/>
      <c r="K52" s="57"/>
      <c r="L52" s="57"/>
      <c r="M52" s="58"/>
      <c r="N52" s="44"/>
      <c r="P52" s="27"/>
      <c r="Q52" s="27"/>
    </row>
    <row r="53" spans="1:17" ht="15">
      <c r="A53" s="158">
        <v>46</v>
      </c>
      <c r="B53" s="169"/>
      <c r="C53" s="170"/>
      <c r="D53" s="1219" t="s">
        <v>277</v>
      </c>
      <c r="E53" s="171"/>
      <c r="F53" s="171">
        <v>410</v>
      </c>
      <c r="G53" s="171"/>
      <c r="H53" s="171"/>
      <c r="I53" s="171"/>
      <c r="J53" s="171"/>
      <c r="K53" s="171"/>
      <c r="L53" s="171"/>
      <c r="M53" s="172"/>
      <c r="N53" s="173">
        <f t="shared" si="0"/>
        <v>410</v>
      </c>
      <c r="P53" s="27"/>
      <c r="Q53" s="27"/>
    </row>
    <row r="54" spans="1:17" ht="15">
      <c r="A54" s="158">
        <v>47</v>
      </c>
      <c r="B54" s="29"/>
      <c r="C54" s="34"/>
      <c r="D54" s="1220" t="s">
        <v>285</v>
      </c>
      <c r="E54" s="57"/>
      <c r="F54" s="57">
        <v>1448</v>
      </c>
      <c r="G54" s="57"/>
      <c r="H54" s="57"/>
      <c r="I54" s="57"/>
      <c r="J54" s="57"/>
      <c r="K54" s="57"/>
      <c r="L54" s="57"/>
      <c r="M54" s="58"/>
      <c r="N54" s="174">
        <f t="shared" si="0"/>
        <v>1448</v>
      </c>
      <c r="P54" s="27"/>
      <c r="Q54" s="27"/>
    </row>
    <row r="55" spans="1:17" ht="24.75" customHeight="1">
      <c r="A55" s="152">
        <v>48</v>
      </c>
      <c r="B55" s="177"/>
      <c r="C55" s="178"/>
      <c r="D55" s="1223" t="s">
        <v>275</v>
      </c>
      <c r="E55" s="179"/>
      <c r="F55" s="179">
        <v>1140</v>
      </c>
      <c r="G55" s="179"/>
      <c r="H55" s="179"/>
      <c r="I55" s="179"/>
      <c r="J55" s="179"/>
      <c r="K55" s="179"/>
      <c r="L55" s="179"/>
      <c r="M55" s="179"/>
      <c r="N55" s="43">
        <f t="shared" si="0"/>
        <v>1140</v>
      </c>
      <c r="P55" s="27"/>
      <c r="Q55" s="27"/>
    </row>
    <row r="56" spans="1:17" ht="19.5" customHeight="1">
      <c r="A56" s="158">
        <v>49</v>
      </c>
      <c r="B56" s="53"/>
      <c r="C56" s="180"/>
      <c r="D56" s="180" t="s">
        <v>736</v>
      </c>
      <c r="E56" s="180"/>
      <c r="F56" s="180"/>
      <c r="G56" s="180"/>
      <c r="H56" s="180"/>
      <c r="I56" s="180"/>
      <c r="J56" s="180"/>
      <c r="K56" s="180"/>
      <c r="L56" s="180"/>
      <c r="M56" s="180"/>
      <c r="N56" s="181">
        <f t="shared" si="0"/>
        <v>0</v>
      </c>
      <c r="P56" s="27"/>
      <c r="Q56" s="27"/>
    </row>
    <row r="57" spans="1:14" ht="19.5" customHeight="1">
      <c r="A57" s="158">
        <v>50</v>
      </c>
      <c r="B57" s="182"/>
      <c r="C57" s="183"/>
      <c r="D57" s="1219" t="s">
        <v>277</v>
      </c>
      <c r="E57" s="184">
        <f aca="true" t="shared" si="1" ref="E57:M58">SUM(E53,E49,E45,E41,E37,E33,E29,E25,E21,E17,E13,E9)</f>
        <v>146468</v>
      </c>
      <c r="F57" s="184">
        <f t="shared" si="1"/>
        <v>6977</v>
      </c>
      <c r="G57" s="184">
        <f t="shared" si="1"/>
        <v>0</v>
      </c>
      <c r="H57" s="184">
        <f t="shared" si="1"/>
        <v>0</v>
      </c>
      <c r="I57" s="184">
        <f t="shared" si="1"/>
        <v>0</v>
      </c>
      <c r="J57" s="184">
        <f t="shared" si="1"/>
        <v>0</v>
      </c>
      <c r="K57" s="184">
        <f t="shared" si="1"/>
        <v>0</v>
      </c>
      <c r="L57" s="184">
        <f t="shared" si="1"/>
        <v>1287221</v>
      </c>
      <c r="M57" s="183">
        <f t="shared" si="1"/>
        <v>1115434</v>
      </c>
      <c r="N57" s="185">
        <f t="shared" si="0"/>
        <v>1440666</v>
      </c>
    </row>
    <row r="58" spans="1:14" ht="19.5" customHeight="1">
      <c r="A58" s="158">
        <v>51</v>
      </c>
      <c r="B58" s="53"/>
      <c r="C58" s="28"/>
      <c r="D58" s="1220" t="s">
        <v>285</v>
      </c>
      <c r="E58" s="27">
        <f t="shared" si="1"/>
        <v>150269</v>
      </c>
      <c r="F58" s="27">
        <f t="shared" si="1"/>
        <v>8208</v>
      </c>
      <c r="G58" s="27">
        <f t="shared" si="1"/>
        <v>0</v>
      </c>
      <c r="H58" s="27">
        <f t="shared" si="1"/>
        <v>0</v>
      </c>
      <c r="I58" s="27">
        <f t="shared" si="1"/>
        <v>0</v>
      </c>
      <c r="J58" s="27">
        <f t="shared" si="1"/>
        <v>0</v>
      </c>
      <c r="K58" s="27">
        <f t="shared" si="1"/>
        <v>9931</v>
      </c>
      <c r="L58" s="27">
        <f t="shared" si="1"/>
        <v>1353392</v>
      </c>
      <c r="M58" s="28">
        <f t="shared" si="1"/>
        <v>1115434</v>
      </c>
      <c r="N58" s="35">
        <f t="shared" si="0"/>
        <v>1521800</v>
      </c>
    </row>
    <row r="59" spans="1:14" ht="19.5" customHeight="1">
      <c r="A59" s="158">
        <v>52</v>
      </c>
      <c r="B59" s="53"/>
      <c r="C59" s="186"/>
      <c r="D59" s="1224" t="s">
        <v>275</v>
      </c>
      <c r="E59" s="187">
        <f>E55+E51+E47+E43+E39+E35+E31+E27+E23+E19+E15+E11</f>
        <v>146798</v>
      </c>
      <c r="F59" s="187">
        <f>F55+F51+F47+F43+F39+F35+F31+F27+F23+F19+F15+F11</f>
        <v>7649</v>
      </c>
      <c r="G59" s="187">
        <f aca="true" t="shared" si="2" ref="G59:L59">G55+G51+G47+G43+G39+G35+G31+G27+G23+G19+G15+G11</f>
        <v>0</v>
      </c>
      <c r="H59" s="187">
        <f t="shared" si="2"/>
        <v>0</v>
      </c>
      <c r="I59" s="187">
        <f t="shared" si="2"/>
        <v>0</v>
      </c>
      <c r="J59" s="187">
        <f t="shared" si="2"/>
        <v>0</v>
      </c>
      <c r="K59" s="187">
        <f t="shared" si="2"/>
        <v>9931</v>
      </c>
      <c r="L59" s="187">
        <f t="shared" si="2"/>
        <v>1353392</v>
      </c>
      <c r="M59" s="188"/>
      <c r="N59" s="190">
        <f>SUM(E59:L59)</f>
        <v>1517770</v>
      </c>
    </row>
    <row r="60" spans="1:14" s="54" customFormat="1" ht="24.75" customHeight="1">
      <c r="A60" s="158">
        <v>53</v>
      </c>
      <c r="B60" s="55">
        <v>7</v>
      </c>
      <c r="C60" s="56"/>
      <c r="D60" s="1225" t="s">
        <v>751</v>
      </c>
      <c r="E60" s="1225"/>
      <c r="F60" s="1225"/>
      <c r="G60" s="1225"/>
      <c r="H60" s="57"/>
      <c r="I60" s="57"/>
      <c r="J60" s="57"/>
      <c r="K60" s="57"/>
      <c r="L60" s="57"/>
      <c r="M60" s="58"/>
      <c r="N60" s="44"/>
    </row>
    <row r="61" spans="1:14" ht="15">
      <c r="A61" s="158">
        <v>54</v>
      </c>
      <c r="B61" s="169"/>
      <c r="C61" s="170"/>
      <c r="D61" s="1219" t="s">
        <v>277</v>
      </c>
      <c r="E61" s="171">
        <v>9002</v>
      </c>
      <c r="F61" s="171">
        <v>143683</v>
      </c>
      <c r="G61" s="171"/>
      <c r="H61" s="171"/>
      <c r="I61" s="171"/>
      <c r="J61" s="171"/>
      <c r="K61" s="171"/>
      <c r="L61" s="171">
        <v>42618</v>
      </c>
      <c r="M61" s="172"/>
      <c r="N61" s="173">
        <f>SUM(E61:L61)</f>
        <v>195303</v>
      </c>
    </row>
    <row r="62" spans="1:14" ht="15">
      <c r="A62" s="158">
        <v>55</v>
      </c>
      <c r="B62" s="29"/>
      <c r="C62" s="34"/>
      <c r="D62" s="1220" t="s">
        <v>285</v>
      </c>
      <c r="E62" s="57">
        <v>3302</v>
      </c>
      <c r="F62" s="57">
        <v>157864</v>
      </c>
      <c r="G62" s="57"/>
      <c r="H62" s="57"/>
      <c r="I62" s="57"/>
      <c r="J62" s="57"/>
      <c r="K62" s="57">
        <v>8102</v>
      </c>
      <c r="L62" s="57">
        <v>71317</v>
      </c>
      <c r="M62" s="58"/>
      <c r="N62" s="174">
        <f>SUM(E62:L62)</f>
        <v>240585</v>
      </c>
    </row>
    <row r="63" spans="1:14" ht="15">
      <c r="A63" s="158">
        <v>56</v>
      </c>
      <c r="B63" s="176"/>
      <c r="C63" s="30"/>
      <c r="D63" s="1221" t="s">
        <v>275</v>
      </c>
      <c r="E63" s="32">
        <v>3052</v>
      </c>
      <c r="F63" s="32">
        <v>157863</v>
      </c>
      <c r="G63" s="32"/>
      <c r="H63" s="32"/>
      <c r="I63" s="32"/>
      <c r="J63" s="32"/>
      <c r="K63" s="32">
        <v>8102</v>
      </c>
      <c r="L63" s="32">
        <v>71317</v>
      </c>
      <c r="M63" s="59"/>
      <c r="N63" s="44">
        <f>SUM(E63:L63)</f>
        <v>240334</v>
      </c>
    </row>
    <row r="64" spans="1:14" s="54" customFormat="1" ht="24.75" customHeight="1">
      <c r="A64" s="158">
        <v>57</v>
      </c>
      <c r="B64" s="55">
        <v>8</v>
      </c>
      <c r="C64" s="56"/>
      <c r="D64" s="1226" t="s">
        <v>752</v>
      </c>
      <c r="E64" s="1226"/>
      <c r="F64" s="1226"/>
      <c r="G64" s="1226"/>
      <c r="H64" s="57"/>
      <c r="I64" s="57"/>
      <c r="J64" s="57"/>
      <c r="K64" s="57"/>
      <c r="L64" s="57"/>
      <c r="M64" s="58"/>
      <c r="N64" s="44"/>
    </row>
    <row r="65" spans="1:14" ht="15">
      <c r="A65" s="158">
        <v>58</v>
      </c>
      <c r="B65" s="169"/>
      <c r="C65" s="170"/>
      <c r="D65" s="1219" t="s">
        <v>277</v>
      </c>
      <c r="E65" s="171">
        <v>62730</v>
      </c>
      <c r="F65" s="171"/>
      <c r="G65" s="171"/>
      <c r="H65" s="171"/>
      <c r="I65" s="171"/>
      <c r="J65" s="171"/>
      <c r="K65" s="171"/>
      <c r="L65" s="171">
        <v>344137</v>
      </c>
      <c r="M65" s="172">
        <v>229231</v>
      </c>
      <c r="N65" s="173">
        <f>SUM(E65:L65)</f>
        <v>406867</v>
      </c>
    </row>
    <row r="66" spans="1:14" ht="15">
      <c r="A66" s="158">
        <v>59</v>
      </c>
      <c r="B66" s="29"/>
      <c r="C66" s="34"/>
      <c r="D66" s="1220" t="s">
        <v>285</v>
      </c>
      <c r="E66" s="57">
        <v>68012</v>
      </c>
      <c r="F66" s="57">
        <v>14342</v>
      </c>
      <c r="G66" s="57"/>
      <c r="H66" s="57"/>
      <c r="I66" s="57"/>
      <c r="J66" s="57"/>
      <c r="K66" s="57">
        <v>2124</v>
      </c>
      <c r="L66" s="57">
        <v>388955</v>
      </c>
      <c r="M66" s="58">
        <v>229231</v>
      </c>
      <c r="N66" s="174">
        <f>SUM(E66:L66)</f>
        <v>473433</v>
      </c>
    </row>
    <row r="67" spans="1:14" ht="15">
      <c r="A67" s="158">
        <v>60</v>
      </c>
      <c r="B67" s="176"/>
      <c r="C67" s="30"/>
      <c r="D67" s="1221" t="s">
        <v>275</v>
      </c>
      <c r="E67" s="32">
        <v>68009</v>
      </c>
      <c r="F67" s="32">
        <v>14342</v>
      </c>
      <c r="G67" s="32"/>
      <c r="H67" s="32"/>
      <c r="I67" s="32"/>
      <c r="J67" s="32"/>
      <c r="K67" s="32">
        <v>2124</v>
      </c>
      <c r="L67" s="32">
        <v>388955</v>
      </c>
      <c r="M67" s="32"/>
      <c r="N67" s="44">
        <f>SUM(E67:L67)</f>
        <v>473430</v>
      </c>
    </row>
    <row r="68" spans="1:14" ht="15">
      <c r="A68" s="158">
        <v>61</v>
      </c>
      <c r="B68" s="55"/>
      <c r="C68" s="56">
        <v>1</v>
      </c>
      <c r="D68" s="1222" t="s">
        <v>774</v>
      </c>
      <c r="E68" s="57"/>
      <c r="F68" s="57"/>
      <c r="G68" s="57"/>
      <c r="H68" s="57"/>
      <c r="I68" s="57"/>
      <c r="J68" s="57"/>
      <c r="K68" s="57"/>
      <c r="L68" s="57"/>
      <c r="M68" s="58"/>
      <c r="N68" s="44"/>
    </row>
    <row r="69" spans="1:14" ht="15">
      <c r="A69" s="158">
        <v>62</v>
      </c>
      <c r="B69" s="169"/>
      <c r="C69" s="170"/>
      <c r="D69" s="1219" t="s">
        <v>277</v>
      </c>
      <c r="E69" s="171"/>
      <c r="F69" s="171">
        <v>1937</v>
      </c>
      <c r="G69" s="171"/>
      <c r="H69" s="171"/>
      <c r="I69" s="171"/>
      <c r="J69" s="171"/>
      <c r="K69" s="171"/>
      <c r="L69" s="171"/>
      <c r="M69" s="172"/>
      <c r="N69" s="173">
        <f aca="true" t="shared" si="3" ref="N69:N135">SUM(E69:L69)</f>
        <v>1937</v>
      </c>
    </row>
    <row r="70" spans="1:14" ht="15">
      <c r="A70" s="158">
        <v>63</v>
      </c>
      <c r="B70" s="29"/>
      <c r="C70" s="34"/>
      <c r="D70" s="1220" t="s">
        <v>285</v>
      </c>
      <c r="E70" s="57"/>
      <c r="F70" s="57">
        <v>1452</v>
      </c>
      <c r="G70" s="57"/>
      <c r="H70" s="57"/>
      <c r="I70" s="57"/>
      <c r="J70" s="57"/>
      <c r="K70" s="57"/>
      <c r="L70" s="57"/>
      <c r="M70" s="58"/>
      <c r="N70" s="174">
        <f t="shared" si="3"/>
        <v>1452</v>
      </c>
    </row>
    <row r="71" spans="1:14" ht="15">
      <c r="A71" s="158">
        <v>64</v>
      </c>
      <c r="B71" s="176"/>
      <c r="C71" s="30"/>
      <c r="D71" s="1221" t="s">
        <v>275</v>
      </c>
      <c r="E71" s="32"/>
      <c r="F71" s="32">
        <v>1452</v>
      </c>
      <c r="G71" s="32"/>
      <c r="H71" s="32"/>
      <c r="I71" s="32"/>
      <c r="J71" s="32"/>
      <c r="K71" s="32"/>
      <c r="L71" s="32"/>
      <c r="M71" s="59"/>
      <c r="N71" s="44">
        <f t="shared" si="3"/>
        <v>1452</v>
      </c>
    </row>
    <row r="72" spans="1:14" s="54" customFormat="1" ht="25.5" customHeight="1">
      <c r="A72" s="158">
        <v>65</v>
      </c>
      <c r="B72" s="55">
        <v>9</v>
      </c>
      <c r="C72" s="56"/>
      <c r="D72" s="1226" t="s">
        <v>770</v>
      </c>
      <c r="E72" s="1226"/>
      <c r="F72" s="1226"/>
      <c r="G72" s="1226"/>
      <c r="H72" s="57"/>
      <c r="I72" s="57"/>
      <c r="J72" s="57"/>
      <c r="K72" s="57"/>
      <c r="L72" s="57"/>
      <c r="M72" s="58"/>
      <c r="N72" s="44"/>
    </row>
    <row r="73" spans="1:14" ht="15">
      <c r="A73" s="158">
        <v>66</v>
      </c>
      <c r="B73" s="169"/>
      <c r="C73" s="170"/>
      <c r="D73" s="1219" t="s">
        <v>277</v>
      </c>
      <c r="E73" s="171">
        <v>9804</v>
      </c>
      <c r="F73" s="171"/>
      <c r="G73" s="171"/>
      <c r="H73" s="171"/>
      <c r="I73" s="171"/>
      <c r="J73" s="171"/>
      <c r="K73" s="171"/>
      <c r="L73" s="171">
        <v>42085</v>
      </c>
      <c r="M73" s="172">
        <v>19800</v>
      </c>
      <c r="N73" s="173">
        <f t="shared" si="3"/>
        <v>51889</v>
      </c>
    </row>
    <row r="74" spans="1:14" ht="15">
      <c r="A74" s="158">
        <v>67</v>
      </c>
      <c r="B74" s="29"/>
      <c r="C74" s="34"/>
      <c r="D74" s="1220" t="s">
        <v>285</v>
      </c>
      <c r="E74" s="57">
        <v>10879</v>
      </c>
      <c r="F74" s="57">
        <v>76</v>
      </c>
      <c r="G74" s="57"/>
      <c r="H74" s="57"/>
      <c r="I74" s="57"/>
      <c r="J74" s="57"/>
      <c r="K74" s="57">
        <v>5831</v>
      </c>
      <c r="L74" s="57">
        <v>50613</v>
      </c>
      <c r="M74" s="58">
        <v>19800</v>
      </c>
      <c r="N74" s="174">
        <f t="shared" si="3"/>
        <v>67399</v>
      </c>
    </row>
    <row r="75" spans="1:14" ht="15">
      <c r="A75" s="158">
        <v>68</v>
      </c>
      <c r="B75" s="177"/>
      <c r="C75" s="178"/>
      <c r="D75" s="1223" t="s">
        <v>275</v>
      </c>
      <c r="E75" s="179">
        <v>10877</v>
      </c>
      <c r="F75" s="179">
        <v>76</v>
      </c>
      <c r="G75" s="179"/>
      <c r="H75" s="179"/>
      <c r="I75" s="179"/>
      <c r="J75" s="179"/>
      <c r="K75" s="179">
        <v>5831</v>
      </c>
      <c r="L75" s="179">
        <v>50613</v>
      </c>
      <c r="M75" s="179"/>
      <c r="N75" s="44">
        <f t="shared" si="3"/>
        <v>67397</v>
      </c>
    </row>
    <row r="76" spans="1:14" ht="15">
      <c r="A76" s="158">
        <v>69</v>
      </c>
      <c r="B76" s="177"/>
      <c r="C76" s="2">
        <v>1</v>
      </c>
      <c r="D76" s="1222" t="s">
        <v>774</v>
      </c>
      <c r="E76" s="179"/>
      <c r="F76" s="179"/>
      <c r="G76" s="179"/>
      <c r="H76" s="179"/>
      <c r="I76" s="179"/>
      <c r="J76" s="179"/>
      <c r="K76" s="179"/>
      <c r="L76" s="179"/>
      <c r="M76" s="179"/>
      <c r="N76" s="43"/>
    </row>
    <row r="77" spans="1:14" ht="15">
      <c r="A77" s="158">
        <v>70</v>
      </c>
      <c r="B77" s="29"/>
      <c r="C77" s="34"/>
      <c r="D77" s="1220" t="s">
        <v>285</v>
      </c>
      <c r="E77" s="57"/>
      <c r="F77" s="57">
        <v>560</v>
      </c>
      <c r="G77" s="57"/>
      <c r="H77" s="57"/>
      <c r="I77" s="57"/>
      <c r="J77" s="57"/>
      <c r="K77" s="57"/>
      <c r="L77" s="57"/>
      <c r="M77" s="58"/>
      <c r="N77" s="174">
        <f>SUM(E77:M77)</f>
        <v>560</v>
      </c>
    </row>
    <row r="78" spans="1:14" ht="24" customHeight="1">
      <c r="A78" s="152">
        <v>71</v>
      </c>
      <c r="B78" s="177"/>
      <c r="C78" s="178"/>
      <c r="D78" s="1223" t="s">
        <v>275</v>
      </c>
      <c r="E78" s="179"/>
      <c r="F78" s="179">
        <v>557</v>
      </c>
      <c r="G78" s="179"/>
      <c r="H78" s="179"/>
      <c r="I78" s="179"/>
      <c r="J78" s="179"/>
      <c r="K78" s="179"/>
      <c r="L78" s="179"/>
      <c r="M78" s="179"/>
      <c r="N78" s="43">
        <f>SUM(E78:M78)</f>
        <v>557</v>
      </c>
    </row>
    <row r="79" spans="1:14" ht="15">
      <c r="A79" s="158">
        <v>72</v>
      </c>
      <c r="B79" s="53"/>
      <c r="C79" s="180"/>
      <c r="D79" s="180" t="s">
        <v>753</v>
      </c>
      <c r="E79" s="180"/>
      <c r="F79" s="180"/>
      <c r="G79" s="180"/>
      <c r="H79" s="180"/>
      <c r="I79" s="180"/>
      <c r="J79" s="180"/>
      <c r="K79" s="180"/>
      <c r="L79" s="180"/>
      <c r="M79" s="180"/>
      <c r="N79" s="189"/>
    </row>
    <row r="80" spans="1:14" ht="15">
      <c r="A80" s="158">
        <v>73</v>
      </c>
      <c r="B80" s="182"/>
      <c r="C80" s="183"/>
      <c r="D80" s="1219" t="s">
        <v>277</v>
      </c>
      <c r="E80" s="184">
        <f aca="true" t="shared" si="4" ref="E80:M80">SUM(E73,E69,E65,E61)</f>
        <v>81536</v>
      </c>
      <c r="F80" s="184">
        <f t="shared" si="4"/>
        <v>145620</v>
      </c>
      <c r="G80" s="184">
        <f t="shared" si="4"/>
        <v>0</v>
      </c>
      <c r="H80" s="184">
        <f t="shared" si="4"/>
        <v>0</v>
      </c>
      <c r="I80" s="184">
        <f t="shared" si="4"/>
        <v>0</v>
      </c>
      <c r="J80" s="184">
        <f t="shared" si="4"/>
        <v>0</v>
      </c>
      <c r="K80" s="184">
        <f t="shared" si="4"/>
        <v>0</v>
      </c>
      <c r="L80" s="184">
        <f t="shared" si="4"/>
        <v>428840</v>
      </c>
      <c r="M80" s="183">
        <f t="shared" si="4"/>
        <v>249031</v>
      </c>
      <c r="N80" s="185">
        <f t="shared" si="3"/>
        <v>655996</v>
      </c>
    </row>
    <row r="81" spans="1:14" ht="15">
      <c r="A81" s="158">
        <v>74</v>
      </c>
      <c r="B81" s="53"/>
      <c r="C81" s="28"/>
      <c r="D81" s="1220" t="s">
        <v>285</v>
      </c>
      <c r="E81" s="27">
        <f>SUM(E74,E70,E66,E62)+E77</f>
        <v>82193</v>
      </c>
      <c r="F81" s="27">
        <f aca="true" t="shared" si="5" ref="F81:M81">SUM(F74,F70,F66,F62)+F77</f>
        <v>174294</v>
      </c>
      <c r="G81" s="27">
        <f t="shared" si="5"/>
        <v>0</v>
      </c>
      <c r="H81" s="27">
        <f t="shared" si="5"/>
        <v>0</v>
      </c>
      <c r="I81" s="27">
        <f t="shared" si="5"/>
        <v>0</v>
      </c>
      <c r="J81" s="27">
        <f t="shared" si="5"/>
        <v>0</v>
      </c>
      <c r="K81" s="27">
        <f t="shared" si="5"/>
        <v>16057</v>
      </c>
      <c r="L81" s="27">
        <f t="shared" si="5"/>
        <v>510885</v>
      </c>
      <c r="M81" s="28">
        <f t="shared" si="5"/>
        <v>249031</v>
      </c>
      <c r="N81" s="35">
        <f t="shared" si="3"/>
        <v>783429</v>
      </c>
    </row>
    <row r="82" spans="1:14" ht="15">
      <c r="A82" s="158">
        <v>75</v>
      </c>
      <c r="B82" s="53"/>
      <c r="C82" s="186"/>
      <c r="D82" s="1224" t="s">
        <v>275</v>
      </c>
      <c r="E82" s="187">
        <f>E78+E75+E71+E67+E63</f>
        <v>81938</v>
      </c>
      <c r="F82" s="187">
        <f>F78+F75+F71+F67+F63</f>
        <v>174290</v>
      </c>
      <c r="G82" s="187">
        <f aca="true" t="shared" si="6" ref="G82:L82">G78+G75+G71+G67+G63</f>
        <v>0</v>
      </c>
      <c r="H82" s="187">
        <f t="shared" si="6"/>
        <v>0</v>
      </c>
      <c r="I82" s="187">
        <f t="shared" si="6"/>
        <v>0</v>
      </c>
      <c r="J82" s="187">
        <f t="shared" si="6"/>
        <v>0</v>
      </c>
      <c r="K82" s="187">
        <f t="shared" si="6"/>
        <v>16057</v>
      </c>
      <c r="L82" s="187">
        <f t="shared" si="6"/>
        <v>510885</v>
      </c>
      <c r="M82" s="188"/>
      <c r="N82" s="190">
        <f t="shared" si="3"/>
        <v>783170</v>
      </c>
    </row>
    <row r="83" spans="1:14" ht="24" customHeight="1">
      <c r="A83" s="158">
        <v>76</v>
      </c>
      <c r="B83" s="55">
        <v>10</v>
      </c>
      <c r="C83" s="56"/>
      <c r="D83" s="1227" t="s">
        <v>549</v>
      </c>
      <c r="E83" s="57"/>
      <c r="F83" s="57"/>
      <c r="G83" s="57"/>
      <c r="H83" s="57"/>
      <c r="I83" s="57"/>
      <c r="J83" s="57"/>
      <c r="K83" s="57"/>
      <c r="L83" s="57"/>
      <c r="M83" s="58"/>
      <c r="N83" s="33"/>
    </row>
    <row r="84" spans="1:14" ht="15">
      <c r="A84" s="158">
        <v>77</v>
      </c>
      <c r="B84" s="169"/>
      <c r="C84" s="170"/>
      <c r="D84" s="1219" t="s">
        <v>277</v>
      </c>
      <c r="E84" s="171">
        <v>36750</v>
      </c>
      <c r="F84" s="171"/>
      <c r="G84" s="171"/>
      <c r="H84" s="171"/>
      <c r="I84" s="171"/>
      <c r="J84" s="171"/>
      <c r="K84" s="171"/>
      <c r="L84" s="171">
        <v>125769</v>
      </c>
      <c r="M84" s="172"/>
      <c r="N84" s="173">
        <f t="shared" si="3"/>
        <v>162519</v>
      </c>
    </row>
    <row r="85" spans="1:14" ht="15">
      <c r="A85" s="158">
        <v>78</v>
      </c>
      <c r="B85" s="29"/>
      <c r="C85" s="34"/>
      <c r="D85" s="1220" t="s">
        <v>285</v>
      </c>
      <c r="E85" s="57">
        <v>36750</v>
      </c>
      <c r="F85" s="57"/>
      <c r="G85" s="57"/>
      <c r="H85" s="57"/>
      <c r="I85" s="57"/>
      <c r="J85" s="57"/>
      <c r="K85" s="57">
        <v>51866</v>
      </c>
      <c r="L85" s="57">
        <v>133412</v>
      </c>
      <c r="M85" s="58"/>
      <c r="N85" s="174">
        <f t="shared" si="3"/>
        <v>222028</v>
      </c>
    </row>
    <row r="86" spans="1:14" ht="15">
      <c r="A86" s="158">
        <v>79</v>
      </c>
      <c r="B86" s="176"/>
      <c r="C86" s="30"/>
      <c r="D86" s="1221" t="s">
        <v>275</v>
      </c>
      <c r="E86" s="32">
        <v>24818</v>
      </c>
      <c r="F86" s="32"/>
      <c r="G86" s="32"/>
      <c r="H86" s="32"/>
      <c r="I86" s="32"/>
      <c r="J86" s="32"/>
      <c r="K86" s="32">
        <v>51866</v>
      </c>
      <c r="L86" s="32">
        <v>133412</v>
      </c>
      <c r="M86" s="59"/>
      <c r="N86" s="44">
        <f t="shared" si="3"/>
        <v>210096</v>
      </c>
    </row>
    <row r="87" spans="1:14" ht="18" customHeight="1">
      <c r="A87" s="158">
        <v>80</v>
      </c>
      <c r="B87" s="55"/>
      <c r="C87" s="56">
        <v>1</v>
      </c>
      <c r="D87" s="1645" t="s">
        <v>699</v>
      </c>
      <c r="E87" s="1645"/>
      <c r="F87" s="1645"/>
      <c r="G87" s="1645"/>
      <c r="H87" s="1645"/>
      <c r="I87" s="57"/>
      <c r="J87" s="57"/>
      <c r="K87" s="57"/>
      <c r="L87" s="57"/>
      <c r="M87" s="58"/>
      <c r="N87" s="44"/>
    </row>
    <row r="88" spans="1:14" ht="15">
      <c r="A88" s="158">
        <v>81</v>
      </c>
      <c r="B88" s="169"/>
      <c r="C88" s="170"/>
      <c r="D88" s="1219" t="s">
        <v>277</v>
      </c>
      <c r="E88" s="171"/>
      <c r="F88" s="171">
        <v>17664</v>
      </c>
      <c r="G88" s="171"/>
      <c r="H88" s="171"/>
      <c r="I88" s="171"/>
      <c r="J88" s="171"/>
      <c r="K88" s="171"/>
      <c r="L88" s="171"/>
      <c r="M88" s="172"/>
      <c r="N88" s="173">
        <f t="shared" si="3"/>
        <v>17664</v>
      </c>
    </row>
    <row r="89" spans="1:14" ht="15">
      <c r="A89" s="158">
        <v>82</v>
      </c>
      <c r="B89" s="29"/>
      <c r="C89" s="34"/>
      <c r="D89" s="1220" t="s">
        <v>285</v>
      </c>
      <c r="E89" s="57"/>
      <c r="F89" s="57">
        <v>20164</v>
      </c>
      <c r="G89" s="57"/>
      <c r="H89" s="57"/>
      <c r="I89" s="57"/>
      <c r="J89" s="57"/>
      <c r="K89" s="57"/>
      <c r="L89" s="57"/>
      <c r="M89" s="58"/>
      <c r="N89" s="174">
        <f t="shared" si="3"/>
        <v>20164</v>
      </c>
    </row>
    <row r="90" spans="1:14" ht="15">
      <c r="A90" s="158">
        <v>83</v>
      </c>
      <c r="B90" s="176"/>
      <c r="C90" s="30"/>
      <c r="D90" s="1221" t="s">
        <v>275</v>
      </c>
      <c r="E90" s="32"/>
      <c r="F90" s="32">
        <v>12256</v>
      </c>
      <c r="G90" s="32"/>
      <c r="H90" s="32"/>
      <c r="I90" s="32"/>
      <c r="J90" s="32"/>
      <c r="K90" s="32"/>
      <c r="L90" s="32"/>
      <c r="M90" s="59"/>
      <c r="N90" s="44">
        <f t="shared" si="3"/>
        <v>12256</v>
      </c>
    </row>
    <row r="91" spans="1:14" ht="18" customHeight="1">
      <c r="A91" s="158">
        <v>84</v>
      </c>
      <c r="B91" s="55"/>
      <c r="C91" s="56">
        <v>2</v>
      </c>
      <c r="D91" s="1645" t="s">
        <v>1083</v>
      </c>
      <c r="E91" s="1645"/>
      <c r="F91" s="1645"/>
      <c r="G91" s="1645"/>
      <c r="H91" s="1645"/>
      <c r="I91" s="57"/>
      <c r="J91" s="57"/>
      <c r="K91" s="57"/>
      <c r="L91" s="57"/>
      <c r="M91" s="58"/>
      <c r="N91" s="44"/>
    </row>
    <row r="92" spans="1:14" ht="15">
      <c r="A92" s="158">
        <v>85</v>
      </c>
      <c r="B92" s="29"/>
      <c r="C92" s="34"/>
      <c r="D92" s="1220" t="s">
        <v>285</v>
      </c>
      <c r="E92" s="57"/>
      <c r="F92" s="57">
        <v>4510</v>
      </c>
      <c r="G92" s="57"/>
      <c r="H92" s="57"/>
      <c r="I92" s="57"/>
      <c r="J92" s="57"/>
      <c r="K92" s="57"/>
      <c r="L92" s="57"/>
      <c r="M92" s="58"/>
      <c r="N92" s="174">
        <f t="shared" si="3"/>
        <v>4510</v>
      </c>
    </row>
    <row r="93" spans="1:14" ht="15">
      <c r="A93" s="158">
        <v>86</v>
      </c>
      <c r="B93" s="176"/>
      <c r="C93" s="30"/>
      <c r="D93" s="1221" t="s">
        <v>275</v>
      </c>
      <c r="E93" s="32"/>
      <c r="F93" s="32">
        <v>1128</v>
      </c>
      <c r="G93" s="32"/>
      <c r="H93" s="32"/>
      <c r="I93" s="32"/>
      <c r="J93" s="32"/>
      <c r="K93" s="32"/>
      <c r="L93" s="32"/>
      <c r="M93" s="59"/>
      <c r="N93" s="44">
        <f t="shared" si="3"/>
        <v>1128</v>
      </c>
    </row>
    <row r="94" spans="1:14" ht="24" customHeight="1">
      <c r="A94" s="158">
        <v>87</v>
      </c>
      <c r="B94" s="55">
        <v>11</v>
      </c>
      <c r="C94" s="56"/>
      <c r="D94" s="1227" t="s">
        <v>222</v>
      </c>
      <c r="E94" s="57"/>
      <c r="F94" s="57"/>
      <c r="G94" s="57"/>
      <c r="H94" s="57"/>
      <c r="I94" s="57"/>
      <c r="J94" s="57"/>
      <c r="K94" s="57"/>
      <c r="L94" s="57"/>
      <c r="M94" s="58"/>
      <c r="N94" s="33"/>
    </row>
    <row r="95" spans="1:14" ht="15">
      <c r="A95" s="158">
        <v>88</v>
      </c>
      <c r="B95" s="169"/>
      <c r="C95" s="170"/>
      <c r="D95" s="1219" t="s">
        <v>277</v>
      </c>
      <c r="E95" s="171">
        <v>9790</v>
      </c>
      <c r="F95" s="171">
        <v>1500</v>
      </c>
      <c r="G95" s="171"/>
      <c r="H95" s="171"/>
      <c r="I95" s="171"/>
      <c r="J95" s="171"/>
      <c r="K95" s="171"/>
      <c r="L95" s="171">
        <v>64216</v>
      </c>
      <c r="M95" s="172"/>
      <c r="N95" s="173">
        <f t="shared" si="3"/>
        <v>75506</v>
      </c>
    </row>
    <row r="96" spans="1:14" ht="15">
      <c r="A96" s="158">
        <v>89</v>
      </c>
      <c r="B96" s="29"/>
      <c r="C96" s="34"/>
      <c r="D96" s="1220" t="s">
        <v>285</v>
      </c>
      <c r="E96" s="57">
        <v>6708</v>
      </c>
      <c r="F96" s="57">
        <v>9155</v>
      </c>
      <c r="G96" s="57">
        <v>308</v>
      </c>
      <c r="H96" s="57"/>
      <c r="I96" s="57"/>
      <c r="J96" s="57"/>
      <c r="K96" s="57">
        <v>386</v>
      </c>
      <c r="L96" s="57">
        <v>73076</v>
      </c>
      <c r="M96" s="58"/>
      <c r="N96" s="174">
        <f t="shared" si="3"/>
        <v>89633</v>
      </c>
    </row>
    <row r="97" spans="1:14" ht="15">
      <c r="A97" s="158">
        <v>90</v>
      </c>
      <c r="B97" s="176"/>
      <c r="C97" s="30"/>
      <c r="D97" s="1221" t="s">
        <v>275</v>
      </c>
      <c r="E97" s="32">
        <v>6708</v>
      </c>
      <c r="F97" s="32">
        <v>9155</v>
      </c>
      <c r="G97" s="32">
        <v>309</v>
      </c>
      <c r="H97" s="32"/>
      <c r="I97" s="32"/>
      <c r="J97" s="32"/>
      <c r="K97" s="32">
        <v>386</v>
      </c>
      <c r="L97" s="32">
        <v>73076</v>
      </c>
      <c r="M97" s="32"/>
      <c r="N97" s="44">
        <f t="shared" si="3"/>
        <v>89634</v>
      </c>
    </row>
    <row r="98" spans="1:14" ht="18" customHeight="1">
      <c r="A98" s="158">
        <v>91</v>
      </c>
      <c r="B98" s="55"/>
      <c r="C98" s="56">
        <v>1</v>
      </c>
      <c r="D98" s="1645" t="s">
        <v>699</v>
      </c>
      <c r="E98" s="1645"/>
      <c r="F98" s="1645"/>
      <c r="G98" s="1645"/>
      <c r="H98" s="1645"/>
      <c r="I98" s="57"/>
      <c r="J98" s="57"/>
      <c r="K98" s="57"/>
      <c r="L98" s="57"/>
      <c r="M98" s="58"/>
      <c r="N98" s="44"/>
    </row>
    <row r="99" spans="1:14" ht="15">
      <c r="A99" s="158">
        <v>92</v>
      </c>
      <c r="B99" s="169"/>
      <c r="C99" s="170"/>
      <c r="D99" s="1219" t="s">
        <v>277</v>
      </c>
      <c r="E99" s="171"/>
      <c r="F99" s="171">
        <v>9667</v>
      </c>
      <c r="G99" s="171"/>
      <c r="H99" s="171"/>
      <c r="I99" s="171"/>
      <c r="J99" s="171"/>
      <c r="K99" s="171"/>
      <c r="L99" s="171"/>
      <c r="M99" s="172"/>
      <c r="N99" s="173">
        <f t="shared" si="3"/>
        <v>9667</v>
      </c>
    </row>
    <row r="100" spans="1:14" ht="15">
      <c r="A100" s="158">
        <v>93</v>
      </c>
      <c r="B100" s="29"/>
      <c r="C100" s="34"/>
      <c r="D100" s="1220" t="s">
        <v>285</v>
      </c>
      <c r="E100" s="57"/>
      <c r="F100" s="57">
        <v>11875</v>
      </c>
      <c r="G100" s="57"/>
      <c r="H100" s="57"/>
      <c r="I100" s="57"/>
      <c r="J100" s="57"/>
      <c r="K100" s="57"/>
      <c r="L100" s="57"/>
      <c r="M100" s="58"/>
      <c r="N100" s="174">
        <f t="shared" si="3"/>
        <v>11875</v>
      </c>
    </row>
    <row r="101" spans="1:14" ht="15">
      <c r="A101" s="158">
        <v>94</v>
      </c>
      <c r="B101" s="176"/>
      <c r="C101" s="30"/>
      <c r="D101" s="1221" t="s">
        <v>275</v>
      </c>
      <c r="E101" s="32"/>
      <c r="F101" s="32">
        <v>11875</v>
      </c>
      <c r="G101" s="32"/>
      <c r="H101" s="32"/>
      <c r="I101" s="32"/>
      <c r="J101" s="32"/>
      <c r="K101" s="32"/>
      <c r="L101" s="32"/>
      <c r="M101" s="59"/>
      <c r="N101" s="44">
        <f t="shared" si="3"/>
        <v>11875</v>
      </c>
    </row>
    <row r="102" spans="1:14" ht="24" customHeight="1">
      <c r="A102" s="158">
        <v>95</v>
      </c>
      <c r="B102" s="55">
        <v>12</v>
      </c>
      <c r="C102" s="56"/>
      <c r="D102" s="1227" t="s">
        <v>768</v>
      </c>
      <c r="E102" s="57"/>
      <c r="F102" s="57"/>
      <c r="G102" s="57"/>
      <c r="H102" s="57"/>
      <c r="I102" s="57"/>
      <c r="J102" s="57"/>
      <c r="K102" s="57"/>
      <c r="L102" s="57"/>
      <c r="M102" s="58"/>
      <c r="N102" s="33"/>
    </row>
    <row r="103" spans="1:14" ht="15">
      <c r="A103" s="158">
        <v>96</v>
      </c>
      <c r="B103" s="169"/>
      <c r="C103" s="170"/>
      <c r="D103" s="1219" t="s">
        <v>277</v>
      </c>
      <c r="E103" s="171">
        <v>20200</v>
      </c>
      <c r="F103" s="171"/>
      <c r="G103" s="171"/>
      <c r="H103" s="171"/>
      <c r="I103" s="171"/>
      <c r="J103" s="171"/>
      <c r="K103" s="171"/>
      <c r="L103" s="171">
        <v>336002</v>
      </c>
      <c r="M103" s="172">
        <v>298838</v>
      </c>
      <c r="N103" s="173">
        <f t="shared" si="3"/>
        <v>356202</v>
      </c>
    </row>
    <row r="104" spans="1:14" ht="15">
      <c r="A104" s="158">
        <v>97</v>
      </c>
      <c r="B104" s="29"/>
      <c r="C104" s="34"/>
      <c r="D104" s="1220" t="s">
        <v>285</v>
      </c>
      <c r="E104" s="57">
        <v>40971</v>
      </c>
      <c r="F104" s="57">
        <v>3545</v>
      </c>
      <c r="G104" s="57">
        <v>8066</v>
      </c>
      <c r="H104" s="57"/>
      <c r="I104" s="57"/>
      <c r="J104" s="57"/>
      <c r="K104" s="57">
        <v>7660</v>
      </c>
      <c r="L104" s="57">
        <v>343124</v>
      </c>
      <c r="M104" s="58">
        <v>298838</v>
      </c>
      <c r="N104" s="174">
        <f t="shared" si="3"/>
        <v>403366</v>
      </c>
    </row>
    <row r="105" spans="1:14" ht="15">
      <c r="A105" s="158">
        <v>98</v>
      </c>
      <c r="B105" s="176"/>
      <c r="C105" s="30"/>
      <c r="D105" s="1221" t="s">
        <v>275</v>
      </c>
      <c r="E105" s="32">
        <v>40969</v>
      </c>
      <c r="F105" s="32">
        <v>3544</v>
      </c>
      <c r="G105" s="32">
        <v>8065</v>
      </c>
      <c r="H105" s="32"/>
      <c r="I105" s="32"/>
      <c r="J105" s="32"/>
      <c r="K105" s="32">
        <v>7660</v>
      </c>
      <c r="L105" s="32">
        <v>343124</v>
      </c>
      <c r="M105" s="32"/>
      <c r="N105" s="44">
        <f t="shared" si="3"/>
        <v>403362</v>
      </c>
    </row>
    <row r="106" spans="1:14" s="54" customFormat="1" ht="24" customHeight="1">
      <c r="A106" s="158">
        <v>99</v>
      </c>
      <c r="B106" s="55"/>
      <c r="C106" s="56">
        <v>1</v>
      </c>
      <c r="D106" s="1645" t="s">
        <v>176</v>
      </c>
      <c r="E106" s="1645"/>
      <c r="F106" s="1645"/>
      <c r="G106" s="1645"/>
      <c r="H106" s="1645"/>
      <c r="I106" s="57"/>
      <c r="J106" s="57"/>
      <c r="K106" s="57"/>
      <c r="L106" s="57"/>
      <c r="M106" s="58"/>
      <c r="N106" s="44"/>
    </row>
    <row r="107" spans="1:14" ht="15">
      <c r="A107" s="158">
        <v>100</v>
      </c>
      <c r="B107" s="169"/>
      <c r="C107" s="170"/>
      <c r="D107" s="1219" t="s">
        <v>277</v>
      </c>
      <c r="E107" s="171"/>
      <c r="F107" s="171">
        <v>2683</v>
      </c>
      <c r="G107" s="171"/>
      <c r="H107" s="171"/>
      <c r="I107" s="171"/>
      <c r="J107" s="171"/>
      <c r="K107" s="171"/>
      <c r="L107" s="171"/>
      <c r="M107" s="172"/>
      <c r="N107" s="173">
        <f t="shared" si="3"/>
        <v>2683</v>
      </c>
    </row>
    <row r="108" spans="1:14" ht="15">
      <c r="A108" s="158">
        <v>101</v>
      </c>
      <c r="B108" s="29"/>
      <c r="C108" s="34"/>
      <c r="D108" s="1220" t="s">
        <v>285</v>
      </c>
      <c r="E108" s="57"/>
      <c r="F108" s="57">
        <v>4250</v>
      </c>
      <c r="G108" s="57"/>
      <c r="H108" s="57"/>
      <c r="I108" s="57"/>
      <c r="J108" s="57"/>
      <c r="K108" s="57">
        <v>1015</v>
      </c>
      <c r="L108" s="57"/>
      <c r="M108" s="58"/>
      <c r="N108" s="174">
        <f t="shared" si="3"/>
        <v>5265</v>
      </c>
    </row>
    <row r="109" spans="1:14" ht="15">
      <c r="A109" s="158">
        <v>102</v>
      </c>
      <c r="B109" s="176"/>
      <c r="C109" s="30"/>
      <c r="D109" s="1221" t="s">
        <v>275</v>
      </c>
      <c r="E109" s="32"/>
      <c r="F109" s="32">
        <v>4250</v>
      </c>
      <c r="G109" s="32"/>
      <c r="H109" s="32"/>
      <c r="I109" s="32"/>
      <c r="J109" s="32"/>
      <c r="K109" s="32">
        <v>1015</v>
      </c>
      <c r="L109" s="32"/>
      <c r="M109" s="59"/>
      <c r="N109" s="44">
        <f t="shared" si="3"/>
        <v>5265</v>
      </c>
    </row>
    <row r="110" spans="1:14" s="54" customFormat="1" ht="24" customHeight="1">
      <c r="A110" s="158">
        <v>103</v>
      </c>
      <c r="B110" s="55"/>
      <c r="C110" s="56">
        <v>2</v>
      </c>
      <c r="D110" s="1645" t="s">
        <v>774</v>
      </c>
      <c r="E110" s="1645"/>
      <c r="F110" s="1645"/>
      <c r="G110" s="1645"/>
      <c r="H110" s="1645"/>
      <c r="I110" s="57"/>
      <c r="J110" s="57"/>
      <c r="K110" s="57"/>
      <c r="L110" s="57"/>
      <c r="M110" s="58"/>
      <c r="N110" s="44"/>
    </row>
    <row r="111" spans="1:14" ht="15">
      <c r="A111" s="158">
        <v>104</v>
      </c>
      <c r="B111" s="169"/>
      <c r="C111" s="170"/>
      <c r="D111" s="1219" t="s">
        <v>277</v>
      </c>
      <c r="E111" s="171"/>
      <c r="F111" s="171">
        <v>4054</v>
      </c>
      <c r="G111" s="171"/>
      <c r="H111" s="171"/>
      <c r="I111" s="171"/>
      <c r="J111" s="171"/>
      <c r="K111" s="171"/>
      <c r="L111" s="171"/>
      <c r="M111" s="172"/>
      <c r="N111" s="173">
        <f t="shared" si="3"/>
        <v>4054</v>
      </c>
    </row>
    <row r="112" spans="1:14" ht="15">
      <c r="A112" s="158">
        <v>105</v>
      </c>
      <c r="B112" s="29"/>
      <c r="C112" s="34"/>
      <c r="D112" s="1220" t="s">
        <v>285</v>
      </c>
      <c r="E112" s="57"/>
      <c r="F112" s="57">
        <v>8957</v>
      </c>
      <c r="G112" s="57"/>
      <c r="H112" s="57"/>
      <c r="I112" s="57"/>
      <c r="J112" s="57"/>
      <c r="K112" s="57"/>
      <c r="L112" s="57"/>
      <c r="M112" s="58"/>
      <c r="N112" s="174">
        <f t="shared" si="3"/>
        <v>8957</v>
      </c>
    </row>
    <row r="113" spans="1:14" ht="15">
      <c r="A113" s="158">
        <v>106</v>
      </c>
      <c r="B113" s="176"/>
      <c r="C113" s="30"/>
      <c r="D113" s="1221" t="s">
        <v>275</v>
      </c>
      <c r="E113" s="32"/>
      <c r="F113" s="32">
        <v>8957</v>
      </c>
      <c r="G113" s="32"/>
      <c r="H113" s="32"/>
      <c r="I113" s="32"/>
      <c r="J113" s="32"/>
      <c r="K113" s="32"/>
      <c r="L113" s="32"/>
      <c r="M113" s="59"/>
      <c r="N113" s="44">
        <f t="shared" si="3"/>
        <v>8957</v>
      </c>
    </row>
    <row r="114" spans="1:14" ht="30" customHeight="1">
      <c r="A114" s="158">
        <v>107</v>
      </c>
      <c r="B114" s="55">
        <v>13</v>
      </c>
      <c r="C114" s="56"/>
      <c r="D114" s="1227" t="s">
        <v>769</v>
      </c>
      <c r="E114" s="57"/>
      <c r="F114" s="57"/>
      <c r="G114" s="57"/>
      <c r="H114" s="57"/>
      <c r="I114" s="57"/>
      <c r="J114" s="57"/>
      <c r="K114" s="57"/>
      <c r="L114" s="57"/>
      <c r="M114" s="58"/>
      <c r="N114" s="33"/>
    </row>
    <row r="115" spans="1:14" ht="15">
      <c r="A115" s="158">
        <v>108</v>
      </c>
      <c r="B115" s="169"/>
      <c r="C115" s="170"/>
      <c r="D115" s="1219" t="s">
        <v>277</v>
      </c>
      <c r="E115" s="171">
        <v>99300</v>
      </c>
      <c r="F115" s="171">
        <v>12850</v>
      </c>
      <c r="G115" s="171"/>
      <c r="H115" s="171"/>
      <c r="I115" s="171"/>
      <c r="J115" s="171"/>
      <c r="K115" s="171"/>
      <c r="L115" s="171">
        <v>125547</v>
      </c>
      <c r="M115" s="172">
        <v>111500</v>
      </c>
      <c r="N115" s="173">
        <f t="shared" si="3"/>
        <v>237697</v>
      </c>
    </row>
    <row r="116" spans="1:14" ht="15">
      <c r="A116" s="158">
        <v>109</v>
      </c>
      <c r="B116" s="29"/>
      <c r="C116" s="34"/>
      <c r="D116" s="1220" t="s">
        <v>285</v>
      </c>
      <c r="E116" s="57">
        <v>198961</v>
      </c>
      <c r="F116" s="57">
        <v>23016</v>
      </c>
      <c r="G116" s="57">
        <v>1000</v>
      </c>
      <c r="H116" s="57">
        <v>60</v>
      </c>
      <c r="I116" s="57"/>
      <c r="J116" s="57"/>
      <c r="K116" s="57">
        <v>34548</v>
      </c>
      <c r="L116" s="57">
        <v>132429</v>
      </c>
      <c r="M116" s="58">
        <v>111500</v>
      </c>
      <c r="N116" s="174">
        <f t="shared" si="3"/>
        <v>390014</v>
      </c>
    </row>
    <row r="117" spans="1:14" ht="15">
      <c r="A117" s="158">
        <v>110</v>
      </c>
      <c r="B117" s="176"/>
      <c r="C117" s="30"/>
      <c r="D117" s="1221" t="s">
        <v>275</v>
      </c>
      <c r="E117" s="32">
        <v>198964</v>
      </c>
      <c r="F117" s="32">
        <v>23016</v>
      </c>
      <c r="G117" s="32">
        <v>1000</v>
      </c>
      <c r="H117" s="32">
        <v>59</v>
      </c>
      <c r="I117" s="32"/>
      <c r="J117" s="32"/>
      <c r="K117" s="32">
        <v>34548</v>
      </c>
      <c r="L117" s="32">
        <v>132429</v>
      </c>
      <c r="M117" s="59"/>
      <c r="N117" s="44">
        <f t="shared" si="3"/>
        <v>390016</v>
      </c>
    </row>
    <row r="118" spans="1:14" s="54" customFormat="1" ht="24" customHeight="1">
      <c r="A118" s="158">
        <v>111</v>
      </c>
      <c r="B118" s="55"/>
      <c r="C118" s="56">
        <v>1</v>
      </c>
      <c r="D118" s="1645" t="s">
        <v>177</v>
      </c>
      <c r="E118" s="1645"/>
      <c r="F118" s="1645"/>
      <c r="G118" s="1645"/>
      <c r="H118" s="1645"/>
      <c r="I118" s="57"/>
      <c r="J118" s="57"/>
      <c r="K118" s="57"/>
      <c r="L118" s="57"/>
      <c r="M118" s="58"/>
      <c r="N118" s="44"/>
    </row>
    <row r="119" spans="1:14" ht="15">
      <c r="A119" s="158">
        <v>112</v>
      </c>
      <c r="B119" s="169"/>
      <c r="C119" s="170"/>
      <c r="D119" s="1219" t="s">
        <v>277</v>
      </c>
      <c r="E119" s="171"/>
      <c r="F119" s="171">
        <v>10500</v>
      </c>
      <c r="G119" s="171"/>
      <c r="H119" s="171"/>
      <c r="I119" s="171"/>
      <c r="J119" s="171"/>
      <c r="K119" s="171"/>
      <c r="L119" s="171"/>
      <c r="M119" s="172"/>
      <c r="N119" s="173">
        <f t="shared" si="3"/>
        <v>10500</v>
      </c>
    </row>
    <row r="120" spans="1:14" ht="15">
      <c r="A120" s="158">
        <v>113</v>
      </c>
      <c r="B120" s="29"/>
      <c r="C120" s="34"/>
      <c r="D120" s="1220" t="s">
        <v>285</v>
      </c>
      <c r="E120" s="57"/>
      <c r="F120" s="57">
        <v>14299</v>
      </c>
      <c r="G120" s="57"/>
      <c r="H120" s="57"/>
      <c r="I120" s="57"/>
      <c r="J120" s="57"/>
      <c r="K120" s="57">
        <v>1438</v>
      </c>
      <c r="L120" s="57"/>
      <c r="M120" s="58"/>
      <c r="N120" s="174">
        <f t="shared" si="3"/>
        <v>15737</v>
      </c>
    </row>
    <row r="121" spans="1:14" ht="15">
      <c r="A121" s="158">
        <v>114</v>
      </c>
      <c r="B121" s="176"/>
      <c r="C121" s="30"/>
      <c r="D121" s="1221" t="s">
        <v>275</v>
      </c>
      <c r="E121" s="32"/>
      <c r="F121" s="32">
        <v>14299</v>
      </c>
      <c r="G121" s="32"/>
      <c r="H121" s="32"/>
      <c r="I121" s="32"/>
      <c r="J121" s="32"/>
      <c r="K121" s="32">
        <v>1438</v>
      </c>
      <c r="L121" s="32"/>
      <c r="M121" s="59"/>
      <c r="N121" s="44">
        <f t="shared" si="3"/>
        <v>15737</v>
      </c>
    </row>
    <row r="122" spans="1:14" s="54" customFormat="1" ht="24" customHeight="1">
      <c r="A122" s="158">
        <v>115</v>
      </c>
      <c r="B122" s="55"/>
      <c r="C122" s="56">
        <v>2</v>
      </c>
      <c r="D122" s="1645" t="s">
        <v>774</v>
      </c>
      <c r="E122" s="1645"/>
      <c r="F122" s="1645"/>
      <c r="G122" s="1645"/>
      <c r="H122" s="1645"/>
      <c r="I122" s="57"/>
      <c r="J122" s="57"/>
      <c r="K122" s="57"/>
      <c r="L122" s="57"/>
      <c r="M122" s="58"/>
      <c r="N122" s="44"/>
    </row>
    <row r="123" spans="1:14" ht="15">
      <c r="A123" s="158">
        <v>116</v>
      </c>
      <c r="B123" s="169"/>
      <c r="C123" s="170"/>
      <c r="D123" s="1219" t="s">
        <v>277</v>
      </c>
      <c r="E123" s="171"/>
      <c r="F123" s="171">
        <v>23403</v>
      </c>
      <c r="G123" s="171"/>
      <c r="H123" s="171"/>
      <c r="I123" s="171"/>
      <c r="J123" s="171"/>
      <c r="K123" s="171"/>
      <c r="L123" s="171"/>
      <c r="M123" s="172"/>
      <c r="N123" s="173">
        <f t="shared" si="3"/>
        <v>23403</v>
      </c>
    </row>
    <row r="124" spans="1:14" ht="15">
      <c r="A124" s="158">
        <v>117</v>
      </c>
      <c r="B124" s="29"/>
      <c r="C124" s="34"/>
      <c r="D124" s="1220" t="s">
        <v>285</v>
      </c>
      <c r="E124" s="57"/>
      <c r="F124" s="57">
        <v>24968</v>
      </c>
      <c r="G124" s="57"/>
      <c r="H124" s="57"/>
      <c r="I124" s="57"/>
      <c r="J124" s="57"/>
      <c r="K124" s="57"/>
      <c r="L124" s="57"/>
      <c r="M124" s="58"/>
      <c r="N124" s="174">
        <f t="shared" si="3"/>
        <v>24968</v>
      </c>
    </row>
    <row r="125" spans="1:14" ht="15">
      <c r="A125" s="158">
        <v>118</v>
      </c>
      <c r="B125" s="176"/>
      <c r="C125" s="30"/>
      <c r="D125" s="1221" t="s">
        <v>275</v>
      </c>
      <c r="E125" s="32"/>
      <c r="F125" s="32">
        <v>24967</v>
      </c>
      <c r="G125" s="32"/>
      <c r="H125" s="32"/>
      <c r="I125" s="32"/>
      <c r="J125" s="32"/>
      <c r="K125" s="32"/>
      <c r="L125" s="32"/>
      <c r="M125" s="59"/>
      <c r="N125" s="44">
        <f t="shared" si="3"/>
        <v>24967</v>
      </c>
    </row>
    <row r="126" spans="1:14" ht="30" customHeight="1">
      <c r="A126" s="158">
        <v>119</v>
      </c>
      <c r="B126" s="55">
        <v>14</v>
      </c>
      <c r="C126" s="56"/>
      <c r="D126" s="1645" t="s">
        <v>223</v>
      </c>
      <c r="E126" s="1645"/>
      <c r="F126" s="1645"/>
      <c r="G126" s="57"/>
      <c r="H126" s="57"/>
      <c r="I126" s="57"/>
      <c r="J126" s="57"/>
      <c r="K126" s="57"/>
      <c r="L126" s="57"/>
      <c r="M126" s="58"/>
      <c r="N126" s="33"/>
    </row>
    <row r="127" spans="1:14" ht="15">
      <c r="A127" s="158">
        <v>120</v>
      </c>
      <c r="B127" s="169"/>
      <c r="C127" s="170"/>
      <c r="D127" s="1219" t="s">
        <v>277</v>
      </c>
      <c r="E127" s="171">
        <v>24551</v>
      </c>
      <c r="F127" s="171"/>
      <c r="G127" s="171"/>
      <c r="H127" s="171"/>
      <c r="I127" s="171"/>
      <c r="J127" s="171"/>
      <c r="K127" s="171"/>
      <c r="L127" s="171">
        <v>55948</v>
      </c>
      <c r="M127" s="172">
        <v>43505</v>
      </c>
      <c r="N127" s="173">
        <f t="shared" si="3"/>
        <v>80499</v>
      </c>
    </row>
    <row r="128" spans="1:14" ht="15">
      <c r="A128" s="158">
        <v>121</v>
      </c>
      <c r="B128" s="29"/>
      <c r="C128" s="34"/>
      <c r="D128" s="1220" t="s">
        <v>285</v>
      </c>
      <c r="E128" s="57">
        <v>22651</v>
      </c>
      <c r="F128" s="57">
        <v>4750</v>
      </c>
      <c r="G128" s="57">
        <v>9250</v>
      </c>
      <c r="H128" s="57"/>
      <c r="I128" s="57"/>
      <c r="J128" s="57"/>
      <c r="K128" s="57">
        <v>6419</v>
      </c>
      <c r="L128" s="57">
        <v>67833</v>
      </c>
      <c r="M128" s="58">
        <v>43505</v>
      </c>
      <c r="N128" s="174">
        <f t="shared" si="3"/>
        <v>110903</v>
      </c>
    </row>
    <row r="129" spans="1:14" ht="15">
      <c r="A129" s="158">
        <v>122</v>
      </c>
      <c r="B129" s="176"/>
      <c r="C129" s="30"/>
      <c r="D129" s="1221" t="s">
        <v>275</v>
      </c>
      <c r="E129" s="32">
        <v>22588</v>
      </c>
      <c r="F129" s="32">
        <v>4039</v>
      </c>
      <c r="G129" s="32">
        <v>9348</v>
      </c>
      <c r="H129" s="32"/>
      <c r="I129" s="32"/>
      <c r="J129" s="32"/>
      <c r="K129" s="32">
        <v>6419</v>
      </c>
      <c r="L129" s="32">
        <v>67833</v>
      </c>
      <c r="M129" s="32"/>
      <c r="N129" s="44">
        <f t="shared" si="3"/>
        <v>110227</v>
      </c>
    </row>
    <row r="130" spans="1:14" s="54" customFormat="1" ht="24" customHeight="1">
      <c r="A130" s="158">
        <v>123</v>
      </c>
      <c r="B130" s="55"/>
      <c r="C130" s="56">
        <v>1</v>
      </c>
      <c r="D130" s="1645" t="s">
        <v>1083</v>
      </c>
      <c r="E130" s="1645"/>
      <c r="F130" s="1645"/>
      <c r="G130" s="1645"/>
      <c r="H130" s="1645"/>
      <c r="I130" s="57"/>
      <c r="J130" s="57"/>
      <c r="K130" s="57"/>
      <c r="L130" s="57"/>
      <c r="M130" s="58"/>
      <c r="N130" s="44"/>
    </row>
    <row r="131" spans="1:14" ht="15">
      <c r="A131" s="158">
        <v>124</v>
      </c>
      <c r="B131" s="29"/>
      <c r="C131" s="34"/>
      <c r="D131" s="1220" t="s">
        <v>285</v>
      </c>
      <c r="E131" s="57"/>
      <c r="F131" s="57">
        <v>2050</v>
      </c>
      <c r="G131" s="57"/>
      <c r="H131" s="57"/>
      <c r="I131" s="57"/>
      <c r="J131" s="57"/>
      <c r="K131" s="57"/>
      <c r="L131" s="57"/>
      <c r="M131" s="58"/>
      <c r="N131" s="174">
        <f t="shared" si="3"/>
        <v>2050</v>
      </c>
    </row>
    <row r="132" spans="1:14" ht="15">
      <c r="A132" s="158">
        <v>125</v>
      </c>
      <c r="B132" s="176"/>
      <c r="C132" s="30"/>
      <c r="D132" s="1221" t="s">
        <v>275</v>
      </c>
      <c r="E132" s="32"/>
      <c r="F132" s="32">
        <v>513</v>
      </c>
      <c r="G132" s="32"/>
      <c r="H132" s="32"/>
      <c r="I132" s="32"/>
      <c r="J132" s="32"/>
      <c r="K132" s="32"/>
      <c r="L132" s="32"/>
      <c r="M132" s="59"/>
      <c r="N132" s="44">
        <f t="shared" si="3"/>
        <v>513</v>
      </c>
    </row>
    <row r="133" spans="1:14" s="54" customFormat="1" ht="24" customHeight="1">
      <c r="A133" s="158">
        <v>126</v>
      </c>
      <c r="B133" s="55"/>
      <c r="C133" s="56">
        <v>2</v>
      </c>
      <c r="D133" s="1645" t="s">
        <v>774</v>
      </c>
      <c r="E133" s="1645"/>
      <c r="F133" s="1645"/>
      <c r="G133" s="1645"/>
      <c r="H133" s="1645"/>
      <c r="I133" s="57"/>
      <c r="J133" s="57"/>
      <c r="K133" s="57"/>
      <c r="L133" s="57"/>
      <c r="M133" s="58"/>
      <c r="N133" s="44"/>
    </row>
    <row r="134" spans="1:14" ht="15">
      <c r="A134" s="158">
        <v>127</v>
      </c>
      <c r="B134" s="169"/>
      <c r="C134" s="170"/>
      <c r="D134" s="1219" t="s">
        <v>277</v>
      </c>
      <c r="E134" s="171"/>
      <c r="F134" s="171">
        <v>1350</v>
      </c>
      <c r="G134" s="171"/>
      <c r="H134" s="171"/>
      <c r="I134" s="171"/>
      <c r="J134" s="171"/>
      <c r="K134" s="171"/>
      <c r="L134" s="171"/>
      <c r="M134" s="172"/>
      <c r="N134" s="173">
        <f t="shared" si="3"/>
        <v>1350</v>
      </c>
    </row>
    <row r="135" spans="1:14" ht="15">
      <c r="A135" s="158">
        <v>128</v>
      </c>
      <c r="B135" s="29"/>
      <c r="C135" s="34"/>
      <c r="D135" s="1220" t="s">
        <v>285</v>
      </c>
      <c r="E135" s="57"/>
      <c r="F135" s="57">
        <v>2500</v>
      </c>
      <c r="G135" s="57"/>
      <c r="H135" s="57"/>
      <c r="I135" s="57"/>
      <c r="J135" s="57"/>
      <c r="K135" s="57"/>
      <c r="L135" s="57"/>
      <c r="M135" s="58"/>
      <c r="N135" s="174">
        <f t="shared" si="3"/>
        <v>2500</v>
      </c>
    </row>
    <row r="136" spans="1:14" ht="15">
      <c r="A136" s="158">
        <v>129</v>
      </c>
      <c r="B136" s="176"/>
      <c r="C136" s="30"/>
      <c r="D136" s="1221" t="s">
        <v>275</v>
      </c>
      <c r="E136" s="32"/>
      <c r="F136" s="32">
        <v>2502</v>
      </c>
      <c r="G136" s="32"/>
      <c r="H136" s="32"/>
      <c r="I136" s="32"/>
      <c r="J136" s="32"/>
      <c r="K136" s="32"/>
      <c r="L136" s="32"/>
      <c r="M136" s="59"/>
      <c r="N136" s="44">
        <f aca="true" t="shared" si="7" ref="N136:N181">SUM(E136:L136)</f>
        <v>2502</v>
      </c>
    </row>
    <row r="137" spans="1:14" ht="30" customHeight="1">
      <c r="A137" s="158">
        <v>130</v>
      </c>
      <c r="B137" s="55">
        <v>15</v>
      </c>
      <c r="C137" s="56"/>
      <c r="D137" s="1227" t="s">
        <v>252</v>
      </c>
      <c r="E137" s="57"/>
      <c r="F137" s="57"/>
      <c r="G137" s="57"/>
      <c r="H137" s="57"/>
      <c r="I137" s="57"/>
      <c r="J137" s="57"/>
      <c r="K137" s="57"/>
      <c r="L137" s="57"/>
      <c r="M137" s="58"/>
      <c r="N137" s="33"/>
    </row>
    <row r="138" spans="1:14" ht="15">
      <c r="A138" s="158">
        <v>131</v>
      </c>
      <c r="B138" s="169"/>
      <c r="C138" s="170"/>
      <c r="D138" s="1219" t="s">
        <v>277</v>
      </c>
      <c r="E138" s="171">
        <v>231000</v>
      </c>
      <c r="F138" s="171">
        <v>12000</v>
      </c>
      <c r="G138" s="171">
        <v>80000</v>
      </c>
      <c r="H138" s="171"/>
      <c r="I138" s="171"/>
      <c r="J138" s="171"/>
      <c r="K138" s="171"/>
      <c r="L138" s="171">
        <v>374889</v>
      </c>
      <c r="M138" s="172">
        <v>248695</v>
      </c>
      <c r="N138" s="173">
        <f t="shared" si="7"/>
        <v>697889</v>
      </c>
    </row>
    <row r="139" spans="1:14" ht="15">
      <c r="A139" s="158">
        <v>132</v>
      </c>
      <c r="B139" s="29"/>
      <c r="C139" s="34"/>
      <c r="D139" s="1220" t="s">
        <v>285</v>
      </c>
      <c r="E139" s="57">
        <v>213384</v>
      </c>
      <c r="F139" s="57">
        <v>20883</v>
      </c>
      <c r="G139" s="57">
        <v>88185</v>
      </c>
      <c r="H139" s="57"/>
      <c r="I139" s="57"/>
      <c r="J139" s="57"/>
      <c r="K139" s="57">
        <v>11033</v>
      </c>
      <c r="L139" s="57">
        <v>456080</v>
      </c>
      <c r="M139" s="58">
        <v>248695</v>
      </c>
      <c r="N139" s="174">
        <f t="shared" si="7"/>
        <v>789565</v>
      </c>
    </row>
    <row r="140" spans="1:14" ht="15">
      <c r="A140" s="158">
        <v>133</v>
      </c>
      <c r="B140" s="176"/>
      <c r="C140" s="30"/>
      <c r="D140" s="1221" t="s">
        <v>275</v>
      </c>
      <c r="E140" s="32">
        <v>213385</v>
      </c>
      <c r="F140" s="32">
        <v>20883</v>
      </c>
      <c r="G140" s="32">
        <v>88184</v>
      </c>
      <c r="H140" s="32"/>
      <c r="I140" s="32"/>
      <c r="J140" s="32"/>
      <c r="K140" s="32">
        <v>11033</v>
      </c>
      <c r="L140" s="32">
        <v>456080</v>
      </c>
      <c r="M140" s="59"/>
      <c r="N140" s="44">
        <f t="shared" si="7"/>
        <v>789565</v>
      </c>
    </row>
    <row r="141" spans="1:14" ht="21.75" customHeight="1">
      <c r="A141" s="158">
        <v>134</v>
      </c>
      <c r="B141" s="55"/>
      <c r="C141" s="56">
        <v>1</v>
      </c>
      <c r="D141" s="1645" t="s">
        <v>774</v>
      </c>
      <c r="E141" s="1645"/>
      <c r="F141" s="1645"/>
      <c r="G141" s="1645"/>
      <c r="H141" s="1645"/>
      <c r="I141" s="57"/>
      <c r="J141" s="57"/>
      <c r="K141" s="57"/>
      <c r="L141" s="57"/>
      <c r="M141" s="58"/>
      <c r="N141" s="44"/>
    </row>
    <row r="142" spans="1:14" ht="15">
      <c r="A142" s="158">
        <v>135</v>
      </c>
      <c r="B142" s="169"/>
      <c r="C142" s="170"/>
      <c r="D142" s="1219" t="s">
        <v>277</v>
      </c>
      <c r="E142" s="171"/>
      <c r="F142" s="171">
        <v>1251</v>
      </c>
      <c r="G142" s="171"/>
      <c r="H142" s="171"/>
      <c r="I142" s="171"/>
      <c r="J142" s="171"/>
      <c r="K142" s="171"/>
      <c r="L142" s="171"/>
      <c r="M142" s="172"/>
      <c r="N142" s="173">
        <f t="shared" si="7"/>
        <v>1251</v>
      </c>
    </row>
    <row r="143" spans="1:14" ht="15">
      <c r="A143" s="158">
        <v>136</v>
      </c>
      <c r="B143" s="29"/>
      <c r="C143" s="34"/>
      <c r="D143" s="1220" t="s">
        <v>285</v>
      </c>
      <c r="E143" s="57"/>
      <c r="F143" s="57">
        <v>2581</v>
      </c>
      <c r="G143" s="57"/>
      <c r="H143" s="57"/>
      <c r="I143" s="57"/>
      <c r="J143" s="57"/>
      <c r="K143" s="57"/>
      <c r="L143" s="57"/>
      <c r="M143" s="58"/>
      <c r="N143" s="174">
        <f t="shared" si="7"/>
        <v>2581</v>
      </c>
    </row>
    <row r="144" spans="1:14" ht="25.5" customHeight="1">
      <c r="A144" s="152">
        <v>137</v>
      </c>
      <c r="B144" s="177"/>
      <c r="C144" s="178"/>
      <c r="D144" s="1223" t="s">
        <v>275</v>
      </c>
      <c r="E144" s="179"/>
      <c r="F144" s="179">
        <v>2581</v>
      </c>
      <c r="G144" s="179"/>
      <c r="H144" s="179"/>
      <c r="I144" s="179"/>
      <c r="J144" s="179"/>
      <c r="K144" s="179"/>
      <c r="L144" s="179"/>
      <c r="M144" s="191"/>
      <c r="N144" s="43">
        <f t="shared" si="7"/>
        <v>2581</v>
      </c>
    </row>
    <row r="145" spans="1:14" ht="19.5" customHeight="1">
      <c r="A145" s="747">
        <v>138</v>
      </c>
      <c r="B145" s="192"/>
      <c r="C145" s="193"/>
      <c r="D145" s="193" t="s">
        <v>141</v>
      </c>
      <c r="E145" s="194"/>
      <c r="F145" s="194"/>
      <c r="G145" s="194"/>
      <c r="H145" s="194"/>
      <c r="I145" s="194"/>
      <c r="J145" s="194"/>
      <c r="K145" s="194"/>
      <c r="L145" s="194"/>
      <c r="M145" s="193"/>
      <c r="N145" s="195"/>
    </row>
    <row r="146" spans="1:14" ht="19.5" customHeight="1">
      <c r="A146" s="747">
        <v>139</v>
      </c>
      <c r="B146" s="182"/>
      <c r="C146" s="183"/>
      <c r="D146" s="1219" t="s">
        <v>277</v>
      </c>
      <c r="E146" s="184">
        <f aca="true" t="shared" si="8" ref="E146:M146">SUM(E142,E138,E134,E127,E123,E119,E115,E111,E107,E103,E99,E95,E88,E84)</f>
        <v>421591</v>
      </c>
      <c r="F146" s="184">
        <f t="shared" si="8"/>
        <v>96922</v>
      </c>
      <c r="G146" s="184">
        <f t="shared" si="8"/>
        <v>80000</v>
      </c>
      <c r="H146" s="184">
        <f t="shared" si="8"/>
        <v>0</v>
      </c>
      <c r="I146" s="184">
        <f t="shared" si="8"/>
        <v>0</v>
      </c>
      <c r="J146" s="184">
        <f t="shared" si="8"/>
        <v>0</v>
      </c>
      <c r="K146" s="184">
        <f t="shared" si="8"/>
        <v>0</v>
      </c>
      <c r="L146" s="184">
        <f t="shared" si="8"/>
        <v>1082371</v>
      </c>
      <c r="M146" s="183">
        <f t="shared" si="8"/>
        <v>702538</v>
      </c>
      <c r="N146" s="185">
        <f t="shared" si="7"/>
        <v>1680884</v>
      </c>
    </row>
    <row r="147" spans="1:14" ht="19.5" customHeight="1">
      <c r="A147" s="747">
        <v>140</v>
      </c>
      <c r="B147" s="53"/>
      <c r="C147" s="28"/>
      <c r="D147" s="1220" t="s">
        <v>285</v>
      </c>
      <c r="E147" s="27">
        <f>SUM(E143,E139,E135,E128,E124,E120,E116,E112,E108,E104,E100,E96,E89,E85)+E131+E92</f>
        <v>519425</v>
      </c>
      <c r="F147" s="27">
        <f>SUM(F143,F139,F135,F128,F124,F120,F116,F112,F108,F104,F100,F96,F89,F85)+F131+F92</f>
        <v>157503</v>
      </c>
      <c r="G147" s="27">
        <f aca="true" t="shared" si="9" ref="G147:N147">SUM(G143,G139,G135,G128,G124,G120,G116,G112,G108,G104,G100,G96,G89,G85)+G131+G92</f>
        <v>106809</v>
      </c>
      <c r="H147" s="27">
        <f t="shared" si="9"/>
        <v>60</v>
      </c>
      <c r="I147" s="27">
        <f t="shared" si="9"/>
        <v>0</v>
      </c>
      <c r="J147" s="27">
        <f t="shared" si="9"/>
        <v>0</v>
      </c>
      <c r="K147" s="27">
        <f t="shared" si="9"/>
        <v>114365</v>
      </c>
      <c r="L147" s="27">
        <f t="shared" si="9"/>
        <v>1205954</v>
      </c>
      <c r="M147" s="28">
        <f t="shared" si="9"/>
        <v>702538</v>
      </c>
      <c r="N147" s="35">
        <f t="shared" si="9"/>
        <v>2104116</v>
      </c>
    </row>
    <row r="148" spans="1:14" ht="19.5" customHeight="1">
      <c r="A148" s="747">
        <v>141</v>
      </c>
      <c r="B148" s="53"/>
      <c r="C148" s="186"/>
      <c r="D148" s="1224" t="s">
        <v>275</v>
      </c>
      <c r="E148" s="187">
        <f>SUM(E144,E140,E136,E129,E125,E121,E117,E113,E109,E105,E101,E97,E90,E86)</f>
        <v>507432</v>
      </c>
      <c r="F148" s="187">
        <f>SUM(F144,F140,F136,F129,F125,F121,F117,F113,F109,F105,F101,F97,F90,F86)+F93+F132</f>
        <v>143965</v>
      </c>
      <c r="G148" s="187">
        <f aca="true" t="shared" si="10" ref="G148:N148">SUM(G144,G140,G136,G129,G125,G121,G117,G113,G109,G105,G101,G97,G90,G86)+G93+G132</f>
        <v>106906</v>
      </c>
      <c r="H148" s="187">
        <f t="shared" si="10"/>
        <v>59</v>
      </c>
      <c r="I148" s="187">
        <f t="shared" si="10"/>
        <v>0</v>
      </c>
      <c r="J148" s="187">
        <f t="shared" si="10"/>
        <v>0</v>
      </c>
      <c r="K148" s="187">
        <f t="shared" si="10"/>
        <v>114365</v>
      </c>
      <c r="L148" s="187">
        <f t="shared" si="10"/>
        <v>1205954</v>
      </c>
      <c r="M148" s="187">
        <f t="shared" si="10"/>
        <v>0</v>
      </c>
      <c r="N148" s="187">
        <f t="shared" si="10"/>
        <v>2078681</v>
      </c>
    </row>
    <row r="149" spans="1:14" ht="25.5" customHeight="1">
      <c r="A149" s="158">
        <v>142</v>
      </c>
      <c r="B149" s="55">
        <v>16</v>
      </c>
      <c r="C149" s="56"/>
      <c r="D149" s="1229" t="s">
        <v>767</v>
      </c>
      <c r="E149" s="58"/>
      <c r="F149" s="58"/>
      <c r="G149" s="58"/>
      <c r="H149" s="58"/>
      <c r="I149" s="58"/>
      <c r="J149" s="58"/>
      <c r="K149" s="58"/>
      <c r="L149" s="58"/>
      <c r="M149" s="58"/>
      <c r="N149" s="44"/>
    </row>
    <row r="150" spans="1:14" ht="15">
      <c r="A150" s="158">
        <v>143</v>
      </c>
      <c r="B150" s="169"/>
      <c r="C150" s="170"/>
      <c r="D150" s="1219" t="s">
        <v>277</v>
      </c>
      <c r="E150" s="171">
        <v>250000</v>
      </c>
      <c r="F150" s="171"/>
      <c r="G150" s="171"/>
      <c r="H150" s="171"/>
      <c r="I150" s="171"/>
      <c r="J150" s="171"/>
      <c r="K150" s="171"/>
      <c r="L150" s="171">
        <v>771405</v>
      </c>
      <c r="M150" s="172">
        <v>184277</v>
      </c>
      <c r="N150" s="173">
        <f t="shared" si="7"/>
        <v>1021405</v>
      </c>
    </row>
    <row r="151" spans="1:14" ht="15">
      <c r="A151" s="158">
        <v>144</v>
      </c>
      <c r="B151" s="29"/>
      <c r="C151" s="34"/>
      <c r="D151" s="1220" t="s">
        <v>285</v>
      </c>
      <c r="E151" s="57">
        <v>385000</v>
      </c>
      <c r="F151" s="57"/>
      <c r="G151" s="57"/>
      <c r="H151" s="57"/>
      <c r="I151" s="57"/>
      <c r="J151" s="57"/>
      <c r="K151" s="57">
        <v>2348</v>
      </c>
      <c r="L151" s="57">
        <v>783249</v>
      </c>
      <c r="M151" s="58">
        <v>184277</v>
      </c>
      <c r="N151" s="174">
        <f t="shared" si="7"/>
        <v>1170597</v>
      </c>
    </row>
    <row r="152" spans="1:14" ht="25.5" customHeight="1" thickBot="1">
      <c r="A152" s="152">
        <v>145</v>
      </c>
      <c r="B152" s="177"/>
      <c r="C152" s="178"/>
      <c r="D152" s="1223" t="s">
        <v>275</v>
      </c>
      <c r="E152" s="179">
        <v>384438</v>
      </c>
      <c r="F152" s="179"/>
      <c r="G152" s="179"/>
      <c r="H152" s="179"/>
      <c r="I152" s="179"/>
      <c r="J152" s="179"/>
      <c r="K152" s="179">
        <v>2348</v>
      </c>
      <c r="L152" s="179">
        <v>783249</v>
      </c>
      <c r="M152" s="179"/>
      <c r="N152" s="43">
        <f t="shared" si="7"/>
        <v>1170035</v>
      </c>
    </row>
    <row r="153" spans="1:14" ht="19.5" customHeight="1">
      <c r="A153" s="158">
        <v>146</v>
      </c>
      <c r="B153" s="196"/>
      <c r="C153" s="1646" t="s">
        <v>224</v>
      </c>
      <c r="D153" s="1646"/>
      <c r="E153" s="197"/>
      <c r="F153" s="197"/>
      <c r="G153" s="197"/>
      <c r="H153" s="197"/>
      <c r="I153" s="197"/>
      <c r="J153" s="197"/>
      <c r="K153" s="197"/>
      <c r="L153" s="197"/>
      <c r="M153" s="198"/>
      <c r="N153" s="199"/>
    </row>
    <row r="154" spans="1:14" ht="15">
      <c r="A154" s="158">
        <v>147</v>
      </c>
      <c r="B154" s="169"/>
      <c r="C154" s="200"/>
      <c r="D154" s="1219" t="s">
        <v>277</v>
      </c>
      <c r="E154" s="184">
        <f aca="true" t="shared" si="11" ref="E154:M154">SUM(E57,E80,E146,E150)</f>
        <v>899595</v>
      </c>
      <c r="F154" s="184">
        <f t="shared" si="11"/>
        <v>249519</v>
      </c>
      <c r="G154" s="184">
        <f t="shared" si="11"/>
        <v>80000</v>
      </c>
      <c r="H154" s="184">
        <f t="shared" si="11"/>
        <v>0</v>
      </c>
      <c r="I154" s="184">
        <f t="shared" si="11"/>
        <v>0</v>
      </c>
      <c r="J154" s="184">
        <f t="shared" si="11"/>
        <v>0</v>
      </c>
      <c r="K154" s="184">
        <f t="shared" si="11"/>
        <v>0</v>
      </c>
      <c r="L154" s="184">
        <f t="shared" si="11"/>
        <v>3569837</v>
      </c>
      <c r="M154" s="183">
        <f t="shared" si="11"/>
        <v>2251280</v>
      </c>
      <c r="N154" s="185">
        <f t="shared" si="7"/>
        <v>4798951</v>
      </c>
    </row>
    <row r="155" spans="1:14" ht="15">
      <c r="A155" s="158">
        <v>148</v>
      </c>
      <c r="B155" s="29"/>
      <c r="C155" s="163"/>
      <c r="D155" s="1220" t="s">
        <v>285</v>
      </c>
      <c r="E155" s="27">
        <f>SUM(E151,E147,E81,E58)</f>
        <v>1136887</v>
      </c>
      <c r="F155" s="27">
        <f>SUM(F151,F147,F81,F58)</f>
        <v>340005</v>
      </c>
      <c r="G155" s="27">
        <f aca="true" t="shared" si="12" ref="G155:N155">SUM(G151,G147,G81,G58)</f>
        <v>106809</v>
      </c>
      <c r="H155" s="27">
        <f t="shared" si="12"/>
        <v>60</v>
      </c>
      <c r="I155" s="27">
        <f t="shared" si="12"/>
        <v>0</v>
      </c>
      <c r="J155" s="27">
        <f t="shared" si="12"/>
        <v>0</v>
      </c>
      <c r="K155" s="27">
        <f t="shared" si="12"/>
        <v>142701</v>
      </c>
      <c r="L155" s="27">
        <f t="shared" si="12"/>
        <v>3853480</v>
      </c>
      <c r="M155" s="28">
        <f t="shared" si="12"/>
        <v>2251280</v>
      </c>
      <c r="N155" s="35">
        <f t="shared" si="12"/>
        <v>5579942</v>
      </c>
    </row>
    <row r="156" spans="1:14" ht="15.75" thickBot="1">
      <c r="A156" s="158">
        <v>149</v>
      </c>
      <c r="B156" s="26"/>
      <c r="C156" s="164"/>
      <c r="D156" s="1230" t="s">
        <v>275</v>
      </c>
      <c r="E156" s="3">
        <f>SUM(E152,E148,E82,E59)</f>
        <v>1120606</v>
      </c>
      <c r="F156" s="3">
        <f aca="true" t="shared" si="13" ref="F156:L156">SUM(F152,F148,F82,F59)</f>
        <v>325904</v>
      </c>
      <c r="G156" s="3">
        <f t="shared" si="13"/>
        <v>106906</v>
      </c>
      <c r="H156" s="3">
        <f t="shared" si="13"/>
        <v>59</v>
      </c>
      <c r="I156" s="3">
        <f t="shared" si="13"/>
        <v>0</v>
      </c>
      <c r="J156" s="3">
        <f t="shared" si="13"/>
        <v>0</v>
      </c>
      <c r="K156" s="3">
        <f t="shared" si="13"/>
        <v>142701</v>
      </c>
      <c r="L156" s="3">
        <f t="shared" si="13"/>
        <v>3853480</v>
      </c>
      <c r="M156" s="201"/>
      <c r="N156" s="14">
        <f t="shared" si="7"/>
        <v>5549656</v>
      </c>
    </row>
    <row r="157" spans="1:14" ht="25.5" customHeight="1">
      <c r="A157" s="158">
        <v>150</v>
      </c>
      <c r="B157" s="55">
        <v>17</v>
      </c>
      <c r="C157" s="57"/>
      <c r="D157" s="1647" t="s">
        <v>771</v>
      </c>
      <c r="E157" s="1647"/>
      <c r="F157" s="1647"/>
      <c r="G157" s="57"/>
      <c r="H157" s="57"/>
      <c r="I157" s="57"/>
      <c r="J157" s="57"/>
      <c r="K157" s="57"/>
      <c r="L157" s="57"/>
      <c r="M157" s="58"/>
      <c r="N157" s="44"/>
    </row>
    <row r="158" spans="1:14" ht="15">
      <c r="A158" s="158">
        <v>151</v>
      </c>
      <c r="B158" s="169"/>
      <c r="C158" s="170"/>
      <c r="D158" s="1219" t="s">
        <v>277</v>
      </c>
      <c r="E158" s="171"/>
      <c r="F158" s="171"/>
      <c r="G158" s="171"/>
      <c r="H158" s="171"/>
      <c r="I158" s="171"/>
      <c r="J158" s="171"/>
      <c r="K158" s="171"/>
      <c r="L158" s="171">
        <v>1319397</v>
      </c>
      <c r="M158" s="172"/>
      <c r="N158" s="173">
        <f t="shared" si="7"/>
        <v>1319397</v>
      </c>
    </row>
    <row r="159" spans="1:14" ht="15">
      <c r="A159" s="158">
        <v>152</v>
      </c>
      <c r="B159" s="29"/>
      <c r="C159" s="34"/>
      <c r="D159" s="1220" t="s">
        <v>285</v>
      </c>
      <c r="E159" s="57">
        <v>3211</v>
      </c>
      <c r="F159" s="57"/>
      <c r="G159" s="57"/>
      <c r="H159" s="57"/>
      <c r="I159" s="57"/>
      <c r="J159" s="57"/>
      <c r="K159" s="57">
        <v>170702</v>
      </c>
      <c r="L159" s="57">
        <v>1261495</v>
      </c>
      <c r="M159" s="58"/>
      <c r="N159" s="174">
        <f t="shared" si="7"/>
        <v>1435408</v>
      </c>
    </row>
    <row r="160" spans="1:14" ht="15">
      <c r="A160" s="158">
        <v>153</v>
      </c>
      <c r="B160" s="176"/>
      <c r="C160" s="30"/>
      <c r="D160" s="1221" t="s">
        <v>275</v>
      </c>
      <c r="E160" s="32">
        <v>3654</v>
      </c>
      <c r="F160" s="32">
        <v>413</v>
      </c>
      <c r="G160" s="32"/>
      <c r="H160" s="32">
        <v>484</v>
      </c>
      <c r="I160" s="32"/>
      <c r="J160" s="32"/>
      <c r="K160" s="32">
        <v>170702</v>
      </c>
      <c r="L160" s="32">
        <v>1261495</v>
      </c>
      <c r="M160" s="32"/>
      <c r="N160" s="44">
        <f t="shared" si="7"/>
        <v>1436748</v>
      </c>
    </row>
    <row r="161" spans="1:14" ht="21.75" customHeight="1">
      <c r="A161" s="158">
        <v>154</v>
      </c>
      <c r="B161" s="55"/>
      <c r="C161" s="56"/>
      <c r="D161" s="1645" t="s">
        <v>78</v>
      </c>
      <c r="E161" s="1645"/>
      <c r="F161" s="1645"/>
      <c r="G161" s="1645"/>
      <c r="H161" s="1645"/>
      <c r="I161" s="1645"/>
      <c r="J161" s="1645"/>
      <c r="K161" s="1645"/>
      <c r="L161" s="1645"/>
      <c r="M161" s="1645"/>
      <c r="N161" s="1648"/>
    </row>
    <row r="162" spans="1:14" ht="15">
      <c r="A162" s="158">
        <v>155</v>
      </c>
      <c r="B162" s="29"/>
      <c r="C162" s="34"/>
      <c r="D162" s="1220" t="s">
        <v>285</v>
      </c>
      <c r="E162" s="57"/>
      <c r="F162" s="57">
        <v>11250</v>
      </c>
      <c r="G162" s="57"/>
      <c r="H162" s="57"/>
      <c r="I162" s="57"/>
      <c r="J162" s="57"/>
      <c r="K162" s="57">
        <v>881</v>
      </c>
      <c r="L162" s="57"/>
      <c r="M162" s="58"/>
      <c r="N162" s="174">
        <f>SUM(E162:M162)</f>
        <v>12131</v>
      </c>
    </row>
    <row r="163" spans="1:14" ht="15">
      <c r="A163" s="158">
        <v>156</v>
      </c>
      <c r="B163" s="177"/>
      <c r="C163" s="178"/>
      <c r="D163" s="1221" t="s">
        <v>275</v>
      </c>
      <c r="E163" s="179"/>
      <c r="F163" s="179">
        <v>10810</v>
      </c>
      <c r="G163" s="179"/>
      <c r="H163" s="179"/>
      <c r="I163" s="179"/>
      <c r="J163" s="179"/>
      <c r="K163" s="179">
        <v>881</v>
      </c>
      <c r="L163" s="179"/>
      <c r="M163" s="191"/>
      <c r="N163" s="44">
        <f>SUM(E163:M163)</f>
        <v>11691</v>
      </c>
    </row>
    <row r="164" spans="1:14" ht="21.75" customHeight="1">
      <c r="A164" s="158">
        <v>157</v>
      </c>
      <c r="B164" s="55"/>
      <c r="C164" s="56"/>
      <c r="D164" s="1228" t="s">
        <v>283</v>
      </c>
      <c r="E164" s="57"/>
      <c r="F164" s="57"/>
      <c r="G164" s="57"/>
      <c r="H164" s="57"/>
      <c r="I164" s="57"/>
      <c r="J164" s="57"/>
      <c r="K164" s="57"/>
      <c r="L164" s="57"/>
      <c r="M164" s="58"/>
      <c r="N164" s="44"/>
    </row>
    <row r="165" spans="1:14" ht="15">
      <c r="A165" s="158">
        <v>158</v>
      </c>
      <c r="B165" s="169"/>
      <c r="C165" s="170"/>
      <c r="D165" s="1219" t="s">
        <v>277</v>
      </c>
      <c r="E165" s="171"/>
      <c r="F165" s="171">
        <v>9173</v>
      </c>
      <c r="G165" s="171"/>
      <c r="H165" s="171"/>
      <c r="I165" s="171"/>
      <c r="J165" s="171"/>
      <c r="K165" s="171"/>
      <c r="L165" s="171"/>
      <c r="M165" s="172"/>
      <c r="N165" s="173">
        <f t="shared" si="7"/>
        <v>9173</v>
      </c>
    </row>
    <row r="166" spans="1:14" ht="15">
      <c r="A166" s="158">
        <v>159</v>
      </c>
      <c r="B166" s="29"/>
      <c r="C166" s="34"/>
      <c r="D166" s="1220" t="s">
        <v>285</v>
      </c>
      <c r="E166" s="57"/>
      <c r="F166" s="57">
        <v>11753</v>
      </c>
      <c r="G166" s="57"/>
      <c r="H166" s="57"/>
      <c r="I166" s="57"/>
      <c r="J166" s="57"/>
      <c r="K166" s="57"/>
      <c r="L166" s="57"/>
      <c r="M166" s="58"/>
      <c r="N166" s="174">
        <f t="shared" si="7"/>
        <v>11753</v>
      </c>
    </row>
    <row r="167" spans="1:14" ht="15">
      <c r="A167" s="158">
        <v>160</v>
      </c>
      <c r="B167" s="177"/>
      <c r="C167" s="178"/>
      <c r="D167" s="1221" t="s">
        <v>275</v>
      </c>
      <c r="E167" s="179"/>
      <c r="F167" s="179">
        <v>11753</v>
      </c>
      <c r="G167" s="179"/>
      <c r="H167" s="179"/>
      <c r="I167" s="179"/>
      <c r="J167" s="179"/>
      <c r="K167" s="179"/>
      <c r="L167" s="179"/>
      <c r="M167" s="191"/>
      <c r="N167" s="174">
        <f t="shared" si="7"/>
        <v>11753</v>
      </c>
    </row>
    <row r="168" spans="1:14" ht="30">
      <c r="A168" s="152">
        <v>161</v>
      </c>
      <c r="B168" s="55"/>
      <c r="C168" s="56"/>
      <c r="D168" s="1228" t="s">
        <v>845</v>
      </c>
      <c r="E168" s="57"/>
      <c r="F168" s="57"/>
      <c r="G168" s="57"/>
      <c r="H168" s="57"/>
      <c r="I168" s="57"/>
      <c r="J168" s="57"/>
      <c r="K168" s="57"/>
      <c r="L168" s="57"/>
      <c r="M168" s="58"/>
      <c r="N168" s="43"/>
    </row>
    <row r="169" spans="1:14" ht="15">
      <c r="A169" s="158">
        <v>162</v>
      </c>
      <c r="B169" s="55"/>
      <c r="C169" s="56"/>
      <c r="D169" s="1220" t="s">
        <v>285</v>
      </c>
      <c r="E169" s="57"/>
      <c r="F169" s="57">
        <v>10933</v>
      </c>
      <c r="G169" s="57"/>
      <c r="H169" s="57"/>
      <c r="I169" s="57"/>
      <c r="J169" s="57"/>
      <c r="K169" s="57"/>
      <c r="L169" s="57"/>
      <c r="M169" s="58"/>
      <c r="N169" s="207">
        <f t="shared" si="7"/>
        <v>10933</v>
      </c>
    </row>
    <row r="170" spans="1:14" ht="15">
      <c r="A170" s="158">
        <v>163</v>
      </c>
      <c r="B170" s="177"/>
      <c r="C170" s="178"/>
      <c r="D170" s="1221" t="s">
        <v>275</v>
      </c>
      <c r="E170" s="179"/>
      <c r="F170" s="179">
        <v>10149</v>
      </c>
      <c r="G170" s="179"/>
      <c r="H170" s="179"/>
      <c r="I170" s="179"/>
      <c r="J170" s="179"/>
      <c r="K170" s="179"/>
      <c r="L170" s="179"/>
      <c r="M170" s="191"/>
      <c r="N170" s="43">
        <f t="shared" si="7"/>
        <v>10149</v>
      </c>
    </row>
    <row r="171" spans="1:14" ht="21.75" customHeight="1">
      <c r="A171" s="158">
        <v>164</v>
      </c>
      <c r="B171" s="55"/>
      <c r="C171" s="56"/>
      <c r="D171" s="1228" t="s">
        <v>284</v>
      </c>
      <c r="E171" s="57"/>
      <c r="F171" s="57"/>
      <c r="G171" s="57"/>
      <c r="H171" s="57"/>
      <c r="I171" s="57"/>
      <c r="J171" s="57"/>
      <c r="K171" s="57"/>
      <c r="L171" s="57"/>
      <c r="M171" s="58"/>
      <c r="N171" s="44"/>
    </row>
    <row r="172" spans="1:14" ht="15">
      <c r="A172" s="158">
        <v>165</v>
      </c>
      <c r="B172" s="55"/>
      <c r="C172" s="56"/>
      <c r="D172" s="1220" t="s">
        <v>285</v>
      </c>
      <c r="E172" s="57"/>
      <c r="F172" s="57">
        <v>10350</v>
      </c>
      <c r="G172" s="57"/>
      <c r="H172" s="57"/>
      <c r="I172" s="57"/>
      <c r="J172" s="57"/>
      <c r="K172" s="57"/>
      <c r="L172" s="57"/>
      <c r="M172" s="58"/>
      <c r="N172" s="174">
        <f>SUM(E172:L172)</f>
        <v>10350</v>
      </c>
    </row>
    <row r="173" spans="1:14" ht="25.5" customHeight="1">
      <c r="A173" s="152">
        <v>166</v>
      </c>
      <c r="B173" s="177"/>
      <c r="C173" s="178"/>
      <c r="D173" s="1223" t="s">
        <v>275</v>
      </c>
      <c r="E173" s="179"/>
      <c r="F173" s="179">
        <v>10350</v>
      </c>
      <c r="G173" s="179"/>
      <c r="H173" s="179"/>
      <c r="I173" s="179"/>
      <c r="J173" s="179"/>
      <c r="K173" s="179"/>
      <c r="L173" s="179"/>
      <c r="M173" s="179"/>
      <c r="N173" s="43">
        <f>SUM(E173:L173)</f>
        <v>10350</v>
      </c>
    </row>
    <row r="174" spans="1:14" ht="21.75" customHeight="1">
      <c r="A174" s="747">
        <v>167</v>
      </c>
      <c r="B174" s="202"/>
      <c r="C174" s="193"/>
      <c r="D174" s="193" t="s">
        <v>698</v>
      </c>
      <c r="E174" s="193"/>
      <c r="F174" s="193"/>
      <c r="G174" s="193"/>
      <c r="H174" s="193"/>
      <c r="I174" s="193"/>
      <c r="J174" s="193"/>
      <c r="K174" s="193"/>
      <c r="L174" s="193"/>
      <c r="M174" s="193"/>
      <c r="N174" s="195"/>
    </row>
    <row r="175" spans="1:14" ht="21.75" customHeight="1">
      <c r="A175" s="747">
        <v>168</v>
      </c>
      <c r="B175" s="182"/>
      <c r="C175" s="183"/>
      <c r="D175" s="1219" t="s">
        <v>277</v>
      </c>
      <c r="E175" s="184">
        <f aca="true" t="shared" si="14" ref="E175:M175">SUM(E165,E158)</f>
        <v>0</v>
      </c>
      <c r="F175" s="184">
        <f t="shared" si="14"/>
        <v>9173</v>
      </c>
      <c r="G175" s="184">
        <f t="shared" si="14"/>
        <v>0</v>
      </c>
      <c r="H175" s="184">
        <f t="shared" si="14"/>
        <v>0</v>
      </c>
      <c r="I175" s="184">
        <f t="shared" si="14"/>
        <v>0</v>
      </c>
      <c r="J175" s="184">
        <f t="shared" si="14"/>
        <v>0</v>
      </c>
      <c r="K175" s="184">
        <f t="shared" si="14"/>
        <v>0</v>
      </c>
      <c r="L175" s="184">
        <f t="shared" si="14"/>
        <v>1319397</v>
      </c>
      <c r="M175" s="183">
        <f t="shared" si="14"/>
        <v>0</v>
      </c>
      <c r="N175" s="185">
        <f t="shared" si="7"/>
        <v>1328570</v>
      </c>
    </row>
    <row r="176" spans="1:14" ht="21.75" customHeight="1">
      <c r="A176" s="747">
        <v>169</v>
      </c>
      <c r="B176" s="53"/>
      <c r="C176" s="28"/>
      <c r="D176" s="1220" t="s">
        <v>285</v>
      </c>
      <c r="E176" s="27">
        <f>SUM(E172,E166,E162,E159)+E169</f>
        <v>3211</v>
      </c>
      <c r="F176" s="27">
        <f>SUM(F172,F166,F162,F159)+F169</f>
        <v>44286</v>
      </c>
      <c r="G176" s="27">
        <f aca="true" t="shared" si="15" ref="G176:M176">SUM(G172,G166,G162,G159)+G169</f>
        <v>0</v>
      </c>
      <c r="H176" s="27">
        <f t="shared" si="15"/>
        <v>0</v>
      </c>
      <c r="I176" s="27">
        <f t="shared" si="15"/>
        <v>0</v>
      </c>
      <c r="J176" s="27">
        <f t="shared" si="15"/>
        <v>0</v>
      </c>
      <c r="K176" s="27">
        <f t="shared" si="15"/>
        <v>171583</v>
      </c>
      <c r="L176" s="27">
        <f t="shared" si="15"/>
        <v>1261495</v>
      </c>
      <c r="M176" s="28">
        <f t="shared" si="15"/>
        <v>0</v>
      </c>
      <c r="N176" s="35">
        <f t="shared" si="7"/>
        <v>1480575</v>
      </c>
    </row>
    <row r="177" spans="1:14" ht="21.75" customHeight="1">
      <c r="A177" s="747">
        <v>170</v>
      </c>
      <c r="B177" s="203"/>
      <c r="C177" s="204"/>
      <c r="D177" s="1231" t="s">
        <v>275</v>
      </c>
      <c r="E177" s="187">
        <f>SUM(E173,E167,E163,E160)</f>
        <v>3654</v>
      </c>
      <c r="F177" s="187">
        <f>SUM(F173,F167,F163,F160)+F170</f>
        <v>43475</v>
      </c>
      <c r="G177" s="187">
        <f aca="true" t="shared" si="16" ref="G177:L177">SUM(G173,G167,G163,G160)</f>
        <v>0</v>
      </c>
      <c r="H177" s="187">
        <f t="shared" si="16"/>
        <v>484</v>
      </c>
      <c r="I177" s="187">
        <f t="shared" si="16"/>
        <v>0</v>
      </c>
      <c r="J177" s="187">
        <f t="shared" si="16"/>
        <v>0</v>
      </c>
      <c r="K177" s="187">
        <f t="shared" si="16"/>
        <v>171583</v>
      </c>
      <c r="L177" s="187">
        <f t="shared" si="16"/>
        <v>1261495</v>
      </c>
      <c r="M177" s="205"/>
      <c r="N177" s="206">
        <f>SUM(E177:L177)</f>
        <v>1480691</v>
      </c>
    </row>
    <row r="178" spans="1:14" ht="21.75" customHeight="1">
      <c r="A178" s="747">
        <v>171</v>
      </c>
      <c r="B178" s="55"/>
      <c r="C178" s="1649" t="s">
        <v>424</v>
      </c>
      <c r="D178" s="1649"/>
      <c r="E178" s="58"/>
      <c r="F178" s="58"/>
      <c r="G178" s="58"/>
      <c r="H178" s="58"/>
      <c r="I178" s="58"/>
      <c r="J178" s="58"/>
      <c r="K178" s="58"/>
      <c r="L178" s="58"/>
      <c r="M178" s="58"/>
      <c r="N178" s="44">
        <f t="shared" si="7"/>
        <v>0</v>
      </c>
    </row>
    <row r="179" spans="1:14" s="1232" customFormat="1" ht="21.75" customHeight="1">
      <c r="A179" s="747">
        <v>172</v>
      </c>
      <c r="B179" s="169"/>
      <c r="C179" s="200"/>
      <c r="D179" s="1219" t="s">
        <v>277</v>
      </c>
      <c r="E179" s="184">
        <f aca="true" t="shared" si="17" ref="E179:M179">SUM(E154,E175)</f>
        <v>899595</v>
      </c>
      <c r="F179" s="184">
        <f t="shared" si="17"/>
        <v>258692</v>
      </c>
      <c r="G179" s="184">
        <f t="shared" si="17"/>
        <v>80000</v>
      </c>
      <c r="H179" s="184">
        <f t="shared" si="17"/>
        <v>0</v>
      </c>
      <c r="I179" s="184">
        <f t="shared" si="17"/>
        <v>0</v>
      </c>
      <c r="J179" s="184">
        <f t="shared" si="17"/>
        <v>0</v>
      </c>
      <c r="K179" s="184">
        <f t="shared" si="17"/>
        <v>0</v>
      </c>
      <c r="L179" s="184">
        <f t="shared" si="17"/>
        <v>4889234</v>
      </c>
      <c r="M179" s="183">
        <f t="shared" si="17"/>
        <v>2251280</v>
      </c>
      <c r="N179" s="185">
        <f t="shared" si="7"/>
        <v>6127521</v>
      </c>
    </row>
    <row r="180" spans="1:14" ht="21.75" customHeight="1">
      <c r="A180" s="747">
        <v>173</v>
      </c>
      <c r="B180" s="29"/>
      <c r="C180" s="163"/>
      <c r="D180" s="1220" t="s">
        <v>285</v>
      </c>
      <c r="E180" s="27">
        <f>SUM(E176,E155)</f>
        <v>1140098</v>
      </c>
      <c r="F180" s="27">
        <f aca="true" t="shared" si="18" ref="F180:M181">SUM(F176,F155)</f>
        <v>384291</v>
      </c>
      <c r="G180" s="27">
        <f t="shared" si="18"/>
        <v>106809</v>
      </c>
      <c r="H180" s="27">
        <f t="shared" si="18"/>
        <v>60</v>
      </c>
      <c r="I180" s="27">
        <f t="shared" si="18"/>
        <v>0</v>
      </c>
      <c r="J180" s="27">
        <f t="shared" si="18"/>
        <v>0</v>
      </c>
      <c r="K180" s="27">
        <f t="shared" si="18"/>
        <v>314284</v>
      </c>
      <c r="L180" s="27">
        <f t="shared" si="18"/>
        <v>5114975</v>
      </c>
      <c r="M180" s="28">
        <f t="shared" si="18"/>
        <v>2251280</v>
      </c>
      <c r="N180" s="35">
        <f t="shared" si="7"/>
        <v>7060517</v>
      </c>
    </row>
    <row r="181" spans="1:14" ht="21.75" customHeight="1" thickBot="1">
      <c r="A181" s="747">
        <v>174</v>
      </c>
      <c r="B181" s="26"/>
      <c r="C181" s="164"/>
      <c r="D181" s="1230" t="s">
        <v>275</v>
      </c>
      <c r="E181" s="3">
        <f>SUM(E177,E156)</f>
        <v>1124260</v>
      </c>
      <c r="F181" s="3">
        <f t="shared" si="18"/>
        <v>369379</v>
      </c>
      <c r="G181" s="3">
        <f t="shared" si="18"/>
        <v>106906</v>
      </c>
      <c r="H181" s="3">
        <f t="shared" si="18"/>
        <v>543</v>
      </c>
      <c r="I181" s="3">
        <f t="shared" si="18"/>
        <v>0</v>
      </c>
      <c r="J181" s="3">
        <f t="shared" si="18"/>
        <v>0</v>
      </c>
      <c r="K181" s="3">
        <f t="shared" si="18"/>
        <v>314284</v>
      </c>
      <c r="L181" s="3">
        <f t="shared" si="18"/>
        <v>5114975</v>
      </c>
      <c r="M181" s="201"/>
      <c r="N181" s="14">
        <f t="shared" si="7"/>
        <v>7030347</v>
      </c>
    </row>
  </sheetData>
  <sheetProtection/>
  <mergeCells count="33">
    <mergeCell ref="B1:D1"/>
    <mergeCell ref="B2:N2"/>
    <mergeCell ref="B3:N3"/>
    <mergeCell ref="M4:N4"/>
    <mergeCell ref="B6:B7"/>
    <mergeCell ref="C6:C7"/>
    <mergeCell ref="D6:D7"/>
    <mergeCell ref="E6:G6"/>
    <mergeCell ref="H6:J6"/>
    <mergeCell ref="K6:K7"/>
    <mergeCell ref="L6:M6"/>
    <mergeCell ref="N6:N7"/>
    <mergeCell ref="D8:G8"/>
    <mergeCell ref="D16:G16"/>
    <mergeCell ref="D24:G24"/>
    <mergeCell ref="D32:G32"/>
    <mergeCell ref="D133:H133"/>
    <mergeCell ref="D40:G40"/>
    <mergeCell ref="D48:G48"/>
    <mergeCell ref="D87:H87"/>
    <mergeCell ref="D91:H91"/>
    <mergeCell ref="D98:H98"/>
    <mergeCell ref="D106:H106"/>
    <mergeCell ref="D141:H141"/>
    <mergeCell ref="C153:D153"/>
    <mergeCell ref="D157:F157"/>
    <mergeCell ref="D161:N161"/>
    <mergeCell ref="C178:D178"/>
    <mergeCell ref="D110:H110"/>
    <mergeCell ref="D118:H118"/>
    <mergeCell ref="D122:H122"/>
    <mergeCell ref="D126:F126"/>
    <mergeCell ref="D130:H130"/>
  </mergeCells>
  <printOptions horizontalCentered="1"/>
  <pageMargins left="0.1968503937007874" right="0.1968503937007874" top="0.5905511811023623" bottom="0.5905511811023623" header="0.5118110236220472" footer="0.5118110236220472"/>
  <pageSetup fitToHeight="2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8"/>
  <sheetViews>
    <sheetView view="pageBreakPreview" zoomScale="90" zoomScaleSheetLayoutView="90" zoomScalePageLayoutView="0" workbookViewId="0" topLeftCell="A1">
      <selection activeCell="B1" sqref="B1:F1"/>
    </sheetView>
  </sheetViews>
  <sheetFormatPr defaultColWidth="9.00390625" defaultRowHeight="12.75"/>
  <cols>
    <col min="1" max="1" width="3.625" style="152" bestFit="1" customWidth="1"/>
    <col min="2" max="2" width="4.00390625" style="153" customWidth="1"/>
    <col min="3" max="3" width="4.125" style="52" customWidth="1"/>
    <col min="4" max="4" width="50.75390625" style="154" customWidth="1"/>
    <col min="5" max="5" width="5.75390625" style="155" customWidth="1"/>
    <col min="6" max="6" width="9.375" style="127" bestFit="1" customWidth="1"/>
    <col min="7" max="7" width="10.625" style="127" customWidth="1"/>
    <col min="8" max="8" width="9.375" style="127" bestFit="1" customWidth="1"/>
    <col min="9" max="9" width="15.75390625" style="803" customWidth="1"/>
    <col min="10" max="17" width="13.75390625" style="154" customWidth="1"/>
    <col min="18" max="18" width="9.625" style="154" bestFit="1" customWidth="1"/>
    <col min="19" max="16384" width="9.125" style="154" customWidth="1"/>
  </cols>
  <sheetData>
    <row r="1" spans="1:8" s="36" customFormat="1" ht="15">
      <c r="A1" s="158"/>
      <c r="B1" s="1655" t="s">
        <v>1506</v>
      </c>
      <c r="C1" s="1655"/>
      <c r="D1" s="1655"/>
      <c r="E1" s="1655"/>
      <c r="F1" s="1655"/>
      <c r="G1" s="208"/>
      <c r="H1" s="125"/>
    </row>
    <row r="2" spans="1:17" s="36" customFormat="1" ht="15">
      <c r="A2" s="158"/>
      <c r="B2" s="1656" t="s">
        <v>398</v>
      </c>
      <c r="C2" s="1656"/>
      <c r="D2" s="1656"/>
      <c r="E2" s="1656"/>
      <c r="F2" s="1656"/>
      <c r="G2" s="1656"/>
      <c r="H2" s="1656"/>
      <c r="I2" s="1656"/>
      <c r="J2" s="1656"/>
      <c r="K2" s="1656"/>
      <c r="L2" s="1656"/>
      <c r="M2" s="1656"/>
      <c r="N2" s="1656"/>
      <c r="O2" s="1656"/>
      <c r="P2" s="1656"/>
      <c r="Q2" s="1656"/>
    </row>
    <row r="3" spans="1:17" s="36" customFormat="1" ht="15">
      <c r="A3" s="158"/>
      <c r="B3" s="1656" t="s">
        <v>921</v>
      </c>
      <c r="C3" s="1656"/>
      <c r="D3" s="1656"/>
      <c r="E3" s="1656"/>
      <c r="F3" s="1656"/>
      <c r="G3" s="1656"/>
      <c r="H3" s="1656"/>
      <c r="I3" s="1656"/>
      <c r="J3" s="1656"/>
      <c r="K3" s="1656"/>
      <c r="L3" s="1656"/>
      <c r="M3" s="1656"/>
      <c r="N3" s="1656"/>
      <c r="O3" s="1656"/>
      <c r="P3" s="1656"/>
      <c r="Q3" s="1656"/>
    </row>
    <row r="4" spans="1:17" s="155" customFormat="1" ht="15">
      <c r="A4" s="158"/>
      <c r="B4" s="153"/>
      <c r="C4" s="52"/>
      <c r="D4" s="154"/>
      <c r="F4" s="127"/>
      <c r="G4" s="127"/>
      <c r="H4" s="127"/>
      <c r="I4" s="54"/>
      <c r="J4" s="154"/>
      <c r="K4" s="154"/>
      <c r="L4" s="154"/>
      <c r="M4" s="154"/>
      <c r="N4" s="154"/>
      <c r="O4" s="154"/>
      <c r="P4" s="1689" t="s">
        <v>155</v>
      </c>
      <c r="Q4" s="1689"/>
    </row>
    <row r="5" spans="1:17" s="155" customFormat="1" ht="15.75" thickBot="1">
      <c r="A5" s="158"/>
      <c r="B5" s="153" t="s">
        <v>164</v>
      </c>
      <c r="C5" s="153" t="s">
        <v>165</v>
      </c>
      <c r="D5" s="155" t="s">
        <v>166</v>
      </c>
      <c r="E5" s="155" t="s">
        <v>167</v>
      </c>
      <c r="F5" s="166" t="s">
        <v>168</v>
      </c>
      <c r="G5" s="166" t="s">
        <v>169</v>
      </c>
      <c r="H5" s="166" t="s">
        <v>170</v>
      </c>
      <c r="I5" s="155" t="s">
        <v>35</v>
      </c>
      <c r="J5" s="155" t="s">
        <v>36</v>
      </c>
      <c r="K5" s="155" t="s">
        <v>775</v>
      </c>
      <c r="L5" s="155" t="s">
        <v>776</v>
      </c>
      <c r="M5" s="155" t="s">
        <v>777</v>
      </c>
      <c r="N5" s="155" t="s">
        <v>778</v>
      </c>
      <c r="O5" s="155" t="s">
        <v>779</v>
      </c>
      <c r="P5" s="155" t="s">
        <v>807</v>
      </c>
      <c r="Q5" s="155" t="s">
        <v>808</v>
      </c>
    </row>
    <row r="6" spans="1:17" s="155" customFormat="1" ht="15">
      <c r="A6" s="158"/>
      <c r="B6" s="1690" t="s">
        <v>702</v>
      </c>
      <c r="C6" s="1690" t="s">
        <v>399</v>
      </c>
      <c r="D6" s="1692" t="s">
        <v>156</v>
      </c>
      <c r="E6" s="1694" t="s">
        <v>715</v>
      </c>
      <c r="F6" s="1696" t="s">
        <v>73</v>
      </c>
      <c r="G6" s="1696" t="s">
        <v>394</v>
      </c>
      <c r="H6" s="1681" t="s">
        <v>286</v>
      </c>
      <c r="I6" s="1683" t="s">
        <v>928</v>
      </c>
      <c r="J6" s="1685" t="s">
        <v>12</v>
      </c>
      <c r="K6" s="1686"/>
      <c r="L6" s="1686"/>
      <c r="M6" s="1686"/>
      <c r="N6" s="1687"/>
      <c r="O6" s="1688" t="s">
        <v>13</v>
      </c>
      <c r="P6" s="1688"/>
      <c r="Q6" s="1688"/>
    </row>
    <row r="7" spans="1:17" s="57" customFormat="1" ht="45.75" thickBot="1">
      <c r="A7" s="158"/>
      <c r="B7" s="1691"/>
      <c r="C7" s="1691"/>
      <c r="D7" s="1693"/>
      <c r="E7" s="1695"/>
      <c r="F7" s="1697"/>
      <c r="G7" s="1697"/>
      <c r="H7" s="1682"/>
      <c r="I7" s="1684"/>
      <c r="J7" s="16" t="s">
        <v>788</v>
      </c>
      <c r="K7" s="16" t="s">
        <v>784</v>
      </c>
      <c r="L7" s="16" t="s">
        <v>790</v>
      </c>
      <c r="M7" s="16" t="s">
        <v>11</v>
      </c>
      <c r="N7" s="16" t="s">
        <v>791</v>
      </c>
      <c r="O7" s="1233" t="s">
        <v>14</v>
      </c>
      <c r="P7" s="209" t="s">
        <v>15</v>
      </c>
      <c r="Q7" s="16" t="s">
        <v>723</v>
      </c>
    </row>
    <row r="8" spans="1:17" s="27" customFormat="1" ht="21.75" customHeight="1">
      <c r="A8" s="156">
        <v>1</v>
      </c>
      <c r="B8" s="196">
        <v>1</v>
      </c>
      <c r="C8" s="148"/>
      <c r="D8" s="1234" t="s">
        <v>287</v>
      </c>
      <c r="E8" s="1235" t="s">
        <v>776</v>
      </c>
      <c r="F8" s="210">
        <v>136600</v>
      </c>
      <c r="G8" s="210">
        <v>118352</v>
      </c>
      <c r="H8" s="210">
        <v>130202</v>
      </c>
      <c r="I8" s="211"/>
      <c r="J8" s="149"/>
      <c r="K8" s="149"/>
      <c r="L8" s="149"/>
      <c r="M8" s="149"/>
      <c r="N8" s="149"/>
      <c r="O8" s="149"/>
      <c r="P8" s="149"/>
      <c r="Q8" s="212"/>
    </row>
    <row r="9" spans="1:17" s="27" customFormat="1" ht="15">
      <c r="A9" s="156">
        <v>2</v>
      </c>
      <c r="B9" s="29"/>
      <c r="C9" s="34"/>
      <c r="D9" s="1236" t="s">
        <v>401</v>
      </c>
      <c r="E9" s="1237"/>
      <c r="F9" s="18"/>
      <c r="G9" s="18"/>
      <c r="H9" s="18"/>
      <c r="I9" s="213"/>
      <c r="Q9" s="35"/>
    </row>
    <row r="10" spans="1:17" s="52" customFormat="1" ht="15">
      <c r="A10" s="156">
        <v>3</v>
      </c>
      <c r="B10" s="169"/>
      <c r="C10" s="170"/>
      <c r="D10" s="1238" t="s">
        <v>277</v>
      </c>
      <c r="E10" s="1239"/>
      <c r="F10" s="214"/>
      <c r="G10" s="214"/>
      <c r="H10" s="214"/>
      <c r="I10" s="215">
        <f>SUM(J10:Q10)</f>
        <v>166856</v>
      </c>
      <c r="J10" s="171">
        <v>92919</v>
      </c>
      <c r="K10" s="171">
        <v>27386</v>
      </c>
      <c r="L10" s="171">
        <v>45551</v>
      </c>
      <c r="M10" s="171"/>
      <c r="N10" s="171"/>
      <c r="O10" s="171">
        <v>1000</v>
      </c>
      <c r="P10" s="171"/>
      <c r="Q10" s="173"/>
    </row>
    <row r="11" spans="1:17" s="57" customFormat="1" ht="15">
      <c r="A11" s="156">
        <v>4</v>
      </c>
      <c r="B11" s="29"/>
      <c r="C11" s="34"/>
      <c r="D11" s="1226" t="s">
        <v>285</v>
      </c>
      <c r="E11" s="1237"/>
      <c r="F11" s="18"/>
      <c r="G11" s="18"/>
      <c r="H11" s="18"/>
      <c r="I11" s="216">
        <f>SUM(J11:Q11)</f>
        <v>172131</v>
      </c>
      <c r="J11" s="57">
        <v>95265</v>
      </c>
      <c r="K11" s="57">
        <v>27561</v>
      </c>
      <c r="L11" s="57">
        <v>40112</v>
      </c>
      <c r="N11" s="57">
        <v>696</v>
      </c>
      <c r="O11" s="57">
        <v>8497</v>
      </c>
      <c r="Q11" s="174"/>
    </row>
    <row r="12" spans="1:17" s="52" customFormat="1" ht="15">
      <c r="A12" s="156">
        <v>5</v>
      </c>
      <c r="B12" s="176"/>
      <c r="C12" s="30"/>
      <c r="D12" s="1221" t="s">
        <v>275</v>
      </c>
      <c r="E12" s="1240"/>
      <c r="F12" s="31"/>
      <c r="G12" s="31"/>
      <c r="H12" s="31"/>
      <c r="I12" s="217">
        <f>SUM(J12:Q12)</f>
        <v>165422</v>
      </c>
      <c r="J12" s="32">
        <v>92543</v>
      </c>
      <c r="K12" s="32">
        <v>26614</v>
      </c>
      <c r="L12" s="32">
        <v>37762</v>
      </c>
      <c r="M12" s="32"/>
      <c r="N12" s="32">
        <v>696</v>
      </c>
      <c r="O12" s="32">
        <v>7807</v>
      </c>
      <c r="P12" s="32"/>
      <c r="Q12" s="33"/>
    </row>
    <row r="13" spans="1:17" s="57" customFormat="1" ht="15">
      <c r="A13" s="156">
        <v>6</v>
      </c>
      <c r="B13" s="55"/>
      <c r="C13" s="56">
        <v>1</v>
      </c>
      <c r="D13" s="1680" t="s">
        <v>485</v>
      </c>
      <c r="E13" s="1680"/>
      <c r="F13" s="1680"/>
      <c r="G13" s="1680"/>
      <c r="H13" s="128">
        <v>1131</v>
      </c>
      <c r="I13" s="216"/>
      <c r="Q13" s="174"/>
    </row>
    <row r="14" spans="1:17" s="27" customFormat="1" ht="15">
      <c r="A14" s="156">
        <v>7</v>
      </c>
      <c r="B14" s="169"/>
      <c r="C14" s="170"/>
      <c r="D14" s="1242" t="s">
        <v>277</v>
      </c>
      <c r="E14" s="1239"/>
      <c r="F14" s="214"/>
      <c r="G14" s="214"/>
      <c r="H14" s="214"/>
      <c r="I14" s="218">
        <f>SUM(J14:Q14)</f>
        <v>0</v>
      </c>
      <c r="J14" s="171"/>
      <c r="K14" s="171"/>
      <c r="L14" s="171"/>
      <c r="M14" s="171"/>
      <c r="N14" s="171"/>
      <c r="O14" s="171"/>
      <c r="P14" s="171"/>
      <c r="Q14" s="173"/>
    </row>
    <row r="15" spans="1:17" s="27" customFormat="1" ht="15">
      <c r="A15" s="156">
        <v>8</v>
      </c>
      <c r="B15" s="29"/>
      <c r="C15" s="34"/>
      <c r="D15" s="1243" t="s">
        <v>285</v>
      </c>
      <c r="E15" s="1237"/>
      <c r="F15" s="18"/>
      <c r="G15" s="18"/>
      <c r="H15" s="18"/>
      <c r="I15" s="213">
        <f>SUM(J15:Q15)</f>
        <v>1628</v>
      </c>
      <c r="J15" s="57">
        <v>1269</v>
      </c>
      <c r="K15" s="57">
        <v>359</v>
      </c>
      <c r="L15" s="57"/>
      <c r="M15" s="57"/>
      <c r="N15" s="57"/>
      <c r="O15" s="57"/>
      <c r="P15" s="57"/>
      <c r="Q15" s="174"/>
    </row>
    <row r="16" spans="1:17" s="57" customFormat="1" ht="15">
      <c r="A16" s="156">
        <v>9</v>
      </c>
      <c r="B16" s="176"/>
      <c r="C16" s="30"/>
      <c r="D16" s="1244" t="s">
        <v>275</v>
      </c>
      <c r="E16" s="1240"/>
      <c r="F16" s="31"/>
      <c r="G16" s="31"/>
      <c r="H16" s="31"/>
      <c r="I16" s="219">
        <f>SUM(J16:Q16)</f>
        <v>1628</v>
      </c>
      <c r="J16" s="32">
        <v>1269</v>
      </c>
      <c r="K16" s="32">
        <v>359</v>
      </c>
      <c r="L16" s="32"/>
      <c r="M16" s="32"/>
      <c r="N16" s="32"/>
      <c r="O16" s="32"/>
      <c r="P16" s="32"/>
      <c r="Q16" s="33"/>
    </row>
    <row r="17" spans="1:17" s="27" customFormat="1" ht="15">
      <c r="A17" s="156">
        <v>10</v>
      </c>
      <c r="B17" s="55"/>
      <c r="C17" s="56">
        <v>2</v>
      </c>
      <c r="D17" s="1241" t="s">
        <v>774</v>
      </c>
      <c r="E17" s="1245"/>
      <c r="F17" s="128"/>
      <c r="G17" s="128"/>
      <c r="H17" s="128"/>
      <c r="I17" s="216"/>
      <c r="J17" s="57"/>
      <c r="K17" s="57"/>
      <c r="L17" s="57"/>
      <c r="M17" s="57"/>
      <c r="N17" s="57"/>
      <c r="O17" s="57"/>
      <c r="P17" s="57"/>
      <c r="Q17" s="174"/>
    </row>
    <row r="18" spans="1:17" s="27" customFormat="1" ht="15">
      <c r="A18" s="156">
        <v>11</v>
      </c>
      <c r="B18" s="169"/>
      <c r="C18" s="170"/>
      <c r="D18" s="1242" t="s">
        <v>277</v>
      </c>
      <c r="E18" s="1239"/>
      <c r="F18" s="214"/>
      <c r="G18" s="214"/>
      <c r="H18" s="214"/>
      <c r="I18" s="220">
        <f>SUM(J18:Q18)</f>
        <v>792</v>
      </c>
      <c r="J18" s="221">
        <v>618</v>
      </c>
      <c r="K18" s="221">
        <v>83</v>
      </c>
      <c r="L18" s="221">
        <v>91</v>
      </c>
      <c r="M18" s="221"/>
      <c r="N18" s="221"/>
      <c r="O18" s="221"/>
      <c r="P18" s="221"/>
      <c r="Q18" s="222"/>
    </row>
    <row r="19" spans="1:17" s="52" customFormat="1" ht="15">
      <c r="A19" s="156">
        <v>12</v>
      </c>
      <c r="B19" s="29"/>
      <c r="C19" s="34"/>
      <c r="D19" s="1243" t="s">
        <v>285</v>
      </c>
      <c r="E19" s="1237"/>
      <c r="F19" s="18"/>
      <c r="G19" s="18"/>
      <c r="H19" s="18"/>
      <c r="I19" s="223">
        <f>SUM(J19:Q19)</f>
        <v>792</v>
      </c>
      <c r="J19" s="41">
        <v>618</v>
      </c>
      <c r="K19" s="41">
        <v>83</v>
      </c>
      <c r="L19" s="41">
        <v>91</v>
      </c>
      <c r="M19" s="41"/>
      <c r="N19" s="41"/>
      <c r="O19" s="41"/>
      <c r="P19" s="41"/>
      <c r="Q19" s="207"/>
    </row>
    <row r="20" spans="1:17" s="27" customFormat="1" ht="15">
      <c r="A20" s="156">
        <v>13</v>
      </c>
      <c r="B20" s="176"/>
      <c r="C20" s="30"/>
      <c r="D20" s="1244" t="s">
        <v>275</v>
      </c>
      <c r="E20" s="1240"/>
      <c r="F20" s="31"/>
      <c r="G20" s="31"/>
      <c r="H20" s="31"/>
      <c r="I20" s="224">
        <f>SUM(J20:Q20)</f>
        <v>733</v>
      </c>
      <c r="J20" s="32">
        <v>567</v>
      </c>
      <c r="K20" s="32">
        <v>77</v>
      </c>
      <c r="L20" s="32">
        <v>89</v>
      </c>
      <c r="M20" s="32"/>
      <c r="N20" s="32"/>
      <c r="O20" s="32"/>
      <c r="P20" s="32"/>
      <c r="Q20" s="33"/>
    </row>
    <row r="21" spans="1:17" s="27" customFormat="1" ht="21.75" customHeight="1">
      <c r="A21" s="156">
        <v>14</v>
      </c>
      <c r="B21" s="55">
        <v>2</v>
      </c>
      <c r="C21" s="56"/>
      <c r="D21" s="1226" t="s">
        <v>402</v>
      </c>
      <c r="E21" s="1246" t="s">
        <v>776</v>
      </c>
      <c r="F21" s="128">
        <v>224901</v>
      </c>
      <c r="G21" s="128">
        <v>202218</v>
      </c>
      <c r="H21" s="128">
        <v>228374</v>
      </c>
      <c r="I21" s="216"/>
      <c r="J21" s="57"/>
      <c r="K21" s="57"/>
      <c r="L21" s="57"/>
      <c r="M21" s="57"/>
      <c r="N21" s="57"/>
      <c r="O21" s="57"/>
      <c r="P21" s="57"/>
      <c r="Q21" s="174"/>
    </row>
    <row r="22" spans="1:17" s="52" customFormat="1" ht="15">
      <c r="A22" s="156">
        <v>15</v>
      </c>
      <c r="B22" s="29"/>
      <c r="C22" s="34"/>
      <c r="D22" s="1236" t="s">
        <v>403</v>
      </c>
      <c r="E22" s="1237"/>
      <c r="F22" s="18"/>
      <c r="G22" s="18"/>
      <c r="H22" s="18"/>
      <c r="I22" s="213"/>
      <c r="J22" s="27"/>
      <c r="K22" s="27"/>
      <c r="L22" s="27"/>
      <c r="M22" s="27"/>
      <c r="N22" s="27"/>
      <c r="O22" s="27"/>
      <c r="P22" s="27"/>
      <c r="Q22" s="35"/>
    </row>
    <row r="23" spans="1:17" s="57" customFormat="1" ht="15">
      <c r="A23" s="156">
        <v>16</v>
      </c>
      <c r="B23" s="169"/>
      <c r="C23" s="170"/>
      <c r="D23" s="1238" t="s">
        <v>277</v>
      </c>
      <c r="E23" s="1239"/>
      <c r="F23" s="214"/>
      <c r="G23" s="214"/>
      <c r="H23" s="214"/>
      <c r="I23" s="215">
        <f>SUM(J23:Q23)</f>
        <v>291675</v>
      </c>
      <c r="J23" s="171">
        <v>179529</v>
      </c>
      <c r="K23" s="171">
        <v>50573</v>
      </c>
      <c r="L23" s="171">
        <v>60993</v>
      </c>
      <c r="M23" s="171"/>
      <c r="N23" s="171"/>
      <c r="O23" s="171">
        <v>580</v>
      </c>
      <c r="P23" s="171"/>
      <c r="Q23" s="173"/>
    </row>
    <row r="24" spans="1:17" s="27" customFormat="1" ht="15">
      <c r="A24" s="156">
        <v>17</v>
      </c>
      <c r="B24" s="29"/>
      <c r="C24" s="34"/>
      <c r="D24" s="1226" t="s">
        <v>285</v>
      </c>
      <c r="E24" s="1237"/>
      <c r="F24" s="18"/>
      <c r="G24" s="18"/>
      <c r="H24" s="18"/>
      <c r="I24" s="216">
        <f>SUM(J24:Q24)</f>
        <v>305104</v>
      </c>
      <c r="J24" s="57">
        <v>186803</v>
      </c>
      <c r="K24" s="57">
        <v>51283</v>
      </c>
      <c r="L24" s="57">
        <v>55441</v>
      </c>
      <c r="M24" s="57"/>
      <c r="N24" s="57">
        <v>2600</v>
      </c>
      <c r="O24" s="57">
        <v>8977</v>
      </c>
      <c r="P24" s="57"/>
      <c r="Q24" s="174"/>
    </row>
    <row r="25" spans="1:18" s="58" customFormat="1" ht="15">
      <c r="A25" s="156">
        <v>18</v>
      </c>
      <c r="B25" s="176"/>
      <c r="C25" s="30"/>
      <c r="D25" s="1221" t="s">
        <v>275</v>
      </c>
      <c r="E25" s="1240"/>
      <c r="F25" s="31"/>
      <c r="G25" s="31"/>
      <c r="H25" s="31"/>
      <c r="I25" s="219">
        <f>SUM(J25:Q25)</f>
        <v>299833</v>
      </c>
      <c r="J25" s="32">
        <v>185264</v>
      </c>
      <c r="K25" s="32">
        <v>51199</v>
      </c>
      <c r="L25" s="32">
        <v>52079</v>
      </c>
      <c r="M25" s="32"/>
      <c r="N25" s="32">
        <v>2479</v>
      </c>
      <c r="O25" s="32">
        <v>8812</v>
      </c>
      <c r="P25" s="32"/>
      <c r="Q25" s="33"/>
      <c r="R25" s="57"/>
    </row>
    <row r="26" spans="1:17" s="52" customFormat="1" ht="15">
      <c r="A26" s="156">
        <v>19</v>
      </c>
      <c r="B26" s="55"/>
      <c r="C26" s="56">
        <v>1</v>
      </c>
      <c r="D26" s="1680" t="s">
        <v>485</v>
      </c>
      <c r="E26" s="1680"/>
      <c r="F26" s="1680"/>
      <c r="G26" s="1680"/>
      <c r="H26" s="128">
        <v>1010</v>
      </c>
      <c r="I26" s="217"/>
      <c r="J26" s="160"/>
      <c r="K26" s="160"/>
      <c r="L26" s="160"/>
      <c r="M26" s="160"/>
      <c r="N26" s="160"/>
      <c r="O26" s="160"/>
      <c r="P26" s="160"/>
      <c r="Q26" s="44"/>
    </row>
    <row r="27" spans="1:17" s="27" customFormat="1" ht="15">
      <c r="A27" s="156">
        <v>20</v>
      </c>
      <c r="B27" s="169"/>
      <c r="C27" s="170"/>
      <c r="D27" s="1242" t="s">
        <v>277</v>
      </c>
      <c r="E27" s="1239"/>
      <c r="F27" s="214"/>
      <c r="G27" s="214"/>
      <c r="H27" s="214"/>
      <c r="I27" s="220">
        <f>SUM(J27:Q27)</f>
        <v>0</v>
      </c>
      <c r="J27" s="221"/>
      <c r="K27" s="221"/>
      <c r="L27" s="221"/>
      <c r="M27" s="221"/>
      <c r="N27" s="221"/>
      <c r="O27" s="221"/>
      <c r="P27" s="221"/>
      <c r="Q27" s="222"/>
    </row>
    <row r="28" spans="1:18" s="51" customFormat="1" ht="15">
      <c r="A28" s="156">
        <v>21</v>
      </c>
      <c r="B28" s="29"/>
      <c r="C28" s="34"/>
      <c r="D28" s="1243" t="s">
        <v>285</v>
      </c>
      <c r="E28" s="1237"/>
      <c r="F28" s="18"/>
      <c r="G28" s="18"/>
      <c r="H28" s="18"/>
      <c r="I28" s="223">
        <f>SUM(J28:Q28)</f>
        <v>1948</v>
      </c>
      <c r="J28" s="41">
        <v>1521</v>
      </c>
      <c r="K28" s="41">
        <v>427</v>
      </c>
      <c r="L28" s="41"/>
      <c r="M28" s="41"/>
      <c r="N28" s="41"/>
      <c r="O28" s="41"/>
      <c r="P28" s="41"/>
      <c r="Q28" s="207"/>
      <c r="R28" s="36"/>
    </row>
    <row r="29" spans="1:17" s="52" customFormat="1" ht="15">
      <c r="A29" s="156">
        <v>22</v>
      </c>
      <c r="B29" s="176"/>
      <c r="C29" s="30"/>
      <c r="D29" s="1244" t="s">
        <v>275</v>
      </c>
      <c r="E29" s="1240"/>
      <c r="F29" s="31"/>
      <c r="G29" s="31"/>
      <c r="H29" s="31"/>
      <c r="I29" s="219">
        <f>SUM(J29:Q29)</f>
        <v>2237</v>
      </c>
      <c r="J29" s="32">
        <v>1761</v>
      </c>
      <c r="K29" s="32">
        <v>476</v>
      </c>
      <c r="L29" s="32"/>
      <c r="M29" s="32"/>
      <c r="N29" s="32"/>
      <c r="O29" s="32"/>
      <c r="P29" s="32"/>
      <c r="Q29" s="33"/>
    </row>
    <row r="30" spans="1:17" s="36" customFormat="1" ht="15">
      <c r="A30" s="156">
        <v>23</v>
      </c>
      <c r="B30" s="55"/>
      <c r="C30" s="56">
        <v>2</v>
      </c>
      <c r="D30" s="1241" t="s">
        <v>774</v>
      </c>
      <c r="E30" s="1245"/>
      <c r="F30" s="128"/>
      <c r="G30" s="128"/>
      <c r="H30" s="128"/>
      <c r="I30" s="217"/>
      <c r="J30" s="160"/>
      <c r="K30" s="160"/>
      <c r="L30" s="160"/>
      <c r="M30" s="160"/>
      <c r="N30" s="160"/>
      <c r="O30" s="160"/>
      <c r="P30" s="160"/>
      <c r="Q30" s="44"/>
    </row>
    <row r="31" spans="1:17" s="52" customFormat="1" ht="15">
      <c r="A31" s="156">
        <v>24</v>
      </c>
      <c r="B31" s="169"/>
      <c r="C31" s="170"/>
      <c r="D31" s="1242" t="s">
        <v>277</v>
      </c>
      <c r="E31" s="1239"/>
      <c r="F31" s="214"/>
      <c r="G31" s="214"/>
      <c r="H31" s="214"/>
      <c r="I31" s="220">
        <f>SUM(J31:Q31)</f>
        <v>1053</v>
      </c>
      <c r="J31" s="221">
        <v>928</v>
      </c>
      <c r="K31" s="221">
        <v>125</v>
      </c>
      <c r="L31" s="221"/>
      <c r="M31" s="221"/>
      <c r="N31" s="221"/>
      <c r="O31" s="221"/>
      <c r="P31" s="221"/>
      <c r="Q31" s="222"/>
    </row>
    <row r="32" spans="1:17" s="36" customFormat="1" ht="15">
      <c r="A32" s="156">
        <v>25</v>
      </c>
      <c r="B32" s="29"/>
      <c r="C32" s="34"/>
      <c r="D32" s="1243" t="s">
        <v>285</v>
      </c>
      <c r="E32" s="1237"/>
      <c r="F32" s="18"/>
      <c r="G32" s="18"/>
      <c r="H32" s="18"/>
      <c r="I32" s="223">
        <f>SUM(J32:Q32)</f>
        <v>1246</v>
      </c>
      <c r="J32" s="41">
        <v>1121</v>
      </c>
      <c r="K32" s="41">
        <v>125</v>
      </c>
      <c r="L32" s="41"/>
      <c r="M32" s="41"/>
      <c r="N32" s="41"/>
      <c r="O32" s="41"/>
      <c r="P32" s="41"/>
      <c r="Q32" s="207"/>
    </row>
    <row r="33" spans="1:17" s="36" customFormat="1" ht="15">
      <c r="A33" s="156">
        <v>26</v>
      </c>
      <c r="B33" s="176"/>
      <c r="C33" s="30"/>
      <c r="D33" s="1244" t="s">
        <v>275</v>
      </c>
      <c r="E33" s="1240"/>
      <c r="F33" s="31"/>
      <c r="G33" s="31"/>
      <c r="H33" s="31"/>
      <c r="I33" s="224">
        <f>SUM(J33:Q33)</f>
        <v>1158</v>
      </c>
      <c r="J33" s="32">
        <v>1020</v>
      </c>
      <c r="K33" s="32">
        <v>138</v>
      </c>
      <c r="L33" s="32"/>
      <c r="M33" s="32"/>
      <c r="N33" s="32"/>
      <c r="O33" s="32"/>
      <c r="P33" s="32"/>
      <c r="Q33" s="33"/>
    </row>
    <row r="34" spans="1:17" s="36" customFormat="1" ht="21.75" customHeight="1">
      <c r="A34" s="156">
        <v>27</v>
      </c>
      <c r="B34" s="55">
        <v>3</v>
      </c>
      <c r="C34" s="56"/>
      <c r="D34" s="1226" t="s">
        <v>404</v>
      </c>
      <c r="E34" s="1246" t="s">
        <v>776</v>
      </c>
      <c r="F34" s="128">
        <v>261724</v>
      </c>
      <c r="G34" s="128">
        <v>221811</v>
      </c>
      <c r="H34" s="128">
        <v>248435</v>
      </c>
      <c r="I34" s="216"/>
      <c r="J34" s="57"/>
      <c r="K34" s="57"/>
      <c r="L34" s="57"/>
      <c r="M34" s="57"/>
      <c r="N34" s="57"/>
      <c r="O34" s="57"/>
      <c r="P34" s="57"/>
      <c r="Q34" s="174"/>
    </row>
    <row r="35" spans="1:17" s="52" customFormat="1" ht="15">
      <c r="A35" s="156">
        <v>28</v>
      </c>
      <c r="B35" s="29"/>
      <c r="C35" s="34"/>
      <c r="D35" s="1236" t="s">
        <v>406</v>
      </c>
      <c r="E35" s="1237"/>
      <c r="F35" s="18"/>
      <c r="G35" s="18"/>
      <c r="H35" s="18"/>
      <c r="I35" s="213"/>
      <c r="J35" s="27"/>
      <c r="K35" s="27"/>
      <c r="L35" s="27"/>
      <c r="M35" s="27"/>
      <c r="N35" s="27"/>
      <c r="O35" s="27"/>
      <c r="P35" s="27"/>
      <c r="Q35" s="35"/>
    </row>
    <row r="36" spans="1:17" s="36" customFormat="1" ht="15">
      <c r="A36" s="156">
        <v>29</v>
      </c>
      <c r="B36" s="169"/>
      <c r="C36" s="170"/>
      <c r="D36" s="1238" t="s">
        <v>277</v>
      </c>
      <c r="E36" s="1239"/>
      <c r="F36" s="214"/>
      <c r="G36" s="214"/>
      <c r="H36" s="214"/>
      <c r="I36" s="215">
        <f>SUM(J36:Q36)</f>
        <v>327758</v>
      </c>
      <c r="J36" s="171">
        <v>206427</v>
      </c>
      <c r="K36" s="171">
        <v>59229</v>
      </c>
      <c r="L36" s="171">
        <v>59632</v>
      </c>
      <c r="M36" s="171"/>
      <c r="N36" s="171"/>
      <c r="O36" s="171">
        <v>2470</v>
      </c>
      <c r="P36" s="171"/>
      <c r="Q36" s="173"/>
    </row>
    <row r="37" spans="1:17" s="36" customFormat="1" ht="15">
      <c r="A37" s="156">
        <v>30</v>
      </c>
      <c r="B37" s="29"/>
      <c r="C37" s="34"/>
      <c r="D37" s="1226" t="s">
        <v>285</v>
      </c>
      <c r="E37" s="1237"/>
      <c r="F37" s="18"/>
      <c r="G37" s="18"/>
      <c r="H37" s="18"/>
      <c r="I37" s="216">
        <f>SUM(J37:Q37)</f>
        <v>344179</v>
      </c>
      <c r="J37" s="57">
        <v>215447</v>
      </c>
      <c r="K37" s="57">
        <v>62898</v>
      </c>
      <c r="L37" s="57">
        <v>58142</v>
      </c>
      <c r="M37" s="57"/>
      <c r="N37" s="57">
        <v>1060</v>
      </c>
      <c r="O37" s="57">
        <v>6632</v>
      </c>
      <c r="P37" s="57"/>
      <c r="Q37" s="174"/>
    </row>
    <row r="38" spans="1:17" s="52" customFormat="1" ht="15">
      <c r="A38" s="156">
        <v>31</v>
      </c>
      <c r="B38" s="176"/>
      <c r="C38" s="30"/>
      <c r="D38" s="1221" t="s">
        <v>275</v>
      </c>
      <c r="E38" s="1240"/>
      <c r="F38" s="31"/>
      <c r="G38" s="31"/>
      <c r="H38" s="31"/>
      <c r="I38" s="217">
        <f>SUM(J38:Q38)</f>
        <v>332667</v>
      </c>
      <c r="J38" s="32">
        <v>211207</v>
      </c>
      <c r="K38" s="32">
        <v>61441</v>
      </c>
      <c r="L38" s="32">
        <v>52455</v>
      </c>
      <c r="M38" s="32"/>
      <c r="N38" s="32">
        <v>1059</v>
      </c>
      <c r="O38" s="32">
        <v>6505</v>
      </c>
      <c r="P38" s="32"/>
      <c r="Q38" s="33"/>
    </row>
    <row r="39" spans="1:17" s="36" customFormat="1" ht="15">
      <c r="A39" s="156">
        <v>32</v>
      </c>
      <c r="B39" s="55"/>
      <c r="C39" s="56">
        <v>1</v>
      </c>
      <c r="D39" s="1680" t="s">
        <v>485</v>
      </c>
      <c r="E39" s="1680"/>
      <c r="F39" s="1680"/>
      <c r="G39" s="1680"/>
      <c r="H39" s="128">
        <v>281</v>
      </c>
      <c r="I39" s="217"/>
      <c r="J39" s="160"/>
      <c r="K39" s="160"/>
      <c r="L39" s="160"/>
      <c r="M39" s="160"/>
      <c r="N39" s="160"/>
      <c r="O39" s="160"/>
      <c r="P39" s="160"/>
      <c r="Q39" s="44"/>
    </row>
    <row r="40" spans="1:17" s="52" customFormat="1" ht="15">
      <c r="A40" s="156">
        <v>33</v>
      </c>
      <c r="B40" s="169"/>
      <c r="C40" s="170"/>
      <c r="D40" s="1242" t="s">
        <v>277</v>
      </c>
      <c r="E40" s="1239"/>
      <c r="F40" s="214"/>
      <c r="G40" s="214"/>
      <c r="H40" s="214"/>
      <c r="I40" s="220">
        <f>SUM(J40:Q40)</f>
        <v>0</v>
      </c>
      <c r="J40" s="221"/>
      <c r="K40" s="221"/>
      <c r="L40" s="221"/>
      <c r="M40" s="221"/>
      <c r="N40" s="221"/>
      <c r="O40" s="221"/>
      <c r="P40" s="221"/>
      <c r="Q40" s="222"/>
    </row>
    <row r="41" spans="1:17" s="51" customFormat="1" ht="15">
      <c r="A41" s="156">
        <v>34</v>
      </c>
      <c r="B41" s="29"/>
      <c r="C41" s="34"/>
      <c r="D41" s="1243" t="s">
        <v>285</v>
      </c>
      <c r="E41" s="1237"/>
      <c r="F41" s="18"/>
      <c r="G41" s="18"/>
      <c r="H41" s="18"/>
      <c r="I41" s="223">
        <f>SUM(J41:Q41)</f>
        <v>556</v>
      </c>
      <c r="J41" s="41">
        <v>438</v>
      </c>
      <c r="K41" s="41">
        <v>118</v>
      </c>
      <c r="L41" s="41"/>
      <c r="M41" s="41"/>
      <c r="N41" s="41"/>
      <c r="O41" s="41"/>
      <c r="P41" s="41"/>
      <c r="Q41" s="207"/>
    </row>
    <row r="42" spans="1:17" s="36" customFormat="1" ht="15">
      <c r="A42" s="156">
        <v>35</v>
      </c>
      <c r="B42" s="176"/>
      <c r="C42" s="30"/>
      <c r="D42" s="1244" t="s">
        <v>275</v>
      </c>
      <c r="E42" s="1240"/>
      <c r="F42" s="31"/>
      <c r="G42" s="31"/>
      <c r="H42" s="31"/>
      <c r="I42" s="224">
        <f>SUM(J42:Q42)</f>
        <v>556</v>
      </c>
      <c r="J42" s="32">
        <v>438</v>
      </c>
      <c r="K42" s="32">
        <v>118</v>
      </c>
      <c r="L42" s="32"/>
      <c r="M42" s="32"/>
      <c r="N42" s="32"/>
      <c r="O42" s="32"/>
      <c r="P42" s="32"/>
      <c r="Q42" s="33"/>
    </row>
    <row r="43" spans="1:18" s="4" customFormat="1" ht="15">
      <c r="A43" s="156">
        <v>36</v>
      </c>
      <c r="B43" s="55"/>
      <c r="C43" s="56">
        <v>2</v>
      </c>
      <c r="D43" s="1241" t="s">
        <v>774</v>
      </c>
      <c r="E43" s="1245"/>
      <c r="F43" s="128"/>
      <c r="G43" s="128"/>
      <c r="H43" s="128"/>
      <c r="I43" s="217"/>
      <c r="J43" s="160"/>
      <c r="K43" s="160"/>
      <c r="L43" s="160"/>
      <c r="M43" s="160"/>
      <c r="N43" s="160"/>
      <c r="O43" s="160"/>
      <c r="P43" s="160"/>
      <c r="Q43" s="44"/>
      <c r="R43" s="36"/>
    </row>
    <row r="44" spans="1:17" s="36" customFormat="1" ht="15">
      <c r="A44" s="156">
        <v>37</v>
      </c>
      <c r="B44" s="169"/>
      <c r="C44" s="170"/>
      <c r="D44" s="1242" t="s">
        <v>277</v>
      </c>
      <c r="E44" s="1239"/>
      <c r="F44" s="214"/>
      <c r="G44" s="214"/>
      <c r="H44" s="214"/>
      <c r="I44" s="220">
        <f>SUM(J44:Q44)</f>
        <v>2317</v>
      </c>
      <c r="J44" s="221">
        <v>1855</v>
      </c>
      <c r="K44" s="221">
        <v>250</v>
      </c>
      <c r="L44" s="221">
        <v>212</v>
      </c>
      <c r="M44" s="221"/>
      <c r="N44" s="221"/>
      <c r="O44" s="221"/>
      <c r="P44" s="221"/>
      <c r="Q44" s="222"/>
    </row>
    <row r="45" spans="1:17" s="36" customFormat="1" ht="15">
      <c r="A45" s="156">
        <v>38</v>
      </c>
      <c r="B45" s="29"/>
      <c r="C45" s="34"/>
      <c r="D45" s="1243" t="s">
        <v>285</v>
      </c>
      <c r="E45" s="1237"/>
      <c r="F45" s="18"/>
      <c r="G45" s="18"/>
      <c r="H45" s="18"/>
      <c r="I45" s="223">
        <f>SUM(J45:Q45)</f>
        <v>2317</v>
      </c>
      <c r="J45" s="41">
        <v>1855</v>
      </c>
      <c r="K45" s="41">
        <v>250</v>
      </c>
      <c r="L45" s="41">
        <v>212</v>
      </c>
      <c r="M45" s="41"/>
      <c r="N45" s="41"/>
      <c r="O45" s="41"/>
      <c r="P45" s="41"/>
      <c r="Q45" s="207"/>
    </row>
    <row r="46" spans="1:17" s="36" customFormat="1" ht="15">
      <c r="A46" s="156">
        <v>39</v>
      </c>
      <c r="B46" s="176"/>
      <c r="C46" s="30"/>
      <c r="D46" s="1244" t="s">
        <v>275</v>
      </c>
      <c r="E46" s="1240"/>
      <c r="F46" s="31"/>
      <c r="G46" s="31"/>
      <c r="H46" s="31"/>
      <c r="I46" s="224">
        <f>SUM(J46:Q46)</f>
        <v>2146</v>
      </c>
      <c r="J46" s="32">
        <v>1715</v>
      </c>
      <c r="K46" s="32">
        <v>231</v>
      </c>
      <c r="L46" s="32">
        <v>200</v>
      </c>
      <c r="M46" s="32"/>
      <c r="N46" s="32"/>
      <c r="O46" s="32"/>
      <c r="P46" s="32"/>
      <c r="Q46" s="33"/>
    </row>
    <row r="47" spans="1:17" s="36" customFormat="1" ht="21.75" customHeight="1">
      <c r="A47" s="156">
        <v>40</v>
      </c>
      <c r="B47" s="55">
        <v>4</v>
      </c>
      <c r="C47" s="56"/>
      <c r="D47" s="1226" t="s">
        <v>407</v>
      </c>
      <c r="E47" s="1246" t="s">
        <v>776</v>
      </c>
      <c r="F47" s="128">
        <v>201679</v>
      </c>
      <c r="G47" s="128">
        <v>171080</v>
      </c>
      <c r="H47" s="128">
        <v>189834</v>
      </c>
      <c r="I47" s="216"/>
      <c r="J47" s="57"/>
      <c r="K47" s="57"/>
      <c r="L47" s="57"/>
      <c r="M47" s="57"/>
      <c r="N47" s="57"/>
      <c r="O47" s="57"/>
      <c r="P47" s="57"/>
      <c r="Q47" s="174"/>
    </row>
    <row r="48" spans="1:17" s="36" customFormat="1" ht="15">
      <c r="A48" s="156">
        <v>41</v>
      </c>
      <c r="B48" s="29"/>
      <c r="C48" s="34"/>
      <c r="D48" s="1220" t="s">
        <v>408</v>
      </c>
      <c r="E48" s="1237"/>
      <c r="F48" s="18"/>
      <c r="G48" s="18"/>
      <c r="H48" s="18"/>
      <c r="I48" s="213"/>
      <c r="J48" s="27"/>
      <c r="K48" s="27"/>
      <c r="L48" s="27"/>
      <c r="M48" s="27"/>
      <c r="N48" s="27"/>
      <c r="O48" s="27"/>
      <c r="P48" s="27"/>
      <c r="Q48" s="35"/>
    </row>
    <row r="49" spans="1:17" s="36" customFormat="1" ht="15">
      <c r="A49" s="156">
        <v>42</v>
      </c>
      <c r="B49" s="169"/>
      <c r="C49" s="170"/>
      <c r="D49" s="1238" t="s">
        <v>277</v>
      </c>
      <c r="E49" s="1239"/>
      <c r="F49" s="214"/>
      <c r="G49" s="214"/>
      <c r="H49" s="214"/>
      <c r="I49" s="215">
        <f>SUM(J49:Q49)</f>
        <v>240673</v>
      </c>
      <c r="J49" s="171">
        <v>144146</v>
      </c>
      <c r="K49" s="171">
        <v>42101</v>
      </c>
      <c r="L49" s="171">
        <v>49249</v>
      </c>
      <c r="M49" s="171"/>
      <c r="N49" s="171"/>
      <c r="O49" s="171">
        <v>5177</v>
      </c>
      <c r="P49" s="171"/>
      <c r="Q49" s="173"/>
    </row>
    <row r="50" spans="1:17" s="36" customFormat="1" ht="15">
      <c r="A50" s="156">
        <v>43</v>
      </c>
      <c r="B50" s="29"/>
      <c r="C50" s="34"/>
      <c r="D50" s="1226" t="s">
        <v>285</v>
      </c>
      <c r="E50" s="1237"/>
      <c r="F50" s="18"/>
      <c r="G50" s="18"/>
      <c r="H50" s="18"/>
      <c r="I50" s="216">
        <f>SUM(J50:Q50)</f>
        <v>247992</v>
      </c>
      <c r="J50" s="57">
        <v>147840</v>
      </c>
      <c r="K50" s="57">
        <v>42430</v>
      </c>
      <c r="L50" s="57">
        <v>50828</v>
      </c>
      <c r="M50" s="57"/>
      <c r="N50" s="57">
        <v>672</v>
      </c>
      <c r="O50" s="57">
        <v>6222</v>
      </c>
      <c r="P50" s="57"/>
      <c r="Q50" s="174"/>
    </row>
    <row r="51" spans="1:17" s="36" customFormat="1" ht="15">
      <c r="A51" s="156">
        <v>44</v>
      </c>
      <c r="B51" s="176"/>
      <c r="C51" s="30"/>
      <c r="D51" s="1221" t="s">
        <v>275</v>
      </c>
      <c r="E51" s="1240"/>
      <c r="F51" s="31"/>
      <c r="G51" s="31"/>
      <c r="H51" s="31"/>
      <c r="I51" s="217">
        <f>SUM(J51:Q51)</f>
        <v>235464</v>
      </c>
      <c r="J51" s="32">
        <v>144638</v>
      </c>
      <c r="K51" s="32">
        <v>41729</v>
      </c>
      <c r="L51" s="32">
        <v>42306</v>
      </c>
      <c r="M51" s="32"/>
      <c r="N51" s="32">
        <v>672</v>
      </c>
      <c r="O51" s="32">
        <v>6119</v>
      </c>
      <c r="P51" s="32"/>
      <c r="Q51" s="33"/>
    </row>
    <row r="52" spans="1:17" s="36" customFormat="1" ht="15">
      <c r="A52" s="156">
        <v>45</v>
      </c>
      <c r="B52" s="55"/>
      <c r="C52" s="56">
        <v>1</v>
      </c>
      <c r="D52" s="1680" t="s">
        <v>485</v>
      </c>
      <c r="E52" s="1680"/>
      <c r="F52" s="1680"/>
      <c r="G52" s="1680"/>
      <c r="H52" s="128">
        <v>264</v>
      </c>
      <c r="I52" s="216"/>
      <c r="J52" s="57"/>
      <c r="K52" s="57"/>
      <c r="L52" s="57"/>
      <c r="M52" s="57"/>
      <c r="N52" s="57"/>
      <c r="O52" s="57"/>
      <c r="P52" s="57"/>
      <c r="Q52" s="174"/>
    </row>
    <row r="53" spans="1:18" s="4" customFormat="1" ht="15">
      <c r="A53" s="156">
        <v>46</v>
      </c>
      <c r="B53" s="169"/>
      <c r="C53" s="170"/>
      <c r="D53" s="1242" t="s">
        <v>277</v>
      </c>
      <c r="E53" s="1239"/>
      <c r="F53" s="214"/>
      <c r="G53" s="214"/>
      <c r="H53" s="214"/>
      <c r="I53" s="220">
        <f>SUM(J53:Q53)</f>
        <v>0</v>
      </c>
      <c r="J53" s="221"/>
      <c r="K53" s="221"/>
      <c r="L53" s="221"/>
      <c r="M53" s="221"/>
      <c r="N53" s="221"/>
      <c r="O53" s="221"/>
      <c r="P53" s="221"/>
      <c r="Q53" s="222"/>
      <c r="R53" s="36"/>
    </row>
    <row r="54" spans="1:17" s="36" customFormat="1" ht="15">
      <c r="A54" s="156">
        <v>47</v>
      </c>
      <c r="B54" s="29"/>
      <c r="C54" s="34"/>
      <c r="D54" s="1243" t="s">
        <v>285</v>
      </c>
      <c r="E54" s="1237"/>
      <c r="F54" s="18"/>
      <c r="G54" s="18"/>
      <c r="H54" s="18"/>
      <c r="I54" s="223">
        <f>SUM(J54:Q54)</f>
        <v>610</v>
      </c>
      <c r="J54" s="41">
        <v>480</v>
      </c>
      <c r="K54" s="41">
        <v>130</v>
      </c>
      <c r="L54" s="41"/>
      <c r="M54" s="41"/>
      <c r="N54" s="41"/>
      <c r="O54" s="41"/>
      <c r="P54" s="41"/>
      <c r="Q54" s="207"/>
    </row>
    <row r="55" spans="1:17" s="36" customFormat="1" ht="15">
      <c r="A55" s="156">
        <v>48</v>
      </c>
      <c r="B55" s="176"/>
      <c r="C55" s="30"/>
      <c r="D55" s="1244" t="s">
        <v>275</v>
      </c>
      <c r="E55" s="1240"/>
      <c r="F55" s="31"/>
      <c r="G55" s="31"/>
      <c r="H55" s="31"/>
      <c r="I55" s="224">
        <f>SUM(J55:Q55)</f>
        <v>613</v>
      </c>
      <c r="J55" s="32">
        <v>483</v>
      </c>
      <c r="K55" s="32">
        <v>130</v>
      </c>
      <c r="L55" s="32"/>
      <c r="M55" s="32"/>
      <c r="N55" s="32"/>
      <c r="O55" s="32"/>
      <c r="P55" s="32"/>
      <c r="Q55" s="33"/>
    </row>
    <row r="56" spans="1:17" s="36" customFormat="1" ht="15">
      <c r="A56" s="156">
        <v>49</v>
      </c>
      <c r="B56" s="55"/>
      <c r="C56" s="56">
        <v>2</v>
      </c>
      <c r="D56" s="1680" t="s">
        <v>774</v>
      </c>
      <c r="E56" s="1680"/>
      <c r="F56" s="1680"/>
      <c r="G56" s="1680"/>
      <c r="H56" s="128"/>
      <c r="I56" s="216"/>
      <c r="J56" s="57"/>
      <c r="K56" s="57"/>
      <c r="L56" s="57"/>
      <c r="M56" s="57"/>
      <c r="N56" s="57"/>
      <c r="O56" s="57"/>
      <c r="P56" s="57"/>
      <c r="Q56" s="174"/>
    </row>
    <row r="57" spans="1:18" s="4" customFormat="1" ht="15">
      <c r="A57" s="156">
        <v>50</v>
      </c>
      <c r="B57" s="169"/>
      <c r="C57" s="170"/>
      <c r="D57" s="1242" t="s">
        <v>277</v>
      </c>
      <c r="E57" s="1239"/>
      <c r="F57" s="214"/>
      <c r="G57" s="214"/>
      <c r="H57" s="214"/>
      <c r="I57" s="220">
        <f>SUM(J57:Q57)</f>
        <v>1518</v>
      </c>
      <c r="J57" s="221">
        <v>1237</v>
      </c>
      <c r="K57" s="221">
        <v>167</v>
      </c>
      <c r="L57" s="221">
        <v>114</v>
      </c>
      <c r="M57" s="221"/>
      <c r="N57" s="221"/>
      <c r="O57" s="221"/>
      <c r="P57" s="221"/>
      <c r="Q57" s="222"/>
      <c r="R57" s="36"/>
    </row>
    <row r="58" spans="1:18" s="4" customFormat="1" ht="15">
      <c r="A58" s="156">
        <v>51</v>
      </c>
      <c r="B58" s="29"/>
      <c r="C58" s="34"/>
      <c r="D58" s="1243" t="s">
        <v>285</v>
      </c>
      <c r="E58" s="1237"/>
      <c r="F58" s="18"/>
      <c r="G58" s="18"/>
      <c r="H58" s="18"/>
      <c r="I58" s="223">
        <f>SUM(J58:Q58)</f>
        <v>1518</v>
      </c>
      <c r="J58" s="41">
        <v>1237</v>
      </c>
      <c r="K58" s="41">
        <v>167</v>
      </c>
      <c r="L58" s="41">
        <v>114</v>
      </c>
      <c r="M58" s="41"/>
      <c r="N58" s="41"/>
      <c r="O58" s="41"/>
      <c r="P58" s="41"/>
      <c r="Q58" s="207"/>
      <c r="R58" s="36"/>
    </row>
    <row r="59" spans="1:18" s="4" customFormat="1" ht="15">
      <c r="A59" s="156">
        <v>52</v>
      </c>
      <c r="B59" s="176"/>
      <c r="C59" s="30"/>
      <c r="D59" s="1244" t="s">
        <v>275</v>
      </c>
      <c r="E59" s="1240"/>
      <c r="F59" s="31"/>
      <c r="G59" s="31"/>
      <c r="H59" s="31"/>
      <c r="I59" s="224">
        <f>SUM(J59:Q59)</f>
        <v>1421</v>
      </c>
      <c r="J59" s="32">
        <v>1201</v>
      </c>
      <c r="K59" s="32">
        <v>162</v>
      </c>
      <c r="L59" s="32">
        <v>58</v>
      </c>
      <c r="M59" s="32"/>
      <c r="N59" s="32"/>
      <c r="O59" s="32"/>
      <c r="P59" s="32"/>
      <c r="Q59" s="33"/>
      <c r="R59" s="36"/>
    </row>
    <row r="60" spans="1:17" s="36" customFormat="1" ht="21.75" customHeight="1">
      <c r="A60" s="156">
        <v>53</v>
      </c>
      <c r="B60" s="55">
        <v>5</v>
      </c>
      <c r="C60" s="56"/>
      <c r="D60" s="1226" t="s">
        <v>409</v>
      </c>
      <c r="E60" s="1246" t="s">
        <v>776</v>
      </c>
      <c r="F60" s="128">
        <v>225500</v>
      </c>
      <c r="G60" s="128">
        <v>200745</v>
      </c>
      <c r="H60" s="128">
        <v>222369</v>
      </c>
      <c r="I60" s="216"/>
      <c r="J60" s="57"/>
      <c r="K60" s="57"/>
      <c r="L60" s="57"/>
      <c r="M60" s="57"/>
      <c r="N60" s="57"/>
      <c r="O60" s="57"/>
      <c r="P60" s="57"/>
      <c r="Q60" s="174"/>
    </row>
    <row r="61" spans="1:17" ht="15">
      <c r="A61" s="156">
        <v>54</v>
      </c>
      <c r="B61" s="29"/>
      <c r="C61" s="34"/>
      <c r="D61" s="1220" t="s">
        <v>410</v>
      </c>
      <c r="E61" s="1237"/>
      <c r="F61" s="18"/>
      <c r="G61" s="18"/>
      <c r="H61" s="18"/>
      <c r="I61" s="213"/>
      <c r="J61" s="27"/>
      <c r="K61" s="27"/>
      <c r="L61" s="27"/>
      <c r="M61" s="27"/>
      <c r="N61" s="27"/>
      <c r="O61" s="27"/>
      <c r="P61" s="27"/>
      <c r="Q61" s="35"/>
    </row>
    <row r="62" spans="1:17" ht="15">
      <c r="A62" s="156">
        <v>55</v>
      </c>
      <c r="B62" s="169"/>
      <c r="C62" s="170"/>
      <c r="D62" s="1238" t="s">
        <v>277</v>
      </c>
      <c r="E62" s="1239"/>
      <c r="F62" s="214"/>
      <c r="G62" s="214"/>
      <c r="H62" s="214"/>
      <c r="I62" s="215">
        <f>SUM(J62:Q62)</f>
        <v>294881</v>
      </c>
      <c r="J62" s="171">
        <v>160921</v>
      </c>
      <c r="K62" s="171">
        <v>46152</v>
      </c>
      <c r="L62" s="171">
        <v>85958</v>
      </c>
      <c r="M62" s="171"/>
      <c r="N62" s="171"/>
      <c r="O62" s="171">
        <v>1850</v>
      </c>
      <c r="P62" s="171"/>
      <c r="Q62" s="173"/>
    </row>
    <row r="63" spans="1:17" ht="15">
      <c r="A63" s="156">
        <v>56</v>
      </c>
      <c r="B63" s="29"/>
      <c r="C63" s="34"/>
      <c r="D63" s="1226" t="s">
        <v>285</v>
      </c>
      <c r="E63" s="1237"/>
      <c r="F63" s="18"/>
      <c r="G63" s="18"/>
      <c r="H63" s="18"/>
      <c r="I63" s="216">
        <f>SUM(J63:Q63)</f>
        <v>317960</v>
      </c>
      <c r="J63" s="57">
        <v>175754</v>
      </c>
      <c r="K63" s="57">
        <v>50163</v>
      </c>
      <c r="L63" s="57">
        <v>78248</v>
      </c>
      <c r="M63" s="57"/>
      <c r="N63" s="57">
        <v>1900</v>
      </c>
      <c r="O63" s="57">
        <v>11895</v>
      </c>
      <c r="P63" s="57"/>
      <c r="Q63" s="174"/>
    </row>
    <row r="64" spans="1:17" ht="15">
      <c r="A64" s="156">
        <v>57</v>
      </c>
      <c r="B64" s="176"/>
      <c r="C64" s="30"/>
      <c r="D64" s="1221" t="s">
        <v>275</v>
      </c>
      <c r="E64" s="1240"/>
      <c r="F64" s="31"/>
      <c r="G64" s="31"/>
      <c r="H64" s="31"/>
      <c r="I64" s="217">
        <f>SUM(J64:Q64)</f>
        <v>289945</v>
      </c>
      <c r="J64" s="32">
        <v>167977</v>
      </c>
      <c r="K64" s="32">
        <v>47807</v>
      </c>
      <c r="L64" s="32">
        <v>62037</v>
      </c>
      <c r="M64" s="32"/>
      <c r="N64" s="32">
        <v>1863</v>
      </c>
      <c r="O64" s="32">
        <v>10261</v>
      </c>
      <c r="P64" s="32"/>
      <c r="Q64" s="33"/>
    </row>
    <row r="65" spans="1:17" ht="15">
      <c r="A65" s="156">
        <v>58</v>
      </c>
      <c r="B65" s="55"/>
      <c r="C65" s="56">
        <v>1</v>
      </c>
      <c r="D65" s="1680" t="s">
        <v>485</v>
      </c>
      <c r="E65" s="1680"/>
      <c r="F65" s="1680"/>
      <c r="G65" s="1680"/>
      <c r="H65" s="128">
        <v>271</v>
      </c>
      <c r="I65" s="216"/>
      <c r="J65" s="57"/>
      <c r="K65" s="57"/>
      <c r="L65" s="57"/>
      <c r="M65" s="57"/>
      <c r="N65" s="57"/>
      <c r="O65" s="57"/>
      <c r="P65" s="57"/>
      <c r="Q65" s="174"/>
    </row>
    <row r="66" spans="1:17" ht="15">
      <c r="A66" s="156">
        <v>59</v>
      </c>
      <c r="B66" s="169"/>
      <c r="C66" s="170"/>
      <c r="D66" s="1242" t="s">
        <v>277</v>
      </c>
      <c r="E66" s="1239"/>
      <c r="F66" s="214"/>
      <c r="G66" s="214"/>
      <c r="H66" s="214"/>
      <c r="I66" s="220">
        <f>SUM(J66:Q66)</f>
        <v>0</v>
      </c>
      <c r="J66" s="221"/>
      <c r="K66" s="221"/>
      <c r="L66" s="221"/>
      <c r="M66" s="221"/>
      <c r="N66" s="221"/>
      <c r="O66" s="221"/>
      <c r="P66" s="221"/>
      <c r="Q66" s="222"/>
    </row>
    <row r="67" spans="1:17" s="52" customFormat="1" ht="15">
      <c r="A67" s="156">
        <v>60</v>
      </c>
      <c r="B67" s="29"/>
      <c r="C67" s="34"/>
      <c r="D67" s="1243" t="s">
        <v>285</v>
      </c>
      <c r="E67" s="1237"/>
      <c r="F67" s="18"/>
      <c r="G67" s="18"/>
      <c r="H67" s="18"/>
      <c r="I67" s="223">
        <f>SUM(J67:Q67)</f>
        <v>332</v>
      </c>
      <c r="J67" s="41">
        <v>261</v>
      </c>
      <c r="K67" s="41">
        <v>71</v>
      </c>
      <c r="L67" s="41"/>
      <c r="M67" s="41"/>
      <c r="N67" s="41"/>
      <c r="O67" s="41"/>
      <c r="P67" s="41"/>
      <c r="Q67" s="207"/>
    </row>
    <row r="68" spans="1:17" s="36" customFormat="1" ht="15">
      <c r="A68" s="156">
        <v>61</v>
      </c>
      <c r="B68" s="176"/>
      <c r="C68" s="30"/>
      <c r="D68" s="1244" t="s">
        <v>275</v>
      </c>
      <c r="E68" s="1240"/>
      <c r="F68" s="31"/>
      <c r="G68" s="31"/>
      <c r="H68" s="31"/>
      <c r="I68" s="224">
        <f>SUM(J68:Q68)</f>
        <v>542</v>
      </c>
      <c r="J68" s="32">
        <v>427</v>
      </c>
      <c r="K68" s="32">
        <v>115</v>
      </c>
      <c r="L68" s="32"/>
      <c r="M68" s="32"/>
      <c r="N68" s="32"/>
      <c r="O68" s="32"/>
      <c r="P68" s="32"/>
      <c r="Q68" s="33"/>
    </row>
    <row r="69" spans="1:17" s="51" customFormat="1" ht="15">
      <c r="A69" s="156">
        <v>62</v>
      </c>
      <c r="B69" s="55"/>
      <c r="C69" s="56">
        <v>2</v>
      </c>
      <c r="D69" s="1680" t="s">
        <v>774</v>
      </c>
      <c r="E69" s="1680"/>
      <c r="F69" s="1680"/>
      <c r="G69" s="1680"/>
      <c r="H69" s="128"/>
      <c r="I69" s="216"/>
      <c r="J69" s="57"/>
      <c r="K69" s="57"/>
      <c r="L69" s="57"/>
      <c r="M69" s="57"/>
      <c r="N69" s="57"/>
      <c r="O69" s="57"/>
      <c r="P69" s="57"/>
      <c r="Q69" s="174"/>
    </row>
    <row r="70" spans="1:17" s="36" customFormat="1" ht="15">
      <c r="A70" s="156">
        <v>63</v>
      </c>
      <c r="B70" s="169"/>
      <c r="C70" s="170"/>
      <c r="D70" s="1242" t="s">
        <v>277</v>
      </c>
      <c r="E70" s="1239"/>
      <c r="F70" s="214"/>
      <c r="G70" s="214"/>
      <c r="H70" s="214"/>
      <c r="I70" s="220">
        <f>SUM(J70:Q70)</f>
        <v>887</v>
      </c>
      <c r="J70" s="221">
        <v>706</v>
      </c>
      <c r="K70" s="221">
        <v>95</v>
      </c>
      <c r="L70" s="221">
        <v>86</v>
      </c>
      <c r="M70" s="221"/>
      <c r="N70" s="221"/>
      <c r="O70" s="221"/>
      <c r="P70" s="221"/>
      <c r="Q70" s="222"/>
    </row>
    <row r="71" spans="1:17" s="36" customFormat="1" ht="15">
      <c r="A71" s="156">
        <v>64</v>
      </c>
      <c r="B71" s="29"/>
      <c r="C71" s="34"/>
      <c r="D71" s="1243" t="s">
        <v>285</v>
      </c>
      <c r="E71" s="1237"/>
      <c r="F71" s="18"/>
      <c r="G71" s="18"/>
      <c r="H71" s="18"/>
      <c r="I71" s="223">
        <f>SUM(J71:Q71)</f>
        <v>887</v>
      </c>
      <c r="J71" s="41">
        <v>706</v>
      </c>
      <c r="K71" s="41">
        <v>95</v>
      </c>
      <c r="L71" s="41">
        <v>86</v>
      </c>
      <c r="M71" s="41"/>
      <c r="N71" s="41"/>
      <c r="O71" s="41"/>
      <c r="P71" s="41"/>
      <c r="Q71" s="207"/>
    </row>
    <row r="72" spans="1:17" ht="15">
      <c r="A72" s="156">
        <v>65</v>
      </c>
      <c r="B72" s="176"/>
      <c r="C72" s="30"/>
      <c r="D72" s="1244" t="s">
        <v>275</v>
      </c>
      <c r="E72" s="1240"/>
      <c r="F72" s="31"/>
      <c r="G72" s="31"/>
      <c r="H72" s="31"/>
      <c r="I72" s="224">
        <f>SUM(J72:Q72)</f>
        <v>866</v>
      </c>
      <c r="J72" s="32">
        <v>701</v>
      </c>
      <c r="K72" s="32">
        <v>95</v>
      </c>
      <c r="L72" s="32">
        <v>70</v>
      </c>
      <c r="M72" s="32"/>
      <c r="N72" s="32"/>
      <c r="O72" s="32"/>
      <c r="P72" s="32"/>
      <c r="Q72" s="33"/>
    </row>
    <row r="73" spans="1:17" s="36" customFormat="1" ht="21.75" customHeight="1">
      <c r="A73" s="156">
        <v>66</v>
      </c>
      <c r="B73" s="55">
        <v>6</v>
      </c>
      <c r="C73" s="56"/>
      <c r="D73" s="1226" t="s">
        <v>411</v>
      </c>
      <c r="E73" s="1246" t="s">
        <v>776</v>
      </c>
      <c r="F73" s="128">
        <v>101687</v>
      </c>
      <c r="G73" s="128">
        <v>85839</v>
      </c>
      <c r="H73" s="128">
        <v>95983</v>
      </c>
      <c r="I73" s="216"/>
      <c r="J73" s="57"/>
      <c r="K73" s="57"/>
      <c r="L73" s="57"/>
      <c r="M73" s="57"/>
      <c r="N73" s="57"/>
      <c r="O73" s="57"/>
      <c r="P73" s="57"/>
      <c r="Q73" s="174"/>
    </row>
    <row r="74" spans="1:17" s="803" customFormat="1" ht="15">
      <c r="A74" s="156">
        <v>67</v>
      </c>
      <c r="B74" s="29"/>
      <c r="C74" s="34"/>
      <c r="D74" s="1220" t="s">
        <v>735</v>
      </c>
      <c r="E74" s="1237"/>
      <c r="F74" s="18"/>
      <c r="G74" s="18"/>
      <c r="H74" s="18"/>
      <c r="I74" s="213"/>
      <c r="J74" s="27"/>
      <c r="K74" s="27"/>
      <c r="L74" s="27"/>
      <c r="M74" s="27"/>
      <c r="N74" s="27"/>
      <c r="O74" s="27"/>
      <c r="P74" s="27"/>
      <c r="Q74" s="35"/>
    </row>
    <row r="75" spans="1:17" s="803" customFormat="1" ht="15">
      <c r="A75" s="156">
        <v>68</v>
      </c>
      <c r="B75" s="169"/>
      <c r="C75" s="170"/>
      <c r="D75" s="1238" t="s">
        <v>277</v>
      </c>
      <c r="E75" s="1239"/>
      <c r="F75" s="214"/>
      <c r="G75" s="214"/>
      <c r="H75" s="214"/>
      <c r="I75" s="215">
        <f>SUM(J75:Q75)</f>
        <v>111846</v>
      </c>
      <c r="J75" s="171">
        <v>73065</v>
      </c>
      <c r="K75" s="171">
        <v>20598</v>
      </c>
      <c r="L75" s="171">
        <v>17752</v>
      </c>
      <c r="M75" s="171"/>
      <c r="N75" s="171"/>
      <c r="O75" s="171">
        <v>431</v>
      </c>
      <c r="P75" s="171"/>
      <c r="Q75" s="173"/>
    </row>
    <row r="76" spans="1:17" s="803" customFormat="1" ht="15">
      <c r="A76" s="156">
        <v>69</v>
      </c>
      <c r="B76" s="29"/>
      <c r="C76" s="34"/>
      <c r="D76" s="1226" t="s">
        <v>285</v>
      </c>
      <c r="E76" s="1237"/>
      <c r="F76" s="18"/>
      <c r="G76" s="18"/>
      <c r="H76" s="18"/>
      <c r="I76" s="216">
        <f>SUM(J76:Q76)</f>
        <v>120699</v>
      </c>
      <c r="J76" s="57">
        <v>77746</v>
      </c>
      <c r="K76" s="57">
        <v>21742</v>
      </c>
      <c r="L76" s="57">
        <v>16034</v>
      </c>
      <c r="M76" s="57"/>
      <c r="N76" s="57">
        <v>397</v>
      </c>
      <c r="O76" s="57">
        <v>4780</v>
      </c>
      <c r="P76" s="57"/>
      <c r="Q76" s="174"/>
    </row>
    <row r="77" spans="1:17" ht="15">
      <c r="A77" s="156">
        <v>70</v>
      </c>
      <c r="B77" s="176"/>
      <c r="C77" s="30"/>
      <c r="D77" s="1221" t="s">
        <v>275</v>
      </c>
      <c r="E77" s="1240"/>
      <c r="F77" s="31"/>
      <c r="G77" s="31"/>
      <c r="H77" s="31"/>
      <c r="I77" s="217">
        <f>SUM(J77:Q77)</f>
        <v>116855</v>
      </c>
      <c r="J77" s="32">
        <v>76770</v>
      </c>
      <c r="K77" s="32">
        <v>21688</v>
      </c>
      <c r="L77" s="32">
        <v>15877</v>
      </c>
      <c r="M77" s="32"/>
      <c r="N77" s="32">
        <v>396</v>
      </c>
      <c r="O77" s="32">
        <v>2124</v>
      </c>
      <c r="P77" s="32"/>
      <c r="Q77" s="33"/>
    </row>
    <row r="78" spans="1:17" ht="15">
      <c r="A78" s="156">
        <v>71</v>
      </c>
      <c r="B78" s="55"/>
      <c r="C78" s="56">
        <v>1</v>
      </c>
      <c r="D78" s="1680" t="s">
        <v>485</v>
      </c>
      <c r="E78" s="1680"/>
      <c r="F78" s="1680"/>
      <c r="G78" s="1680"/>
      <c r="H78" s="128">
        <v>174</v>
      </c>
      <c r="I78" s="216"/>
      <c r="J78" s="57"/>
      <c r="K78" s="57"/>
      <c r="L78" s="57"/>
      <c r="M78" s="57"/>
      <c r="N78" s="57"/>
      <c r="O78" s="57"/>
      <c r="P78" s="57"/>
      <c r="Q78" s="174"/>
    </row>
    <row r="79" spans="1:17" s="803" customFormat="1" ht="15">
      <c r="A79" s="156">
        <v>72</v>
      </c>
      <c r="B79" s="169"/>
      <c r="C79" s="170"/>
      <c r="D79" s="1238" t="s">
        <v>277</v>
      </c>
      <c r="E79" s="1239"/>
      <c r="F79" s="214"/>
      <c r="G79" s="214"/>
      <c r="H79" s="214"/>
      <c r="I79" s="215">
        <f>SUM(J79:Q79)</f>
        <v>0</v>
      </c>
      <c r="J79" s="171"/>
      <c r="K79" s="171"/>
      <c r="L79" s="171"/>
      <c r="M79" s="171"/>
      <c r="N79" s="171"/>
      <c r="O79" s="171"/>
      <c r="P79" s="171"/>
      <c r="Q79" s="173"/>
    </row>
    <row r="80" spans="1:17" s="51" customFormat="1" ht="15">
      <c r="A80" s="156">
        <v>73</v>
      </c>
      <c r="B80" s="29"/>
      <c r="C80" s="34"/>
      <c r="D80" s="1243" t="s">
        <v>285</v>
      </c>
      <c r="E80" s="1237"/>
      <c r="F80" s="18"/>
      <c r="G80" s="18"/>
      <c r="H80" s="18"/>
      <c r="I80" s="223">
        <f>SUM(J80:Q80)</f>
        <v>394</v>
      </c>
      <c r="J80" s="41">
        <v>310</v>
      </c>
      <c r="K80" s="41">
        <v>84</v>
      </c>
      <c r="L80" s="41"/>
      <c r="M80" s="41"/>
      <c r="N80" s="41"/>
      <c r="O80" s="41"/>
      <c r="P80" s="41"/>
      <c r="Q80" s="207"/>
    </row>
    <row r="81" spans="1:17" s="32" customFormat="1" ht="15">
      <c r="A81" s="156">
        <v>74</v>
      </c>
      <c r="B81" s="176"/>
      <c r="C81" s="30"/>
      <c r="D81" s="1244" t="s">
        <v>275</v>
      </c>
      <c r="E81" s="1240"/>
      <c r="F81" s="31"/>
      <c r="G81" s="31"/>
      <c r="H81" s="31"/>
      <c r="I81" s="224">
        <f>SUM(J81:Q81)</f>
        <v>394</v>
      </c>
      <c r="J81" s="32">
        <v>310</v>
      </c>
      <c r="K81" s="32">
        <v>84</v>
      </c>
      <c r="Q81" s="33"/>
    </row>
    <row r="82" spans="1:18" s="27" customFormat="1" ht="15">
      <c r="A82" s="156">
        <v>75</v>
      </c>
      <c r="B82" s="55"/>
      <c r="C82" s="56">
        <v>2</v>
      </c>
      <c r="D82" s="1680" t="s">
        <v>774</v>
      </c>
      <c r="E82" s="1680"/>
      <c r="F82" s="1680"/>
      <c r="G82" s="1680"/>
      <c r="H82" s="128"/>
      <c r="I82" s="219"/>
      <c r="J82" s="32"/>
      <c r="K82" s="32"/>
      <c r="L82" s="32"/>
      <c r="M82" s="32"/>
      <c r="N82" s="32"/>
      <c r="O82" s="32"/>
      <c r="P82" s="32"/>
      <c r="Q82" s="33"/>
      <c r="R82" s="91"/>
    </row>
    <row r="83" spans="1:18" s="27" customFormat="1" ht="15">
      <c r="A83" s="156">
        <v>76</v>
      </c>
      <c r="B83" s="225"/>
      <c r="C83" s="226"/>
      <c r="D83" s="1242" t="s">
        <v>277</v>
      </c>
      <c r="E83" s="1247"/>
      <c r="F83" s="1247"/>
      <c r="G83" s="1247"/>
      <c r="H83" s="227"/>
      <c r="I83" s="220">
        <f>SUM(J83:Q83)</f>
        <v>410</v>
      </c>
      <c r="J83" s="184">
        <v>309</v>
      </c>
      <c r="K83" s="184">
        <v>42</v>
      </c>
      <c r="L83" s="184">
        <v>59</v>
      </c>
      <c r="M83" s="184"/>
      <c r="N83" s="184"/>
      <c r="O83" s="184"/>
      <c r="P83" s="184"/>
      <c r="Q83" s="185"/>
      <c r="R83" s="91"/>
    </row>
    <row r="84" spans="1:18" s="27" customFormat="1" ht="15">
      <c r="A84" s="156">
        <v>77</v>
      </c>
      <c r="B84" s="29"/>
      <c r="C84" s="34"/>
      <c r="D84" s="1243" t="s">
        <v>285</v>
      </c>
      <c r="E84" s="1237"/>
      <c r="F84" s="18"/>
      <c r="G84" s="18"/>
      <c r="H84" s="18"/>
      <c r="I84" s="223">
        <f>SUM(J84:Q84)</f>
        <v>1507</v>
      </c>
      <c r="J84" s="41">
        <v>1158</v>
      </c>
      <c r="K84" s="41">
        <v>307</v>
      </c>
      <c r="L84" s="41">
        <v>42</v>
      </c>
      <c r="M84" s="41"/>
      <c r="N84" s="41"/>
      <c r="O84" s="41"/>
      <c r="P84" s="41"/>
      <c r="Q84" s="207"/>
      <c r="R84" s="91"/>
    </row>
    <row r="85" spans="1:17" ht="15">
      <c r="A85" s="156">
        <v>78</v>
      </c>
      <c r="B85" s="177"/>
      <c r="C85" s="178"/>
      <c r="D85" s="1248" t="s">
        <v>275</v>
      </c>
      <c r="E85" s="1249"/>
      <c r="F85" s="228"/>
      <c r="G85" s="228"/>
      <c r="H85" s="228"/>
      <c r="I85" s="224">
        <f>SUM(J85:Q85)</f>
        <v>1147</v>
      </c>
      <c r="J85" s="179">
        <v>974</v>
      </c>
      <c r="K85" s="179">
        <v>131</v>
      </c>
      <c r="L85" s="179">
        <v>42</v>
      </c>
      <c r="M85" s="179"/>
      <c r="N85" s="179"/>
      <c r="O85" s="179"/>
      <c r="P85" s="179"/>
      <c r="Q85" s="43"/>
    </row>
    <row r="86" spans="1:17" ht="15">
      <c r="A86" s="156">
        <v>79</v>
      </c>
      <c r="B86" s="229"/>
      <c r="C86" s="230"/>
      <c r="D86" s="230" t="s">
        <v>736</v>
      </c>
      <c r="E86" s="231"/>
      <c r="F86" s="230">
        <f>SUM(F8:F82)</f>
        <v>1152091</v>
      </c>
      <c r="G86" s="230">
        <f>SUM(G8:G82)</f>
        <v>1000045</v>
      </c>
      <c r="H86" s="230">
        <f>SUM(H8:H82)</f>
        <v>1118328</v>
      </c>
      <c r="I86" s="232"/>
      <c r="J86" s="230"/>
      <c r="K86" s="230"/>
      <c r="L86" s="230"/>
      <c r="M86" s="230"/>
      <c r="N86" s="230"/>
      <c r="O86" s="230"/>
      <c r="P86" s="230"/>
      <c r="Q86" s="181"/>
    </row>
    <row r="87" spans="1:17" ht="15">
      <c r="A87" s="156">
        <v>80</v>
      </c>
      <c r="B87" s="169"/>
      <c r="C87" s="170"/>
      <c r="D87" s="1219" t="s">
        <v>277</v>
      </c>
      <c r="E87" s="1239"/>
      <c r="F87" s="214"/>
      <c r="G87" s="214"/>
      <c r="H87" s="214"/>
      <c r="I87" s="218">
        <f>SUM(J87:Q87)</f>
        <v>1440666</v>
      </c>
      <c r="J87" s="184">
        <f>SUM(J83,J79,J75,J70,J66,J62,J57,J53,J49,J44,J40,J36,J31,J27,J23,J18,J14)+J10</f>
        <v>862660</v>
      </c>
      <c r="K87" s="184">
        <f aca="true" t="shared" si="0" ref="K87:Q87">SUM(K83,K79,K75,K70,K66,K62,K57,K53,K49,K44,K40,K36,K31,K27,K23,K18,K14)+K10</f>
        <v>246801</v>
      </c>
      <c r="L87" s="184">
        <f t="shared" si="0"/>
        <v>319697</v>
      </c>
      <c r="M87" s="184">
        <f t="shared" si="0"/>
        <v>0</v>
      </c>
      <c r="N87" s="184">
        <f t="shared" si="0"/>
        <v>0</v>
      </c>
      <c r="O87" s="184">
        <f t="shared" si="0"/>
        <v>11508</v>
      </c>
      <c r="P87" s="184">
        <f t="shared" si="0"/>
        <v>0</v>
      </c>
      <c r="Q87" s="185">
        <f t="shared" si="0"/>
        <v>0</v>
      </c>
    </row>
    <row r="88" spans="1:17" ht="15">
      <c r="A88" s="156">
        <v>81</v>
      </c>
      <c r="B88" s="29"/>
      <c r="C88" s="34"/>
      <c r="D88" s="1220" t="s">
        <v>285</v>
      </c>
      <c r="E88" s="1237"/>
      <c r="F88" s="18"/>
      <c r="G88" s="18"/>
      <c r="H88" s="18"/>
      <c r="I88" s="213">
        <f>SUM(J88:Q88)</f>
        <v>1521800</v>
      </c>
      <c r="J88" s="27">
        <f>SUM(J84,J80,J76,J71,J67,J63,J58,J54,J50,J45,J41,J37,J32,J28,J24,J19,J15,J11)</f>
        <v>909829</v>
      </c>
      <c r="K88" s="27">
        <f aca="true" t="shared" si="1" ref="K88:Q89">SUM(K84,K80,K76,K71,K67,K63,K58,K54,K50,K45,K41,K37,K32,K28,K24,K19,K15,K11)</f>
        <v>258293</v>
      </c>
      <c r="L88" s="27">
        <f t="shared" si="1"/>
        <v>299350</v>
      </c>
      <c r="M88" s="27">
        <f t="shared" si="1"/>
        <v>0</v>
      </c>
      <c r="N88" s="27">
        <f t="shared" si="1"/>
        <v>7325</v>
      </c>
      <c r="O88" s="27">
        <f t="shared" si="1"/>
        <v>47003</v>
      </c>
      <c r="P88" s="27">
        <f t="shared" si="1"/>
        <v>0</v>
      </c>
      <c r="Q88" s="35">
        <f t="shared" si="1"/>
        <v>0</v>
      </c>
    </row>
    <row r="89" spans="1:17" ht="15.75" thickBot="1">
      <c r="A89" s="156">
        <v>82</v>
      </c>
      <c r="B89" s="234"/>
      <c r="C89" s="235"/>
      <c r="D89" s="1250" t="s">
        <v>275</v>
      </c>
      <c r="E89" s="1251"/>
      <c r="F89" s="236"/>
      <c r="G89" s="236"/>
      <c r="H89" s="236"/>
      <c r="I89" s="242">
        <f>SUM(J89:Q89)</f>
        <v>1453627</v>
      </c>
      <c r="J89" s="237">
        <f>SUM(J85,J81,J77,J72,J68,J64,J59,J55,J51,J46,J42,J38,J33,J29,J25,J20,J16,J12)</f>
        <v>889265</v>
      </c>
      <c r="K89" s="237">
        <f t="shared" si="1"/>
        <v>252594</v>
      </c>
      <c r="L89" s="237">
        <f t="shared" si="1"/>
        <v>262975</v>
      </c>
      <c r="M89" s="237">
        <f t="shared" si="1"/>
        <v>0</v>
      </c>
      <c r="N89" s="237">
        <f t="shared" si="1"/>
        <v>7165</v>
      </c>
      <c r="O89" s="237">
        <f t="shared" si="1"/>
        <v>41628</v>
      </c>
      <c r="P89" s="237">
        <f t="shared" si="1"/>
        <v>0</v>
      </c>
      <c r="Q89" s="805">
        <f t="shared" si="1"/>
        <v>0</v>
      </c>
    </row>
    <row r="90" spans="1:17" s="36" customFormat="1" ht="21.75" customHeight="1" thickTop="1">
      <c r="A90" s="156">
        <v>83</v>
      </c>
      <c r="B90" s="55">
        <v>7</v>
      </c>
      <c r="C90" s="56"/>
      <c r="D90" s="1226" t="s">
        <v>30</v>
      </c>
      <c r="E90" s="1246" t="s">
        <v>776</v>
      </c>
      <c r="F90" s="128">
        <v>279691</v>
      </c>
      <c r="G90" s="128">
        <v>252769</v>
      </c>
      <c r="H90" s="128">
        <v>271763</v>
      </c>
      <c r="I90" s="216"/>
      <c r="J90" s="57"/>
      <c r="K90" s="57"/>
      <c r="L90" s="57"/>
      <c r="M90" s="57"/>
      <c r="N90" s="57"/>
      <c r="O90" s="57"/>
      <c r="P90" s="57"/>
      <c r="Q90" s="174"/>
    </row>
    <row r="91" spans="1:17" ht="15">
      <c r="A91" s="156">
        <v>84</v>
      </c>
      <c r="B91" s="169"/>
      <c r="C91" s="170"/>
      <c r="D91" s="1252" t="s">
        <v>277</v>
      </c>
      <c r="E91" s="1239"/>
      <c r="F91" s="214"/>
      <c r="G91" s="214"/>
      <c r="H91" s="214"/>
      <c r="I91" s="215">
        <f>SUM(J91:Q91)</f>
        <v>195303</v>
      </c>
      <c r="J91" s="171">
        <v>111630</v>
      </c>
      <c r="K91" s="171">
        <v>30202</v>
      </c>
      <c r="L91" s="171">
        <v>52361</v>
      </c>
      <c r="M91" s="172"/>
      <c r="N91" s="171"/>
      <c r="O91" s="171">
        <v>1110</v>
      </c>
      <c r="P91" s="172"/>
      <c r="Q91" s="238"/>
    </row>
    <row r="92" spans="1:17" ht="15">
      <c r="A92" s="156">
        <v>85</v>
      </c>
      <c r="B92" s="29"/>
      <c r="C92" s="34"/>
      <c r="D92" s="1222" t="s">
        <v>285</v>
      </c>
      <c r="E92" s="1237"/>
      <c r="F92" s="18"/>
      <c r="G92" s="18"/>
      <c r="H92" s="18"/>
      <c r="I92" s="216">
        <f>SUM(J92:Q92)</f>
        <v>240585</v>
      </c>
      <c r="J92" s="57">
        <v>130766</v>
      </c>
      <c r="K92" s="57">
        <v>36587</v>
      </c>
      <c r="L92" s="57">
        <v>70722</v>
      </c>
      <c r="M92" s="58"/>
      <c r="N92" s="57">
        <v>1400</v>
      </c>
      <c r="O92" s="57">
        <v>1110</v>
      </c>
      <c r="P92" s="58"/>
      <c r="Q92" s="175"/>
    </row>
    <row r="93" spans="1:17" ht="15">
      <c r="A93" s="156">
        <v>86</v>
      </c>
      <c r="B93" s="176"/>
      <c r="C93" s="30"/>
      <c r="D93" s="1253" t="s">
        <v>275</v>
      </c>
      <c r="E93" s="1240"/>
      <c r="F93" s="31"/>
      <c r="G93" s="31"/>
      <c r="H93" s="31"/>
      <c r="I93" s="217">
        <f>SUM(J93:Q93)</f>
        <v>217986</v>
      </c>
      <c r="J93" s="32">
        <v>121930</v>
      </c>
      <c r="K93" s="32">
        <v>33361</v>
      </c>
      <c r="L93" s="32">
        <v>61025</v>
      </c>
      <c r="M93" s="32"/>
      <c r="N93" s="32">
        <v>1360</v>
      </c>
      <c r="O93" s="32">
        <v>310</v>
      </c>
      <c r="P93" s="32"/>
      <c r="Q93" s="33"/>
    </row>
    <row r="94" spans="1:17" s="36" customFormat="1" ht="21.75" customHeight="1">
      <c r="A94" s="156">
        <v>87</v>
      </c>
      <c r="B94" s="55">
        <v>8</v>
      </c>
      <c r="C94" s="56"/>
      <c r="D94" s="1226" t="s">
        <v>752</v>
      </c>
      <c r="E94" s="1246" t="s">
        <v>776</v>
      </c>
      <c r="F94" s="128">
        <v>418564</v>
      </c>
      <c r="G94" s="128">
        <v>387423</v>
      </c>
      <c r="H94" s="128">
        <v>418719</v>
      </c>
      <c r="I94" s="216"/>
      <c r="J94" s="57"/>
      <c r="K94" s="57"/>
      <c r="L94" s="57"/>
      <c r="M94" s="57"/>
      <c r="N94" s="57"/>
      <c r="O94" s="57"/>
      <c r="P94" s="57"/>
      <c r="Q94" s="174"/>
    </row>
    <row r="95" spans="1:17" ht="15">
      <c r="A95" s="156">
        <v>88</v>
      </c>
      <c r="B95" s="169"/>
      <c r="C95" s="170"/>
      <c r="D95" s="1252" t="s">
        <v>277</v>
      </c>
      <c r="E95" s="1239"/>
      <c r="F95" s="214"/>
      <c r="G95" s="214"/>
      <c r="H95" s="214"/>
      <c r="I95" s="215">
        <f>SUM(J95:Q95)</f>
        <v>406867</v>
      </c>
      <c r="J95" s="171">
        <v>260132</v>
      </c>
      <c r="K95" s="171">
        <v>79013</v>
      </c>
      <c r="L95" s="171">
        <v>66122</v>
      </c>
      <c r="M95" s="172"/>
      <c r="N95" s="171"/>
      <c r="O95" s="171">
        <v>1600</v>
      </c>
      <c r="P95" s="172"/>
      <c r="Q95" s="238"/>
    </row>
    <row r="96" spans="1:17" ht="15">
      <c r="A96" s="156">
        <v>89</v>
      </c>
      <c r="B96" s="29"/>
      <c r="C96" s="34"/>
      <c r="D96" s="1222" t="s">
        <v>285</v>
      </c>
      <c r="E96" s="1237"/>
      <c r="F96" s="18"/>
      <c r="G96" s="18"/>
      <c r="H96" s="18"/>
      <c r="I96" s="216">
        <f>SUM(J96:Q96)</f>
        <v>473433</v>
      </c>
      <c r="J96" s="57">
        <v>301248</v>
      </c>
      <c r="K96" s="57">
        <v>82862</v>
      </c>
      <c r="L96" s="57">
        <v>80498</v>
      </c>
      <c r="M96" s="58"/>
      <c r="N96" s="57">
        <v>4000</v>
      </c>
      <c r="O96" s="57">
        <v>4825</v>
      </c>
      <c r="P96" s="58"/>
      <c r="Q96" s="175"/>
    </row>
    <row r="97" spans="1:17" ht="15">
      <c r="A97" s="156">
        <v>90</v>
      </c>
      <c r="B97" s="176"/>
      <c r="C97" s="30"/>
      <c r="D97" s="1253" t="s">
        <v>275</v>
      </c>
      <c r="E97" s="1240"/>
      <c r="F97" s="31"/>
      <c r="G97" s="31"/>
      <c r="H97" s="31"/>
      <c r="I97" s="217">
        <f>SUM(J97:Q97)</f>
        <v>458327</v>
      </c>
      <c r="J97" s="160">
        <v>294937</v>
      </c>
      <c r="K97" s="160">
        <v>81073</v>
      </c>
      <c r="L97" s="160">
        <v>73727</v>
      </c>
      <c r="M97" s="160"/>
      <c r="N97" s="160">
        <v>3824</v>
      </c>
      <c r="O97" s="160">
        <v>4766</v>
      </c>
      <c r="P97" s="160"/>
      <c r="Q97" s="44"/>
    </row>
    <row r="98" spans="1:17" ht="15">
      <c r="A98" s="156">
        <v>91</v>
      </c>
      <c r="B98" s="55"/>
      <c r="C98" s="56">
        <v>1</v>
      </c>
      <c r="D98" s="1680" t="s">
        <v>774</v>
      </c>
      <c r="E98" s="1680"/>
      <c r="F98" s="1680"/>
      <c r="G98" s="1680"/>
      <c r="H98" s="128"/>
      <c r="I98" s="216"/>
      <c r="J98" s="57"/>
      <c r="K98" s="57"/>
      <c r="L98" s="57"/>
      <c r="M98" s="57"/>
      <c r="N98" s="57"/>
      <c r="O98" s="57"/>
      <c r="P98" s="57"/>
      <c r="Q98" s="174"/>
    </row>
    <row r="99" spans="1:17" ht="15">
      <c r="A99" s="156">
        <v>92</v>
      </c>
      <c r="B99" s="169"/>
      <c r="C99" s="170"/>
      <c r="D99" s="1242" t="s">
        <v>277</v>
      </c>
      <c r="E99" s="1239"/>
      <c r="F99" s="214"/>
      <c r="G99" s="214"/>
      <c r="H99" s="214"/>
      <c r="I99" s="220">
        <f>SUM(J99:Q99)</f>
        <v>1937</v>
      </c>
      <c r="J99" s="221">
        <v>1546</v>
      </c>
      <c r="K99" s="221">
        <v>209</v>
      </c>
      <c r="L99" s="221">
        <v>182</v>
      </c>
      <c r="M99" s="221"/>
      <c r="N99" s="221"/>
      <c r="O99" s="221"/>
      <c r="P99" s="221"/>
      <c r="Q99" s="222"/>
    </row>
    <row r="100" spans="1:17" ht="15">
      <c r="A100" s="156">
        <v>93</v>
      </c>
      <c r="B100" s="29"/>
      <c r="C100" s="34"/>
      <c r="D100" s="1243" t="s">
        <v>285</v>
      </c>
      <c r="E100" s="1237"/>
      <c r="F100" s="18"/>
      <c r="G100" s="18"/>
      <c r="H100" s="18"/>
      <c r="I100" s="223">
        <f>SUM(J100:Q100)</f>
        <v>1452</v>
      </c>
      <c r="J100" s="41">
        <v>1279</v>
      </c>
      <c r="K100" s="41">
        <v>173</v>
      </c>
      <c r="L100" s="41"/>
      <c r="M100" s="41"/>
      <c r="N100" s="41"/>
      <c r="O100" s="41"/>
      <c r="P100" s="41"/>
      <c r="Q100" s="207"/>
    </row>
    <row r="101" spans="1:17" ht="15">
      <c r="A101" s="156">
        <v>94</v>
      </c>
      <c r="B101" s="176"/>
      <c r="C101" s="30"/>
      <c r="D101" s="1244" t="s">
        <v>275</v>
      </c>
      <c r="E101" s="1240"/>
      <c r="F101" s="31"/>
      <c r="G101" s="31"/>
      <c r="H101" s="31"/>
      <c r="I101" s="224">
        <f>SUM(J101:Q101)</f>
        <v>1452</v>
      </c>
      <c r="J101" s="32">
        <v>1279</v>
      </c>
      <c r="K101" s="32">
        <v>173</v>
      </c>
      <c r="L101" s="32"/>
      <c r="M101" s="32"/>
      <c r="N101" s="32"/>
      <c r="O101" s="32"/>
      <c r="P101" s="32"/>
      <c r="Q101" s="33"/>
    </row>
    <row r="102" spans="1:17" ht="30">
      <c r="A102" s="156">
        <v>95</v>
      </c>
      <c r="B102" s="55">
        <v>9</v>
      </c>
      <c r="C102" s="56"/>
      <c r="D102" s="1227" t="s">
        <v>34</v>
      </c>
      <c r="E102" s="1245" t="s">
        <v>776</v>
      </c>
      <c r="F102" s="128">
        <v>80004</v>
      </c>
      <c r="G102" s="128">
        <v>50612</v>
      </c>
      <c r="H102" s="128">
        <v>53669</v>
      </c>
      <c r="I102" s="217"/>
      <c r="J102" s="160"/>
      <c r="K102" s="160"/>
      <c r="L102" s="160"/>
      <c r="M102" s="160"/>
      <c r="N102" s="160"/>
      <c r="O102" s="160"/>
      <c r="P102" s="160"/>
      <c r="Q102" s="44"/>
    </row>
    <row r="103" spans="1:17" ht="15">
      <c r="A103" s="156">
        <v>96</v>
      </c>
      <c r="B103" s="169"/>
      <c r="C103" s="170"/>
      <c r="D103" s="1252" t="s">
        <v>277</v>
      </c>
      <c r="E103" s="1239"/>
      <c r="F103" s="214"/>
      <c r="G103" s="214"/>
      <c r="H103" s="214"/>
      <c r="I103" s="215">
        <f>SUM(J103:Q103)</f>
        <v>51889</v>
      </c>
      <c r="J103" s="171">
        <v>26750</v>
      </c>
      <c r="K103" s="171">
        <v>7490</v>
      </c>
      <c r="L103" s="171">
        <v>17649</v>
      </c>
      <c r="M103" s="172"/>
      <c r="N103" s="171"/>
      <c r="O103" s="171"/>
      <c r="P103" s="172"/>
      <c r="Q103" s="238"/>
    </row>
    <row r="104" spans="1:17" ht="15">
      <c r="A104" s="156">
        <v>97</v>
      </c>
      <c r="B104" s="29"/>
      <c r="C104" s="34"/>
      <c r="D104" s="1222" t="s">
        <v>285</v>
      </c>
      <c r="E104" s="1237"/>
      <c r="F104" s="18"/>
      <c r="G104" s="18"/>
      <c r="H104" s="18"/>
      <c r="I104" s="216">
        <f>SUM(J104:Q104)</f>
        <v>67346</v>
      </c>
      <c r="J104" s="57">
        <v>36214</v>
      </c>
      <c r="K104" s="57">
        <v>10847</v>
      </c>
      <c r="L104" s="57">
        <v>19127</v>
      </c>
      <c r="M104" s="58"/>
      <c r="N104" s="57">
        <v>358</v>
      </c>
      <c r="O104" s="57">
        <v>800</v>
      </c>
      <c r="P104" s="58"/>
      <c r="Q104" s="175"/>
    </row>
    <row r="105" spans="1:17" ht="15">
      <c r="A105" s="156">
        <v>98</v>
      </c>
      <c r="B105" s="177"/>
      <c r="C105" s="178"/>
      <c r="D105" s="1254" t="s">
        <v>275</v>
      </c>
      <c r="E105" s="1249"/>
      <c r="F105" s="228"/>
      <c r="G105" s="228"/>
      <c r="H105" s="228"/>
      <c r="I105" s="217">
        <f>SUM(J105:Q105)</f>
        <v>54648</v>
      </c>
      <c r="J105" s="179">
        <v>31012</v>
      </c>
      <c r="K105" s="179">
        <v>6682</v>
      </c>
      <c r="L105" s="179">
        <v>16168</v>
      </c>
      <c r="M105" s="179"/>
      <c r="N105" s="179">
        <v>358</v>
      </c>
      <c r="O105" s="179">
        <v>428</v>
      </c>
      <c r="P105" s="179"/>
      <c r="Q105" s="43"/>
    </row>
    <row r="106" spans="1:17" ht="15">
      <c r="A106" s="156">
        <v>99</v>
      </c>
      <c r="B106" s="55"/>
      <c r="C106" s="56">
        <v>1</v>
      </c>
      <c r="D106" s="1680" t="s">
        <v>774</v>
      </c>
      <c r="E106" s="1680"/>
      <c r="F106" s="1680"/>
      <c r="G106" s="1680"/>
      <c r="H106" s="128"/>
      <c r="I106" s="216"/>
      <c r="J106" s="57"/>
      <c r="K106" s="57"/>
      <c r="L106" s="57"/>
      <c r="M106" s="57"/>
      <c r="N106" s="57"/>
      <c r="O106" s="57"/>
      <c r="P106" s="57"/>
      <c r="Q106" s="174"/>
    </row>
    <row r="107" spans="1:17" ht="15">
      <c r="A107" s="156">
        <v>100</v>
      </c>
      <c r="B107" s="29"/>
      <c r="C107" s="34"/>
      <c r="D107" s="1243" t="s">
        <v>285</v>
      </c>
      <c r="E107" s="1237"/>
      <c r="F107" s="18"/>
      <c r="G107" s="18"/>
      <c r="H107" s="18"/>
      <c r="I107" s="216">
        <f>SUM(J107:Q107)</f>
        <v>613</v>
      </c>
      <c r="J107" s="57">
        <v>542</v>
      </c>
      <c r="K107" s="57">
        <v>71</v>
      </c>
      <c r="L107" s="57"/>
      <c r="M107" s="58"/>
      <c r="N107" s="57"/>
      <c r="O107" s="57"/>
      <c r="P107" s="58"/>
      <c r="Q107" s="175"/>
    </row>
    <row r="108" spans="1:17" ht="24" customHeight="1">
      <c r="A108" s="156">
        <v>101</v>
      </c>
      <c r="B108" s="177"/>
      <c r="C108" s="178"/>
      <c r="D108" s="1248" t="s">
        <v>275</v>
      </c>
      <c r="E108" s="1249"/>
      <c r="F108" s="228"/>
      <c r="G108" s="228"/>
      <c r="H108" s="228"/>
      <c r="I108" s="224">
        <f>SUM(J108:Q108)</f>
        <v>522</v>
      </c>
      <c r="J108" s="179">
        <v>460</v>
      </c>
      <c r="K108" s="179">
        <v>62</v>
      </c>
      <c r="L108" s="179"/>
      <c r="M108" s="179"/>
      <c r="N108" s="179"/>
      <c r="O108" s="179"/>
      <c r="P108" s="179"/>
      <c r="Q108" s="43"/>
    </row>
    <row r="109" spans="1:17" ht="15">
      <c r="A109" s="156">
        <v>102</v>
      </c>
      <c r="B109" s="229"/>
      <c r="C109" s="231"/>
      <c r="D109" s="1255" t="s">
        <v>753</v>
      </c>
      <c r="E109" s="1256"/>
      <c r="F109" s="239">
        <f>SUM(F90:F102)</f>
        <v>778259</v>
      </c>
      <c r="G109" s="239">
        <f>SUM(G90:G102)</f>
        <v>690804</v>
      </c>
      <c r="H109" s="239">
        <f>SUM(H90:H102)</f>
        <v>744151</v>
      </c>
      <c r="I109" s="240"/>
      <c r="J109" s="241"/>
      <c r="K109" s="241"/>
      <c r="L109" s="241"/>
      <c r="M109" s="241"/>
      <c r="N109" s="241"/>
      <c r="O109" s="241"/>
      <c r="P109" s="241"/>
      <c r="Q109" s="189"/>
    </row>
    <row r="110" spans="1:17" ht="15">
      <c r="A110" s="156">
        <v>103</v>
      </c>
      <c r="B110" s="169"/>
      <c r="C110" s="170"/>
      <c r="D110" s="1257" t="s">
        <v>277</v>
      </c>
      <c r="E110" s="1239"/>
      <c r="F110" s="214"/>
      <c r="G110" s="214"/>
      <c r="H110" s="214"/>
      <c r="I110" s="218">
        <f>SUM(J110:Q110)</f>
        <v>655996</v>
      </c>
      <c r="J110" s="184">
        <f aca="true" t="shared" si="2" ref="J110:Q110">SUM(J103,J99,J95,J91)</f>
        <v>400058</v>
      </c>
      <c r="K110" s="184">
        <f t="shared" si="2"/>
        <v>116914</v>
      </c>
      <c r="L110" s="184">
        <f t="shared" si="2"/>
        <v>136314</v>
      </c>
      <c r="M110" s="184">
        <f t="shared" si="2"/>
        <v>0</v>
      </c>
      <c r="N110" s="184">
        <f t="shared" si="2"/>
        <v>0</v>
      </c>
      <c r="O110" s="184">
        <f t="shared" si="2"/>
        <v>2710</v>
      </c>
      <c r="P110" s="184">
        <f t="shared" si="2"/>
        <v>0</v>
      </c>
      <c r="Q110" s="185">
        <f t="shared" si="2"/>
        <v>0</v>
      </c>
    </row>
    <row r="111" spans="1:17" ht="15">
      <c r="A111" s="156">
        <v>104</v>
      </c>
      <c r="B111" s="29"/>
      <c r="C111" s="34"/>
      <c r="D111" s="1258" t="s">
        <v>285</v>
      </c>
      <c r="E111" s="1237"/>
      <c r="F111" s="18"/>
      <c r="G111" s="18"/>
      <c r="H111" s="18"/>
      <c r="I111" s="213">
        <f>SUM(J111:Q111)</f>
        <v>783429</v>
      </c>
      <c r="J111" s="27">
        <f>SUM(J104,J100,J96,J92)+J107</f>
        <v>470049</v>
      </c>
      <c r="K111" s="27">
        <f aca="true" t="shared" si="3" ref="K111:Q112">SUM(K104,K100,K96,K92)+K107</f>
        <v>130540</v>
      </c>
      <c r="L111" s="27">
        <f t="shared" si="3"/>
        <v>170347</v>
      </c>
      <c r="M111" s="27">
        <f t="shared" si="3"/>
        <v>0</v>
      </c>
      <c r="N111" s="27">
        <f t="shared" si="3"/>
        <v>5758</v>
      </c>
      <c r="O111" s="27">
        <f t="shared" si="3"/>
        <v>6735</v>
      </c>
      <c r="P111" s="27">
        <f t="shared" si="3"/>
        <v>0</v>
      </c>
      <c r="Q111" s="35">
        <f t="shared" si="3"/>
        <v>0</v>
      </c>
    </row>
    <row r="112" spans="1:17" ht="15.75" thickBot="1">
      <c r="A112" s="156">
        <v>105</v>
      </c>
      <c r="B112" s="234"/>
      <c r="C112" s="235"/>
      <c r="D112" s="1259" t="s">
        <v>275</v>
      </c>
      <c r="E112" s="1251"/>
      <c r="F112" s="236"/>
      <c r="G112" s="236"/>
      <c r="H112" s="236"/>
      <c r="I112" s="242">
        <f>SUM(J112:Q112)</f>
        <v>732935</v>
      </c>
      <c r="J112" s="237">
        <f>SUM(J105,J101,J97,J93)+J108</f>
        <v>449618</v>
      </c>
      <c r="K112" s="237">
        <f t="shared" si="3"/>
        <v>121351</v>
      </c>
      <c r="L112" s="237">
        <f t="shared" si="3"/>
        <v>150920</v>
      </c>
      <c r="M112" s="237">
        <f t="shared" si="3"/>
        <v>0</v>
      </c>
      <c r="N112" s="237">
        <f t="shared" si="3"/>
        <v>5542</v>
      </c>
      <c r="O112" s="237">
        <f t="shared" si="3"/>
        <v>5504</v>
      </c>
      <c r="P112" s="237">
        <f t="shared" si="3"/>
        <v>0</v>
      </c>
      <c r="Q112" s="805">
        <f t="shared" si="3"/>
        <v>0</v>
      </c>
    </row>
    <row r="113" spans="1:17" s="36" customFormat="1" ht="21.75" customHeight="1" thickTop="1">
      <c r="A113" s="156">
        <v>106</v>
      </c>
      <c r="B113" s="55">
        <v>10</v>
      </c>
      <c r="C113" s="56"/>
      <c r="D113" s="1226" t="s">
        <v>288</v>
      </c>
      <c r="E113" s="1246" t="s">
        <v>776</v>
      </c>
      <c r="F113" s="128">
        <v>325814</v>
      </c>
      <c r="G113" s="128">
        <v>167797</v>
      </c>
      <c r="H113" s="128">
        <v>172414</v>
      </c>
      <c r="I113" s="216"/>
      <c r="J113" s="57"/>
      <c r="K113" s="57"/>
      <c r="L113" s="57"/>
      <c r="M113" s="57"/>
      <c r="N113" s="57"/>
      <c r="O113" s="57"/>
      <c r="P113" s="57"/>
      <c r="Q113" s="174"/>
    </row>
    <row r="114" spans="1:17" ht="15">
      <c r="A114" s="156">
        <v>107</v>
      </c>
      <c r="B114" s="169"/>
      <c r="C114" s="170"/>
      <c r="D114" s="1252" t="s">
        <v>277</v>
      </c>
      <c r="E114" s="1239"/>
      <c r="F114" s="214"/>
      <c r="G114" s="214"/>
      <c r="H114" s="214"/>
      <c r="I114" s="215">
        <f>SUM(J114:Q114)</f>
        <v>162519</v>
      </c>
      <c r="J114" s="171">
        <v>63396</v>
      </c>
      <c r="K114" s="171">
        <v>17003</v>
      </c>
      <c r="L114" s="171">
        <v>65500</v>
      </c>
      <c r="M114" s="172"/>
      <c r="N114" s="171"/>
      <c r="O114" s="171">
        <v>16620</v>
      </c>
      <c r="P114" s="172"/>
      <c r="Q114" s="238"/>
    </row>
    <row r="115" spans="1:17" ht="15">
      <c r="A115" s="156">
        <v>108</v>
      </c>
      <c r="B115" s="29"/>
      <c r="C115" s="34"/>
      <c r="D115" s="1222" t="s">
        <v>285</v>
      </c>
      <c r="E115" s="1237"/>
      <c r="F115" s="18"/>
      <c r="G115" s="18"/>
      <c r="H115" s="18"/>
      <c r="I115" s="216">
        <f>SUM(J115:Q115)</f>
        <v>220217</v>
      </c>
      <c r="J115" s="57">
        <v>86954</v>
      </c>
      <c r="K115" s="57">
        <v>22500</v>
      </c>
      <c r="L115" s="57">
        <v>82989</v>
      </c>
      <c r="M115" s="58"/>
      <c r="N115" s="57">
        <v>530</v>
      </c>
      <c r="O115" s="57">
        <v>27244</v>
      </c>
      <c r="P115" s="58"/>
      <c r="Q115" s="175"/>
    </row>
    <row r="116" spans="1:17" ht="15">
      <c r="A116" s="156">
        <v>109</v>
      </c>
      <c r="B116" s="176"/>
      <c r="C116" s="30"/>
      <c r="D116" s="1253" t="s">
        <v>275</v>
      </c>
      <c r="E116" s="1240"/>
      <c r="F116" s="31"/>
      <c r="G116" s="31"/>
      <c r="H116" s="31"/>
      <c r="I116" s="217">
        <f>SUM(J116:Q116)</f>
        <v>174762</v>
      </c>
      <c r="J116" s="32">
        <v>74050</v>
      </c>
      <c r="K116" s="32">
        <v>20308</v>
      </c>
      <c r="L116" s="32">
        <v>61637</v>
      </c>
      <c r="M116" s="32"/>
      <c r="N116" s="32">
        <v>522</v>
      </c>
      <c r="O116" s="32">
        <v>18245</v>
      </c>
      <c r="P116" s="32"/>
      <c r="Q116" s="33"/>
    </row>
    <row r="117" spans="1:17" ht="15">
      <c r="A117" s="156">
        <v>110</v>
      </c>
      <c r="B117" s="29"/>
      <c r="C117" s="34">
        <v>1</v>
      </c>
      <c r="D117" s="1680" t="s">
        <v>699</v>
      </c>
      <c r="E117" s="1680"/>
      <c r="F117" s="1680"/>
      <c r="G117" s="1680"/>
      <c r="H117" s="128">
        <v>0</v>
      </c>
      <c r="I117" s="216"/>
      <c r="J117" s="57"/>
      <c r="K117" s="57"/>
      <c r="L117" s="57"/>
      <c r="M117" s="57"/>
      <c r="N117" s="57"/>
      <c r="O117" s="57"/>
      <c r="P117" s="57"/>
      <c r="Q117" s="174"/>
    </row>
    <row r="118" spans="1:17" ht="15">
      <c r="A118" s="156">
        <v>111</v>
      </c>
      <c r="B118" s="169"/>
      <c r="C118" s="170"/>
      <c r="D118" s="1242" t="s">
        <v>277</v>
      </c>
      <c r="E118" s="1239"/>
      <c r="F118" s="214"/>
      <c r="G118" s="214"/>
      <c r="H118" s="214"/>
      <c r="I118" s="220">
        <f>SUM(J118:Q118)</f>
        <v>17664</v>
      </c>
      <c r="J118" s="221"/>
      <c r="K118" s="221"/>
      <c r="L118" s="221">
        <v>17664</v>
      </c>
      <c r="M118" s="221"/>
      <c r="N118" s="221"/>
      <c r="O118" s="221"/>
      <c r="P118" s="221"/>
      <c r="Q118" s="222"/>
    </row>
    <row r="119" spans="1:17" ht="15">
      <c r="A119" s="156">
        <v>112</v>
      </c>
      <c r="B119" s="29"/>
      <c r="C119" s="34"/>
      <c r="D119" s="1243" t="s">
        <v>285</v>
      </c>
      <c r="E119" s="1237"/>
      <c r="F119" s="18"/>
      <c r="G119" s="18"/>
      <c r="H119" s="18"/>
      <c r="I119" s="223">
        <f>SUM(J119:Q119)</f>
        <v>20164</v>
      </c>
      <c r="J119" s="41"/>
      <c r="K119" s="41"/>
      <c r="L119" s="41">
        <v>20164</v>
      </c>
      <c r="M119" s="41"/>
      <c r="N119" s="41"/>
      <c r="O119" s="41"/>
      <c r="P119" s="41"/>
      <c r="Q119" s="207"/>
    </row>
    <row r="120" spans="1:17" ht="15">
      <c r="A120" s="156">
        <v>113</v>
      </c>
      <c r="B120" s="176"/>
      <c r="C120" s="30"/>
      <c r="D120" s="1244" t="s">
        <v>275</v>
      </c>
      <c r="E120" s="1240"/>
      <c r="F120" s="31"/>
      <c r="G120" s="31"/>
      <c r="H120" s="31"/>
      <c r="I120" s="224">
        <f>SUM(J120:Q120)</f>
        <v>5059</v>
      </c>
      <c r="J120" s="32"/>
      <c r="K120" s="32"/>
      <c r="L120" s="32">
        <v>5059</v>
      </c>
      <c r="M120" s="32"/>
      <c r="N120" s="32"/>
      <c r="O120" s="32"/>
      <c r="P120" s="32"/>
      <c r="Q120" s="33"/>
    </row>
    <row r="121" spans="1:17" ht="15">
      <c r="A121" s="156">
        <v>114</v>
      </c>
      <c r="B121" s="29"/>
      <c r="C121" s="34">
        <v>2</v>
      </c>
      <c r="D121" s="1680" t="s">
        <v>211</v>
      </c>
      <c r="E121" s="1680"/>
      <c r="F121" s="1680"/>
      <c r="G121" s="1680"/>
      <c r="H121" s="1680"/>
      <c r="I121" s="216"/>
      <c r="J121" s="57"/>
      <c r="K121" s="57"/>
      <c r="L121" s="57"/>
      <c r="M121" s="57"/>
      <c r="N121" s="57"/>
      <c r="O121" s="57"/>
      <c r="P121" s="57"/>
      <c r="Q121" s="174"/>
    </row>
    <row r="122" spans="1:17" ht="15">
      <c r="A122" s="156">
        <v>115</v>
      </c>
      <c r="B122" s="29"/>
      <c r="C122" s="34"/>
      <c r="D122" s="1243" t="s">
        <v>285</v>
      </c>
      <c r="E122" s="1237"/>
      <c r="F122" s="18"/>
      <c r="G122" s="18"/>
      <c r="H122" s="18"/>
      <c r="I122" s="223">
        <f>SUM(J122:Q122)</f>
        <v>1811</v>
      </c>
      <c r="J122" s="41">
        <v>1426</v>
      </c>
      <c r="K122" s="41">
        <v>385</v>
      </c>
      <c r="L122" s="41"/>
      <c r="M122" s="41"/>
      <c r="N122" s="41"/>
      <c r="O122" s="41"/>
      <c r="P122" s="41"/>
      <c r="Q122" s="207"/>
    </row>
    <row r="123" spans="1:17" ht="15">
      <c r="A123" s="156">
        <v>116</v>
      </c>
      <c r="B123" s="176"/>
      <c r="C123" s="30"/>
      <c r="D123" s="1244" t="s">
        <v>275</v>
      </c>
      <c r="E123" s="1240"/>
      <c r="F123" s="31"/>
      <c r="G123" s="31"/>
      <c r="H123" s="31"/>
      <c r="I123" s="224">
        <f>SUM(J123:Q123)</f>
        <v>1811</v>
      </c>
      <c r="J123" s="32">
        <v>1426</v>
      </c>
      <c r="K123" s="32">
        <v>385</v>
      </c>
      <c r="L123" s="32"/>
      <c r="M123" s="32"/>
      <c r="N123" s="32"/>
      <c r="O123" s="32"/>
      <c r="P123" s="32"/>
      <c r="Q123" s="33"/>
    </row>
    <row r="124" spans="1:17" ht="15">
      <c r="A124" s="156">
        <v>117</v>
      </c>
      <c r="B124" s="29"/>
      <c r="C124" s="34">
        <v>3</v>
      </c>
      <c r="D124" s="1680" t="s">
        <v>430</v>
      </c>
      <c r="E124" s="1680"/>
      <c r="F124" s="1680"/>
      <c r="G124" s="1680"/>
      <c r="H124" s="1680"/>
      <c r="I124" s="224"/>
      <c r="J124" s="57"/>
      <c r="K124" s="57"/>
      <c r="L124" s="57"/>
      <c r="M124" s="57"/>
      <c r="N124" s="57"/>
      <c r="O124" s="57"/>
      <c r="P124" s="57"/>
      <c r="Q124" s="174"/>
    </row>
    <row r="125" spans="1:17" ht="15">
      <c r="A125" s="156">
        <v>118</v>
      </c>
      <c r="B125" s="29"/>
      <c r="C125" s="34"/>
      <c r="D125" s="1243" t="s">
        <v>285</v>
      </c>
      <c r="E125" s="1237"/>
      <c r="F125" s="18"/>
      <c r="G125" s="18"/>
      <c r="H125" s="18"/>
      <c r="I125" s="223">
        <f>SUM(J125:Q125)</f>
        <v>4510</v>
      </c>
      <c r="J125" s="41"/>
      <c r="K125" s="41"/>
      <c r="L125" s="41">
        <v>4510</v>
      </c>
      <c r="M125" s="41"/>
      <c r="N125" s="41"/>
      <c r="O125" s="41"/>
      <c r="P125" s="41"/>
      <c r="Q125" s="207"/>
    </row>
    <row r="126" spans="1:17" ht="15">
      <c r="A126" s="156">
        <v>119</v>
      </c>
      <c r="B126" s="176"/>
      <c r="C126" s="30"/>
      <c r="D126" s="1244" t="s">
        <v>275</v>
      </c>
      <c r="E126" s="1240"/>
      <c r="F126" s="31"/>
      <c r="G126" s="31"/>
      <c r="H126" s="31"/>
      <c r="I126" s="224">
        <f>SUM(J126:Q126)</f>
        <v>0</v>
      </c>
      <c r="J126" s="32"/>
      <c r="K126" s="32"/>
      <c r="L126" s="32"/>
      <c r="M126" s="32"/>
      <c r="N126" s="32"/>
      <c r="O126" s="32"/>
      <c r="P126" s="32"/>
      <c r="Q126" s="33"/>
    </row>
    <row r="127" spans="1:17" s="36" customFormat="1" ht="21.75" customHeight="1">
      <c r="A127" s="156">
        <v>120</v>
      </c>
      <c r="B127" s="55">
        <v>11</v>
      </c>
      <c r="C127" s="56"/>
      <c r="D127" s="1226" t="s">
        <v>222</v>
      </c>
      <c r="E127" s="1246" t="s">
        <v>776</v>
      </c>
      <c r="F127" s="128">
        <v>95933</v>
      </c>
      <c r="G127" s="128">
        <v>77338</v>
      </c>
      <c r="H127" s="128">
        <v>98692</v>
      </c>
      <c r="I127" s="216"/>
      <c r="J127" s="57"/>
      <c r="K127" s="57"/>
      <c r="L127" s="57"/>
      <c r="M127" s="57"/>
      <c r="N127" s="57"/>
      <c r="O127" s="57"/>
      <c r="P127" s="57"/>
      <c r="Q127" s="174"/>
    </row>
    <row r="128" spans="1:17" ht="15">
      <c r="A128" s="156">
        <v>121</v>
      </c>
      <c r="B128" s="169"/>
      <c r="C128" s="170"/>
      <c r="D128" s="1252" t="s">
        <v>277</v>
      </c>
      <c r="E128" s="1239"/>
      <c r="F128" s="214"/>
      <c r="G128" s="214"/>
      <c r="H128" s="214"/>
      <c r="I128" s="215">
        <f>SUM(J128:Q128)</f>
        <v>75506</v>
      </c>
      <c r="J128" s="171">
        <v>43475</v>
      </c>
      <c r="K128" s="171">
        <v>12174</v>
      </c>
      <c r="L128" s="171">
        <v>19857</v>
      </c>
      <c r="M128" s="172"/>
      <c r="N128" s="171"/>
      <c r="O128" s="171"/>
      <c r="P128" s="172"/>
      <c r="Q128" s="238"/>
    </row>
    <row r="129" spans="1:17" ht="15">
      <c r="A129" s="156">
        <v>122</v>
      </c>
      <c r="B129" s="29"/>
      <c r="C129" s="34"/>
      <c r="D129" s="1222" t="s">
        <v>285</v>
      </c>
      <c r="E129" s="1237"/>
      <c r="F129" s="18"/>
      <c r="G129" s="18"/>
      <c r="H129" s="18"/>
      <c r="I129" s="216">
        <f>SUM(J129:Q129)</f>
        <v>87066</v>
      </c>
      <c r="J129" s="57">
        <v>48026</v>
      </c>
      <c r="K129" s="57">
        <v>13092</v>
      </c>
      <c r="L129" s="57">
        <v>23453</v>
      </c>
      <c r="M129" s="58"/>
      <c r="N129" s="57">
        <v>261</v>
      </c>
      <c r="O129" s="57">
        <v>2234</v>
      </c>
      <c r="P129" s="58"/>
      <c r="Q129" s="175"/>
    </row>
    <row r="130" spans="1:17" ht="15">
      <c r="A130" s="156">
        <v>123</v>
      </c>
      <c r="B130" s="176"/>
      <c r="C130" s="30"/>
      <c r="D130" s="1253" t="s">
        <v>275</v>
      </c>
      <c r="E130" s="1240"/>
      <c r="F130" s="31"/>
      <c r="G130" s="31"/>
      <c r="H130" s="31"/>
      <c r="I130" s="217">
        <f>SUM(J130:Q130)</f>
        <v>83378</v>
      </c>
      <c r="J130" s="160">
        <v>48765</v>
      </c>
      <c r="K130" s="160">
        <v>13096</v>
      </c>
      <c r="L130" s="160">
        <v>19022</v>
      </c>
      <c r="M130" s="160"/>
      <c r="N130" s="160">
        <v>261</v>
      </c>
      <c r="O130" s="160">
        <v>2234</v>
      </c>
      <c r="P130" s="160"/>
      <c r="Q130" s="44"/>
    </row>
    <row r="131" spans="1:17" ht="15">
      <c r="A131" s="156">
        <v>124</v>
      </c>
      <c r="B131" s="29"/>
      <c r="C131" s="34">
        <v>1</v>
      </c>
      <c r="D131" s="1645" t="s">
        <v>699</v>
      </c>
      <c r="E131" s="1645"/>
      <c r="F131" s="1645"/>
      <c r="G131" s="1645"/>
      <c r="H131" s="128"/>
      <c r="I131" s="224"/>
      <c r="J131" s="57"/>
      <c r="K131" s="57"/>
      <c r="L131" s="57"/>
      <c r="M131" s="57"/>
      <c r="N131" s="57"/>
      <c r="O131" s="57"/>
      <c r="P131" s="57"/>
      <c r="Q131" s="174"/>
    </row>
    <row r="132" spans="1:17" ht="15">
      <c r="A132" s="156">
        <v>125</v>
      </c>
      <c r="B132" s="169"/>
      <c r="C132" s="170"/>
      <c r="D132" s="1242" t="s">
        <v>277</v>
      </c>
      <c r="E132" s="1239"/>
      <c r="F132" s="214"/>
      <c r="G132" s="214"/>
      <c r="H132" s="214"/>
      <c r="I132" s="220">
        <f>SUM(J132:Q132)</f>
        <v>9667</v>
      </c>
      <c r="J132" s="221"/>
      <c r="K132" s="221"/>
      <c r="L132" s="221">
        <v>9667</v>
      </c>
      <c r="M132" s="221"/>
      <c r="N132" s="221"/>
      <c r="O132" s="221"/>
      <c r="P132" s="221"/>
      <c r="Q132" s="222"/>
    </row>
    <row r="133" spans="1:17" ht="15">
      <c r="A133" s="156">
        <v>126</v>
      </c>
      <c r="B133" s="29"/>
      <c r="C133" s="34"/>
      <c r="D133" s="1243" t="s">
        <v>285</v>
      </c>
      <c r="E133" s="1237"/>
      <c r="F133" s="18"/>
      <c r="G133" s="18"/>
      <c r="H133" s="18"/>
      <c r="I133" s="223">
        <f>SUM(J133:Q133)</f>
        <v>11875</v>
      </c>
      <c r="J133" s="41"/>
      <c r="K133" s="41"/>
      <c r="L133" s="41">
        <v>11875</v>
      </c>
      <c r="M133" s="41"/>
      <c r="N133" s="41"/>
      <c r="O133" s="41"/>
      <c r="P133" s="41"/>
      <c r="Q133" s="207"/>
    </row>
    <row r="134" spans="1:17" ht="15">
      <c r="A134" s="156">
        <v>127</v>
      </c>
      <c r="B134" s="176"/>
      <c r="C134" s="30"/>
      <c r="D134" s="1244" t="s">
        <v>275</v>
      </c>
      <c r="E134" s="1240"/>
      <c r="F134" s="31"/>
      <c r="G134" s="31"/>
      <c r="H134" s="31"/>
      <c r="I134" s="224">
        <f>SUM(J134:Q134)</f>
        <v>11800</v>
      </c>
      <c r="J134" s="32"/>
      <c r="K134" s="32"/>
      <c r="L134" s="32">
        <v>11800</v>
      </c>
      <c r="M134" s="32"/>
      <c r="N134" s="32"/>
      <c r="O134" s="32"/>
      <c r="P134" s="32"/>
      <c r="Q134" s="33"/>
    </row>
    <row r="135" spans="1:17" ht="30" customHeight="1">
      <c r="A135" s="156">
        <v>128</v>
      </c>
      <c r="B135" s="29"/>
      <c r="C135" s="34">
        <v>2</v>
      </c>
      <c r="D135" s="1645" t="s">
        <v>846</v>
      </c>
      <c r="E135" s="1645"/>
      <c r="F135" s="1645"/>
      <c r="G135" s="1645"/>
      <c r="H135" s="128"/>
      <c r="I135" s="224"/>
      <c r="J135" s="57"/>
      <c r="K135" s="57"/>
      <c r="L135" s="57"/>
      <c r="M135" s="57"/>
      <c r="N135" s="57"/>
      <c r="O135" s="57"/>
      <c r="P135" s="57"/>
      <c r="Q135" s="174"/>
    </row>
    <row r="136" spans="1:17" ht="15">
      <c r="A136" s="156">
        <v>129</v>
      </c>
      <c r="B136" s="29"/>
      <c r="C136" s="34"/>
      <c r="D136" s="1243" t="s">
        <v>285</v>
      </c>
      <c r="E136" s="1237"/>
      <c r="F136" s="18"/>
      <c r="G136" s="18"/>
      <c r="H136" s="18"/>
      <c r="I136" s="223">
        <f>SUM(J136:Q136)</f>
        <v>2567</v>
      </c>
      <c r="J136" s="41">
        <v>2021</v>
      </c>
      <c r="K136" s="41">
        <v>546</v>
      </c>
      <c r="L136" s="41"/>
      <c r="M136" s="41"/>
      <c r="N136" s="41"/>
      <c r="O136" s="41"/>
      <c r="P136" s="41"/>
      <c r="Q136" s="207"/>
    </row>
    <row r="137" spans="1:17" ht="15">
      <c r="A137" s="156">
        <v>130</v>
      </c>
      <c r="B137" s="176"/>
      <c r="C137" s="30"/>
      <c r="D137" s="1244" t="s">
        <v>275</v>
      </c>
      <c r="E137" s="1240"/>
      <c r="F137" s="31"/>
      <c r="G137" s="31"/>
      <c r="H137" s="31"/>
      <c r="I137" s="224">
        <f>SUM(J137:Q137)</f>
        <v>1571</v>
      </c>
      <c r="J137" s="32">
        <v>1237</v>
      </c>
      <c r="K137" s="32">
        <v>334</v>
      </c>
      <c r="L137" s="32"/>
      <c r="M137" s="32"/>
      <c r="N137" s="32"/>
      <c r="O137" s="32"/>
      <c r="P137" s="32"/>
      <c r="Q137" s="33"/>
    </row>
    <row r="138" spans="1:17" s="36" customFormat="1" ht="21.75" customHeight="1">
      <c r="A138" s="156">
        <v>131</v>
      </c>
      <c r="B138" s="55">
        <v>12</v>
      </c>
      <c r="C138" s="56"/>
      <c r="D138" s="1226" t="s">
        <v>768</v>
      </c>
      <c r="E138" s="1246" t="s">
        <v>776</v>
      </c>
      <c r="F138" s="128">
        <v>0</v>
      </c>
      <c r="G138" s="128">
        <v>190822</v>
      </c>
      <c r="H138" s="128">
        <v>357972</v>
      </c>
      <c r="I138" s="216"/>
      <c r="J138" s="57"/>
      <c r="K138" s="57"/>
      <c r="L138" s="57"/>
      <c r="M138" s="57"/>
      <c r="N138" s="57"/>
      <c r="O138" s="57"/>
      <c r="P138" s="57"/>
      <c r="Q138" s="174"/>
    </row>
    <row r="139" spans="1:17" ht="15">
      <c r="A139" s="156">
        <v>132</v>
      </c>
      <c r="B139" s="169"/>
      <c r="C139" s="170"/>
      <c r="D139" s="1252" t="s">
        <v>277</v>
      </c>
      <c r="E139" s="1239"/>
      <c r="F139" s="214"/>
      <c r="G139" s="214"/>
      <c r="H139" s="214"/>
      <c r="I139" s="215">
        <f>SUM(J139:Q139)</f>
        <v>356202</v>
      </c>
      <c r="J139" s="171">
        <v>125620</v>
      </c>
      <c r="K139" s="171">
        <v>36655</v>
      </c>
      <c r="L139" s="171">
        <v>168527</v>
      </c>
      <c r="M139" s="172"/>
      <c r="N139" s="171"/>
      <c r="O139" s="171">
        <v>25400</v>
      </c>
      <c r="P139" s="172"/>
      <c r="Q139" s="238"/>
    </row>
    <row r="140" spans="1:17" ht="15">
      <c r="A140" s="156">
        <v>133</v>
      </c>
      <c r="B140" s="29"/>
      <c r="C140" s="34"/>
      <c r="D140" s="1222" t="s">
        <v>285</v>
      </c>
      <c r="E140" s="1237"/>
      <c r="F140" s="18"/>
      <c r="G140" s="18"/>
      <c r="H140" s="18"/>
      <c r="I140" s="216">
        <f>SUM(J140:Q140)</f>
        <v>403366</v>
      </c>
      <c r="J140" s="57">
        <v>139632</v>
      </c>
      <c r="K140" s="57">
        <v>38986</v>
      </c>
      <c r="L140" s="57">
        <v>199006</v>
      </c>
      <c r="M140" s="58"/>
      <c r="N140" s="57">
        <v>1883</v>
      </c>
      <c r="O140" s="57">
        <v>23859</v>
      </c>
      <c r="P140" s="58"/>
      <c r="Q140" s="175"/>
    </row>
    <row r="141" spans="1:17" ht="15">
      <c r="A141" s="156">
        <v>134</v>
      </c>
      <c r="B141" s="176"/>
      <c r="C141" s="30"/>
      <c r="D141" s="1253" t="s">
        <v>275</v>
      </c>
      <c r="E141" s="1240"/>
      <c r="F141" s="31"/>
      <c r="G141" s="31"/>
      <c r="H141" s="31"/>
      <c r="I141" s="217">
        <f>SUM(J141:Q141)</f>
        <v>396066</v>
      </c>
      <c r="J141" s="32">
        <v>134316</v>
      </c>
      <c r="K141" s="32">
        <v>36601</v>
      </c>
      <c r="L141" s="32">
        <v>199486</v>
      </c>
      <c r="M141" s="32"/>
      <c r="N141" s="32">
        <v>1863</v>
      </c>
      <c r="O141" s="32">
        <v>23800</v>
      </c>
      <c r="P141" s="32"/>
      <c r="Q141" s="33"/>
    </row>
    <row r="142" spans="1:17" ht="30">
      <c r="A142" s="156">
        <v>135</v>
      </c>
      <c r="B142" s="29"/>
      <c r="C142" s="34">
        <v>1</v>
      </c>
      <c r="D142" s="1241" t="s">
        <v>174</v>
      </c>
      <c r="E142" s="1227"/>
      <c r="F142" s="1227">
        <v>0</v>
      </c>
      <c r="G142" s="1227">
        <v>23407</v>
      </c>
      <c r="H142" s="128">
        <v>30242</v>
      </c>
      <c r="I142" s="216"/>
      <c r="J142" s="57"/>
      <c r="K142" s="57"/>
      <c r="L142" s="57"/>
      <c r="M142" s="57"/>
      <c r="N142" s="57"/>
      <c r="O142" s="57"/>
      <c r="P142" s="57"/>
      <c r="Q142" s="174"/>
    </row>
    <row r="143" spans="1:17" ht="15">
      <c r="A143" s="156">
        <v>136</v>
      </c>
      <c r="B143" s="169"/>
      <c r="C143" s="170"/>
      <c r="D143" s="1242" t="s">
        <v>277</v>
      </c>
      <c r="E143" s="1239"/>
      <c r="F143" s="214"/>
      <c r="G143" s="214"/>
      <c r="H143" s="214"/>
      <c r="I143" s="220">
        <f>SUM(J143:Q143)</f>
        <v>0</v>
      </c>
      <c r="J143" s="221"/>
      <c r="K143" s="221"/>
      <c r="L143" s="221"/>
      <c r="M143" s="221"/>
      <c r="N143" s="221"/>
      <c r="O143" s="221"/>
      <c r="P143" s="221"/>
      <c r="Q143" s="222"/>
    </row>
    <row r="144" spans="1:17" ht="15">
      <c r="A144" s="156">
        <v>137</v>
      </c>
      <c r="B144" s="29"/>
      <c r="C144" s="34"/>
      <c r="D144" s="1243" t="s">
        <v>285</v>
      </c>
      <c r="E144" s="1237"/>
      <c r="F144" s="18"/>
      <c r="G144" s="18"/>
      <c r="H144" s="18"/>
      <c r="I144" s="223">
        <f>SUM(J144:Q144)</f>
        <v>0</v>
      </c>
      <c r="J144" s="41"/>
      <c r="K144" s="41"/>
      <c r="L144" s="41"/>
      <c r="M144" s="41"/>
      <c r="N144" s="41"/>
      <c r="O144" s="41"/>
      <c r="P144" s="41"/>
      <c r="Q144" s="207"/>
    </row>
    <row r="145" spans="1:17" ht="15">
      <c r="A145" s="156">
        <v>138</v>
      </c>
      <c r="B145" s="176"/>
      <c r="C145" s="30"/>
      <c r="D145" s="1244" t="s">
        <v>275</v>
      </c>
      <c r="E145" s="1240"/>
      <c r="F145" s="31"/>
      <c r="G145" s="31"/>
      <c r="H145" s="31"/>
      <c r="I145" s="224">
        <f>SUM(J145:Q145)</f>
        <v>0</v>
      </c>
      <c r="J145" s="32"/>
      <c r="K145" s="32"/>
      <c r="L145" s="32"/>
      <c r="M145" s="32"/>
      <c r="N145" s="32"/>
      <c r="O145" s="32"/>
      <c r="P145" s="32"/>
      <c r="Q145" s="33"/>
    </row>
    <row r="146" spans="1:17" ht="30">
      <c r="A146" s="156">
        <v>139</v>
      </c>
      <c r="B146" s="29"/>
      <c r="C146" s="34">
        <v>2</v>
      </c>
      <c r="D146" s="1241" t="s">
        <v>175</v>
      </c>
      <c r="E146" s="1227"/>
      <c r="F146" s="1227">
        <v>0</v>
      </c>
      <c r="G146" s="1227">
        <v>14064</v>
      </c>
      <c r="H146" s="128">
        <v>15061</v>
      </c>
      <c r="I146" s="216"/>
      <c r="J146" s="57"/>
      <c r="K146" s="57"/>
      <c r="L146" s="57"/>
      <c r="M146" s="57"/>
      <c r="N146" s="57"/>
      <c r="O146" s="57"/>
      <c r="P146" s="57"/>
      <c r="Q146" s="174"/>
    </row>
    <row r="147" spans="1:17" ht="15">
      <c r="A147" s="156">
        <v>140</v>
      </c>
      <c r="B147" s="169"/>
      <c r="C147" s="170"/>
      <c r="D147" s="1242" t="s">
        <v>277</v>
      </c>
      <c r="E147" s="1239"/>
      <c r="F147" s="214"/>
      <c r="G147" s="214"/>
      <c r="H147" s="214"/>
      <c r="I147" s="220">
        <f>SUM(J147:Q147)</f>
        <v>0</v>
      </c>
      <c r="J147" s="221"/>
      <c r="K147" s="221"/>
      <c r="L147" s="221"/>
      <c r="M147" s="221"/>
      <c r="N147" s="221"/>
      <c r="O147" s="221"/>
      <c r="P147" s="221"/>
      <c r="Q147" s="222"/>
    </row>
    <row r="148" spans="1:17" ht="15">
      <c r="A148" s="156">
        <v>141</v>
      </c>
      <c r="B148" s="29"/>
      <c r="C148" s="34"/>
      <c r="D148" s="1243" t="s">
        <v>285</v>
      </c>
      <c r="E148" s="1237"/>
      <c r="F148" s="18"/>
      <c r="G148" s="18"/>
      <c r="H148" s="18"/>
      <c r="I148" s="223">
        <f>SUM(J148:Q148)</f>
        <v>0</v>
      </c>
      <c r="J148" s="41"/>
      <c r="K148" s="41"/>
      <c r="L148" s="41"/>
      <c r="M148" s="41"/>
      <c r="N148" s="41"/>
      <c r="O148" s="41"/>
      <c r="P148" s="41"/>
      <c r="Q148" s="207"/>
    </row>
    <row r="149" spans="1:17" ht="15">
      <c r="A149" s="156">
        <v>142</v>
      </c>
      <c r="B149" s="176"/>
      <c r="C149" s="30"/>
      <c r="D149" s="1244" t="s">
        <v>275</v>
      </c>
      <c r="E149" s="1240"/>
      <c r="F149" s="31"/>
      <c r="G149" s="31"/>
      <c r="H149" s="31"/>
      <c r="I149" s="224">
        <f>SUM(J149:Q149)</f>
        <v>0</v>
      </c>
      <c r="J149" s="32"/>
      <c r="K149" s="32"/>
      <c r="L149" s="32"/>
      <c r="M149" s="32"/>
      <c r="N149" s="32"/>
      <c r="O149" s="32"/>
      <c r="P149" s="32"/>
      <c r="Q149" s="33"/>
    </row>
    <row r="150" spans="1:17" ht="30">
      <c r="A150" s="156">
        <v>143</v>
      </c>
      <c r="B150" s="29"/>
      <c r="C150" s="34">
        <v>3</v>
      </c>
      <c r="D150" s="1241" t="s">
        <v>176</v>
      </c>
      <c r="E150" s="1227"/>
      <c r="F150" s="1227">
        <v>0</v>
      </c>
      <c r="G150" s="1227">
        <v>4933</v>
      </c>
      <c r="H150" s="128">
        <v>4958</v>
      </c>
      <c r="I150" s="216"/>
      <c r="J150" s="57"/>
      <c r="K150" s="57"/>
      <c r="L150" s="57"/>
      <c r="M150" s="57"/>
      <c r="N150" s="57"/>
      <c r="O150" s="57"/>
      <c r="P150" s="57"/>
      <c r="Q150" s="174"/>
    </row>
    <row r="151" spans="1:17" ht="15">
      <c r="A151" s="156">
        <v>144</v>
      </c>
      <c r="B151" s="169"/>
      <c r="C151" s="170"/>
      <c r="D151" s="1242" t="s">
        <v>277</v>
      </c>
      <c r="E151" s="1239"/>
      <c r="F151" s="214"/>
      <c r="G151" s="214"/>
      <c r="H151" s="214"/>
      <c r="I151" s="220">
        <f>SUM(J151:Q151)</f>
        <v>2683</v>
      </c>
      <c r="J151" s="221"/>
      <c r="K151" s="221"/>
      <c r="L151" s="221">
        <v>2683</v>
      </c>
      <c r="M151" s="221"/>
      <c r="N151" s="221"/>
      <c r="O151" s="221"/>
      <c r="P151" s="221"/>
      <c r="Q151" s="222"/>
    </row>
    <row r="152" spans="1:17" ht="15">
      <c r="A152" s="156">
        <v>145</v>
      </c>
      <c r="B152" s="29"/>
      <c r="C152" s="34"/>
      <c r="D152" s="1243" t="s">
        <v>285</v>
      </c>
      <c r="E152" s="1237"/>
      <c r="F152" s="18"/>
      <c r="G152" s="18"/>
      <c r="H152" s="18"/>
      <c r="I152" s="223">
        <f>SUM(J152:Q152)</f>
        <v>5265</v>
      </c>
      <c r="J152" s="41">
        <v>800</v>
      </c>
      <c r="K152" s="41">
        <v>215</v>
      </c>
      <c r="L152" s="41">
        <v>4250</v>
      </c>
      <c r="M152" s="41"/>
      <c r="N152" s="41"/>
      <c r="O152" s="41"/>
      <c r="P152" s="41"/>
      <c r="Q152" s="207"/>
    </row>
    <row r="153" spans="1:17" ht="15">
      <c r="A153" s="156">
        <v>146</v>
      </c>
      <c r="B153" s="176"/>
      <c r="C153" s="30"/>
      <c r="D153" s="1244" t="s">
        <v>275</v>
      </c>
      <c r="E153" s="1240"/>
      <c r="F153" s="31"/>
      <c r="G153" s="31"/>
      <c r="H153" s="31"/>
      <c r="I153" s="224">
        <f>SUM(J153:Q153)</f>
        <v>5135</v>
      </c>
      <c r="J153" s="32">
        <v>1324</v>
      </c>
      <c r="K153" s="32">
        <v>343</v>
      </c>
      <c r="L153" s="32">
        <v>3468</v>
      </c>
      <c r="M153" s="32"/>
      <c r="N153" s="32"/>
      <c r="O153" s="32"/>
      <c r="P153" s="32"/>
      <c r="Q153" s="33"/>
    </row>
    <row r="154" spans="1:17" ht="15">
      <c r="A154" s="156">
        <v>147</v>
      </c>
      <c r="B154" s="55"/>
      <c r="C154" s="56">
        <v>4</v>
      </c>
      <c r="D154" s="1241" t="s">
        <v>774</v>
      </c>
      <c r="E154" s="1227"/>
      <c r="F154" s="1227"/>
      <c r="G154" s="1227"/>
      <c r="H154" s="128"/>
      <c r="I154" s="216"/>
      <c r="J154" s="57"/>
      <c r="K154" s="57"/>
      <c r="L154" s="57"/>
      <c r="M154" s="57"/>
      <c r="N154" s="57"/>
      <c r="O154" s="57"/>
      <c r="P154" s="57"/>
      <c r="Q154" s="174"/>
    </row>
    <row r="155" spans="1:17" ht="15">
      <c r="A155" s="156">
        <v>148</v>
      </c>
      <c r="B155" s="169"/>
      <c r="C155" s="170"/>
      <c r="D155" s="1242" t="s">
        <v>277</v>
      </c>
      <c r="E155" s="1239"/>
      <c r="F155" s="214"/>
      <c r="G155" s="214"/>
      <c r="H155" s="214"/>
      <c r="I155" s="220">
        <f>SUM(J155:Q155)</f>
        <v>4054</v>
      </c>
      <c r="J155" s="221">
        <v>3568</v>
      </c>
      <c r="K155" s="221">
        <v>482</v>
      </c>
      <c r="L155" s="221">
        <v>4</v>
      </c>
      <c r="M155" s="221"/>
      <c r="N155" s="221"/>
      <c r="O155" s="221"/>
      <c r="P155" s="221"/>
      <c r="Q155" s="222"/>
    </row>
    <row r="156" spans="1:17" ht="15">
      <c r="A156" s="156">
        <v>149</v>
      </c>
      <c r="B156" s="29"/>
      <c r="C156" s="34"/>
      <c r="D156" s="1243" t="s">
        <v>285</v>
      </c>
      <c r="E156" s="1237"/>
      <c r="F156" s="18"/>
      <c r="G156" s="18"/>
      <c r="H156" s="18"/>
      <c r="I156" s="223">
        <f>SUM(J156:Q156)</f>
        <v>8957</v>
      </c>
      <c r="J156" s="41">
        <v>7769</v>
      </c>
      <c r="K156" s="41">
        <v>1141</v>
      </c>
      <c r="L156" s="41">
        <v>47</v>
      </c>
      <c r="M156" s="41"/>
      <c r="N156" s="41"/>
      <c r="O156" s="41"/>
      <c r="P156" s="41"/>
      <c r="Q156" s="207"/>
    </row>
    <row r="157" spans="1:17" ht="15">
      <c r="A157" s="156">
        <v>150</v>
      </c>
      <c r="B157" s="176"/>
      <c r="C157" s="30"/>
      <c r="D157" s="1244" t="s">
        <v>275</v>
      </c>
      <c r="E157" s="1240"/>
      <c r="F157" s="31"/>
      <c r="G157" s="31"/>
      <c r="H157" s="31"/>
      <c r="I157" s="224">
        <f>SUM(J157:Q157)</f>
        <v>8869</v>
      </c>
      <c r="J157" s="32">
        <v>7581</v>
      </c>
      <c r="K157" s="32">
        <v>982</v>
      </c>
      <c r="L157" s="32">
        <v>306</v>
      </c>
      <c r="M157" s="32"/>
      <c r="N157" s="32"/>
      <c r="O157" s="32"/>
      <c r="P157" s="32"/>
      <c r="Q157" s="33"/>
    </row>
    <row r="158" spans="1:17" s="36" customFormat="1" ht="21.75" customHeight="1">
      <c r="A158" s="156">
        <v>151</v>
      </c>
      <c r="B158" s="55">
        <v>13</v>
      </c>
      <c r="C158" s="56"/>
      <c r="D158" s="1226" t="s">
        <v>769</v>
      </c>
      <c r="E158" s="1246" t="s">
        <v>776</v>
      </c>
      <c r="F158" s="128">
        <v>0</v>
      </c>
      <c r="G158" s="128">
        <v>169755</v>
      </c>
      <c r="H158" s="128">
        <v>249867</v>
      </c>
      <c r="I158" s="216"/>
      <c r="J158" s="57"/>
      <c r="K158" s="57"/>
      <c r="L158" s="57"/>
      <c r="M158" s="57"/>
      <c r="N158" s="57"/>
      <c r="O158" s="57"/>
      <c r="P158" s="57"/>
      <c r="Q158" s="174"/>
    </row>
    <row r="159" spans="1:17" ht="15">
      <c r="A159" s="156">
        <v>152</v>
      </c>
      <c r="B159" s="169"/>
      <c r="C159" s="170"/>
      <c r="D159" s="1252" t="s">
        <v>277</v>
      </c>
      <c r="E159" s="1239"/>
      <c r="F159" s="214"/>
      <c r="G159" s="214"/>
      <c r="H159" s="214"/>
      <c r="I159" s="215">
        <f>SUM(J159:Q159)</f>
        <v>237697</v>
      </c>
      <c r="J159" s="171">
        <v>108215</v>
      </c>
      <c r="K159" s="171">
        <v>33404</v>
      </c>
      <c r="L159" s="171">
        <v>91408</v>
      </c>
      <c r="M159" s="172"/>
      <c r="N159" s="171"/>
      <c r="O159" s="171">
        <v>4670</v>
      </c>
      <c r="P159" s="172"/>
      <c r="Q159" s="238"/>
    </row>
    <row r="160" spans="1:17" ht="15">
      <c r="A160" s="156">
        <v>153</v>
      </c>
      <c r="B160" s="29"/>
      <c r="C160" s="34"/>
      <c r="D160" s="1222" t="s">
        <v>285</v>
      </c>
      <c r="E160" s="1237"/>
      <c r="F160" s="18"/>
      <c r="G160" s="18"/>
      <c r="H160" s="18"/>
      <c r="I160" s="216">
        <f>SUM(J160:Q160)</f>
        <v>386756</v>
      </c>
      <c r="J160" s="57">
        <v>130443</v>
      </c>
      <c r="K160" s="57">
        <v>36256</v>
      </c>
      <c r="L160" s="57">
        <v>186405</v>
      </c>
      <c r="M160" s="58">
        <v>0</v>
      </c>
      <c r="N160" s="57">
        <v>3000</v>
      </c>
      <c r="O160" s="57">
        <v>26347</v>
      </c>
      <c r="P160" s="58">
        <v>4305</v>
      </c>
      <c r="Q160" s="175"/>
    </row>
    <row r="161" spans="1:17" ht="15">
      <c r="A161" s="156">
        <v>154</v>
      </c>
      <c r="B161" s="176"/>
      <c r="C161" s="30"/>
      <c r="D161" s="1253" t="s">
        <v>275</v>
      </c>
      <c r="E161" s="1240"/>
      <c r="F161" s="31"/>
      <c r="G161" s="31"/>
      <c r="H161" s="31"/>
      <c r="I161" s="217">
        <f>SUM(J161:Q161)</f>
        <v>359380</v>
      </c>
      <c r="J161" s="32">
        <v>124522</v>
      </c>
      <c r="K161" s="32">
        <v>30766</v>
      </c>
      <c r="L161" s="32">
        <v>186405</v>
      </c>
      <c r="M161" s="32"/>
      <c r="N161" s="32">
        <v>2279</v>
      </c>
      <c r="O161" s="32">
        <v>15408</v>
      </c>
      <c r="P161" s="32"/>
      <c r="Q161" s="33"/>
    </row>
    <row r="162" spans="1:17" ht="30">
      <c r="A162" s="156">
        <v>155</v>
      </c>
      <c r="B162" s="29"/>
      <c r="C162" s="34">
        <v>1</v>
      </c>
      <c r="D162" s="1241" t="s">
        <v>177</v>
      </c>
      <c r="E162" s="1227"/>
      <c r="F162" s="1227">
        <v>0</v>
      </c>
      <c r="G162" s="1227">
        <v>14350</v>
      </c>
      <c r="H162" s="128">
        <v>11614</v>
      </c>
      <c r="I162" s="216"/>
      <c r="J162" s="57"/>
      <c r="K162" s="57"/>
      <c r="L162" s="57"/>
      <c r="M162" s="57"/>
      <c r="N162" s="57"/>
      <c r="O162" s="57"/>
      <c r="P162" s="57"/>
      <c r="Q162" s="174"/>
    </row>
    <row r="163" spans="1:17" ht="15">
      <c r="A163" s="156">
        <v>156</v>
      </c>
      <c r="B163" s="169"/>
      <c r="C163" s="170"/>
      <c r="D163" s="1242" t="s">
        <v>277</v>
      </c>
      <c r="E163" s="1239"/>
      <c r="F163" s="214"/>
      <c r="G163" s="214"/>
      <c r="H163" s="214"/>
      <c r="I163" s="220">
        <f>SUM(J163:Q163)</f>
        <v>10500</v>
      </c>
      <c r="J163" s="221">
        <v>1100</v>
      </c>
      <c r="K163" s="221">
        <v>297</v>
      </c>
      <c r="L163" s="221">
        <v>9103</v>
      </c>
      <c r="M163" s="221"/>
      <c r="N163" s="221"/>
      <c r="O163" s="221"/>
      <c r="P163" s="221"/>
      <c r="Q163" s="222"/>
    </row>
    <row r="164" spans="1:17" ht="15">
      <c r="A164" s="156">
        <v>157</v>
      </c>
      <c r="B164" s="29"/>
      <c r="C164" s="34"/>
      <c r="D164" s="1243" t="s">
        <v>285</v>
      </c>
      <c r="E164" s="1237"/>
      <c r="F164" s="18"/>
      <c r="G164" s="18"/>
      <c r="H164" s="18"/>
      <c r="I164" s="223">
        <f>SUM(J164:Q164)</f>
        <v>15737</v>
      </c>
      <c r="J164" s="41">
        <v>1100</v>
      </c>
      <c r="K164" s="41">
        <v>297</v>
      </c>
      <c r="L164" s="41">
        <v>14340</v>
      </c>
      <c r="M164" s="41"/>
      <c r="N164" s="41"/>
      <c r="O164" s="41"/>
      <c r="P164" s="41"/>
      <c r="Q164" s="207"/>
    </row>
    <row r="165" spans="1:17" ht="15">
      <c r="A165" s="156">
        <v>158</v>
      </c>
      <c r="B165" s="176"/>
      <c r="C165" s="30"/>
      <c r="D165" s="1244" t="s">
        <v>275</v>
      </c>
      <c r="E165" s="1240"/>
      <c r="F165" s="31"/>
      <c r="G165" s="31"/>
      <c r="H165" s="31"/>
      <c r="I165" s="224">
        <f>SUM(J165:Q165)</f>
        <v>15737</v>
      </c>
      <c r="J165" s="32">
        <v>1100</v>
      </c>
      <c r="K165" s="32">
        <v>297</v>
      </c>
      <c r="L165" s="32">
        <v>14340</v>
      </c>
      <c r="M165" s="32"/>
      <c r="N165" s="32"/>
      <c r="O165" s="32"/>
      <c r="P165" s="32"/>
      <c r="Q165" s="33"/>
    </row>
    <row r="166" spans="1:17" ht="30">
      <c r="A166" s="156">
        <v>159</v>
      </c>
      <c r="B166" s="29"/>
      <c r="C166" s="34">
        <v>2</v>
      </c>
      <c r="D166" s="1241" t="s">
        <v>178</v>
      </c>
      <c r="E166" s="1227"/>
      <c r="F166" s="1227">
        <v>0</v>
      </c>
      <c r="G166" s="1227">
        <v>24867</v>
      </c>
      <c r="H166" s="128">
        <v>14212</v>
      </c>
      <c r="I166" s="216"/>
      <c r="J166" s="57"/>
      <c r="K166" s="57"/>
      <c r="L166" s="57"/>
      <c r="M166" s="57"/>
      <c r="N166" s="57"/>
      <c r="O166" s="57"/>
      <c r="P166" s="57"/>
      <c r="Q166" s="174"/>
    </row>
    <row r="167" spans="1:17" ht="15">
      <c r="A167" s="156">
        <v>160</v>
      </c>
      <c r="B167" s="169"/>
      <c r="C167" s="170"/>
      <c r="D167" s="1242" t="s">
        <v>277</v>
      </c>
      <c r="E167" s="1239"/>
      <c r="F167" s="214"/>
      <c r="G167" s="214"/>
      <c r="H167" s="214"/>
      <c r="I167" s="220">
        <f>SUM(J167:Q167)</f>
        <v>0</v>
      </c>
      <c r="J167" s="221"/>
      <c r="K167" s="221"/>
      <c r="L167" s="221"/>
      <c r="M167" s="221"/>
      <c r="N167" s="221"/>
      <c r="O167" s="221"/>
      <c r="P167" s="221"/>
      <c r="Q167" s="222"/>
    </row>
    <row r="168" spans="1:17" ht="15">
      <c r="A168" s="156">
        <v>161</v>
      </c>
      <c r="B168" s="29"/>
      <c r="C168" s="34"/>
      <c r="D168" s="1243" t="s">
        <v>285</v>
      </c>
      <c r="E168" s="1237"/>
      <c r="F168" s="18"/>
      <c r="G168" s="18"/>
      <c r="H168" s="18"/>
      <c r="I168" s="223">
        <f>SUM(J168:Q168)</f>
        <v>0</v>
      </c>
      <c r="J168" s="41"/>
      <c r="K168" s="41"/>
      <c r="L168" s="41"/>
      <c r="M168" s="41"/>
      <c r="N168" s="41"/>
      <c r="O168" s="41"/>
      <c r="P168" s="41"/>
      <c r="Q168" s="207"/>
    </row>
    <row r="169" spans="1:17" ht="15">
      <c r="A169" s="156">
        <v>162</v>
      </c>
      <c r="B169" s="176"/>
      <c r="C169" s="30"/>
      <c r="D169" s="1244" t="s">
        <v>275</v>
      </c>
      <c r="E169" s="1240"/>
      <c r="F169" s="31"/>
      <c r="G169" s="31"/>
      <c r="H169" s="31"/>
      <c r="I169" s="224">
        <f>SUM(J169:Q169)</f>
        <v>0</v>
      </c>
      <c r="J169" s="32"/>
      <c r="K169" s="32"/>
      <c r="L169" s="32"/>
      <c r="M169" s="32"/>
      <c r="N169" s="32"/>
      <c r="O169" s="32"/>
      <c r="P169" s="32"/>
      <c r="Q169" s="33"/>
    </row>
    <row r="170" spans="1:17" ht="30">
      <c r="A170" s="156">
        <v>163</v>
      </c>
      <c r="B170" s="29"/>
      <c r="C170" s="34">
        <v>3</v>
      </c>
      <c r="D170" s="1241" t="s">
        <v>179</v>
      </c>
      <c r="E170" s="1227"/>
      <c r="F170" s="1227">
        <v>0</v>
      </c>
      <c r="G170" s="1227">
        <v>14972</v>
      </c>
      <c r="H170" s="128">
        <v>0</v>
      </c>
      <c r="I170" s="216"/>
      <c r="J170" s="57"/>
      <c r="K170" s="57"/>
      <c r="L170" s="57"/>
      <c r="M170" s="57"/>
      <c r="N170" s="57"/>
      <c r="O170" s="57"/>
      <c r="P170" s="57"/>
      <c r="Q170" s="174"/>
    </row>
    <row r="171" spans="1:17" ht="15">
      <c r="A171" s="156">
        <v>164</v>
      </c>
      <c r="B171" s="169"/>
      <c r="C171" s="170"/>
      <c r="D171" s="1242" t="s">
        <v>277</v>
      </c>
      <c r="E171" s="1239"/>
      <c r="F171" s="214"/>
      <c r="G171" s="214"/>
      <c r="H171" s="214"/>
      <c r="I171" s="220">
        <f>SUM(J171:Q171)</f>
        <v>0</v>
      </c>
      <c r="J171" s="221"/>
      <c r="K171" s="221"/>
      <c r="L171" s="221"/>
      <c r="M171" s="221"/>
      <c r="N171" s="221"/>
      <c r="O171" s="221"/>
      <c r="P171" s="221"/>
      <c r="Q171" s="222"/>
    </row>
    <row r="172" spans="1:17" ht="15">
      <c r="A172" s="156">
        <v>165</v>
      </c>
      <c r="B172" s="29"/>
      <c r="C172" s="34"/>
      <c r="D172" s="1243" t="s">
        <v>285</v>
      </c>
      <c r="E172" s="1237"/>
      <c r="F172" s="18"/>
      <c r="G172" s="18"/>
      <c r="H172" s="18"/>
      <c r="I172" s="223">
        <f>SUM(J172:Q172)</f>
        <v>0</v>
      </c>
      <c r="J172" s="41"/>
      <c r="K172" s="41"/>
      <c r="L172" s="41"/>
      <c r="M172" s="41"/>
      <c r="N172" s="41"/>
      <c r="O172" s="41"/>
      <c r="P172" s="41"/>
      <c r="Q172" s="207"/>
    </row>
    <row r="173" spans="1:17" ht="15">
      <c r="A173" s="156">
        <v>166</v>
      </c>
      <c r="B173" s="176"/>
      <c r="C173" s="30"/>
      <c r="D173" s="1244" t="s">
        <v>275</v>
      </c>
      <c r="E173" s="1240"/>
      <c r="F173" s="31"/>
      <c r="G173" s="31"/>
      <c r="H173" s="31"/>
      <c r="I173" s="224">
        <f>SUM(J173:Q173)</f>
        <v>0</v>
      </c>
      <c r="J173" s="32"/>
      <c r="K173" s="32"/>
      <c r="L173" s="32"/>
      <c r="M173" s="32"/>
      <c r="N173" s="32"/>
      <c r="O173" s="32"/>
      <c r="P173" s="32"/>
      <c r="Q173" s="33"/>
    </row>
    <row r="174" spans="1:17" ht="15">
      <c r="A174" s="156">
        <v>167</v>
      </c>
      <c r="B174" s="55"/>
      <c r="C174" s="56">
        <v>4</v>
      </c>
      <c r="D174" s="1241" t="s">
        <v>774</v>
      </c>
      <c r="E174" s="1227"/>
      <c r="F174" s="1227">
        <v>0</v>
      </c>
      <c r="G174" s="1227">
        <v>6021</v>
      </c>
      <c r="H174" s="128">
        <v>11120</v>
      </c>
      <c r="I174" s="216"/>
      <c r="J174" s="57"/>
      <c r="K174" s="57"/>
      <c r="L174" s="57"/>
      <c r="M174" s="57"/>
      <c r="N174" s="57"/>
      <c r="O174" s="57"/>
      <c r="P174" s="57"/>
      <c r="Q174" s="174"/>
    </row>
    <row r="175" spans="1:17" ht="15">
      <c r="A175" s="156">
        <v>168</v>
      </c>
      <c r="B175" s="169"/>
      <c r="C175" s="170"/>
      <c r="D175" s="1242" t="s">
        <v>277</v>
      </c>
      <c r="E175" s="1239"/>
      <c r="F175" s="214"/>
      <c r="G175" s="214"/>
      <c r="H175" s="214"/>
      <c r="I175" s="220">
        <f>SUM(J175:Q175)</f>
        <v>23403</v>
      </c>
      <c r="J175" s="221">
        <v>21197</v>
      </c>
      <c r="K175" s="221">
        <v>1890</v>
      </c>
      <c r="L175" s="221">
        <v>316</v>
      </c>
      <c r="M175" s="221"/>
      <c r="N175" s="221"/>
      <c r="O175" s="221"/>
      <c r="P175" s="221"/>
      <c r="Q175" s="222"/>
    </row>
    <row r="176" spans="1:17" ht="15">
      <c r="A176" s="156">
        <v>169</v>
      </c>
      <c r="B176" s="29"/>
      <c r="C176" s="34"/>
      <c r="D176" s="1243" t="s">
        <v>285</v>
      </c>
      <c r="E176" s="1237"/>
      <c r="F176" s="18"/>
      <c r="G176" s="18"/>
      <c r="H176" s="18"/>
      <c r="I176" s="223">
        <f>SUM(J176:Q176)</f>
        <v>28226</v>
      </c>
      <c r="J176" s="41">
        <v>24590</v>
      </c>
      <c r="K176" s="41">
        <v>3320</v>
      </c>
      <c r="L176" s="41">
        <v>316</v>
      </c>
      <c r="M176" s="41"/>
      <c r="N176" s="41"/>
      <c r="O176" s="41"/>
      <c r="P176" s="41"/>
      <c r="Q176" s="207"/>
    </row>
    <row r="177" spans="1:17" ht="15">
      <c r="A177" s="156">
        <v>170</v>
      </c>
      <c r="B177" s="176"/>
      <c r="C177" s="30"/>
      <c r="D177" s="1244" t="s">
        <v>275</v>
      </c>
      <c r="E177" s="1240"/>
      <c r="F177" s="31"/>
      <c r="G177" s="31"/>
      <c r="H177" s="31"/>
      <c r="I177" s="224">
        <f>SUM(J177:Q177)</f>
        <v>25709</v>
      </c>
      <c r="J177" s="32">
        <v>22290</v>
      </c>
      <c r="K177" s="32">
        <v>3103</v>
      </c>
      <c r="L177" s="32">
        <v>316</v>
      </c>
      <c r="M177" s="32"/>
      <c r="N177" s="32"/>
      <c r="O177" s="32"/>
      <c r="P177" s="32"/>
      <c r="Q177" s="33"/>
    </row>
    <row r="178" spans="1:17" ht="39.75" customHeight="1">
      <c r="A178" s="156">
        <v>171</v>
      </c>
      <c r="B178" s="55">
        <v>14</v>
      </c>
      <c r="C178" s="34"/>
      <c r="D178" s="1227" t="s">
        <v>223</v>
      </c>
      <c r="E178" s="1245" t="s">
        <v>714</v>
      </c>
      <c r="F178" s="128">
        <v>92786</v>
      </c>
      <c r="G178" s="128">
        <v>79893</v>
      </c>
      <c r="H178" s="128">
        <v>98683</v>
      </c>
      <c r="I178" s="219"/>
      <c r="J178" s="32"/>
      <c r="K178" s="32"/>
      <c r="L178" s="32"/>
      <c r="M178" s="32"/>
      <c r="N178" s="32"/>
      <c r="O178" s="32"/>
      <c r="P178" s="32"/>
      <c r="Q178" s="33"/>
    </row>
    <row r="179" spans="1:17" ht="15">
      <c r="A179" s="156">
        <v>172</v>
      </c>
      <c r="B179" s="169"/>
      <c r="C179" s="170"/>
      <c r="D179" s="1252" t="s">
        <v>277</v>
      </c>
      <c r="E179" s="1239"/>
      <c r="F179" s="214"/>
      <c r="G179" s="214"/>
      <c r="H179" s="214"/>
      <c r="I179" s="215">
        <f>SUM(J179:Q179)</f>
        <v>80499</v>
      </c>
      <c r="J179" s="171">
        <v>38202</v>
      </c>
      <c r="K179" s="171">
        <v>10700</v>
      </c>
      <c r="L179" s="171">
        <v>31297</v>
      </c>
      <c r="M179" s="172"/>
      <c r="N179" s="171"/>
      <c r="O179" s="171">
        <v>300</v>
      </c>
      <c r="P179" s="172"/>
      <c r="Q179" s="238"/>
    </row>
    <row r="180" spans="1:17" ht="15">
      <c r="A180" s="156">
        <v>173</v>
      </c>
      <c r="B180" s="29"/>
      <c r="C180" s="34"/>
      <c r="D180" s="1222" t="s">
        <v>285</v>
      </c>
      <c r="E180" s="1237"/>
      <c r="F180" s="18"/>
      <c r="G180" s="18"/>
      <c r="H180" s="18"/>
      <c r="I180" s="216">
        <f>SUM(J180:Q180)</f>
        <v>109712</v>
      </c>
      <c r="J180" s="57">
        <v>44341</v>
      </c>
      <c r="K180" s="57">
        <v>10775</v>
      </c>
      <c r="L180" s="57">
        <v>52349</v>
      </c>
      <c r="M180" s="58"/>
      <c r="N180" s="57">
        <v>180</v>
      </c>
      <c r="O180" s="57">
        <v>2067</v>
      </c>
      <c r="P180" s="58"/>
      <c r="Q180" s="175"/>
    </row>
    <row r="181" spans="1:17" ht="15">
      <c r="A181" s="156">
        <v>174</v>
      </c>
      <c r="B181" s="176"/>
      <c r="C181" s="30"/>
      <c r="D181" s="1253" t="s">
        <v>275</v>
      </c>
      <c r="E181" s="1240"/>
      <c r="F181" s="31"/>
      <c r="G181" s="31"/>
      <c r="H181" s="31"/>
      <c r="I181" s="217">
        <f>SUM(J181:Q181)</f>
        <v>97804</v>
      </c>
      <c r="J181" s="32">
        <v>40368</v>
      </c>
      <c r="K181" s="32">
        <v>10691</v>
      </c>
      <c r="L181" s="32">
        <v>44506</v>
      </c>
      <c r="M181" s="32"/>
      <c r="N181" s="32">
        <v>174</v>
      </c>
      <c r="O181" s="32">
        <v>2065</v>
      </c>
      <c r="P181" s="32"/>
      <c r="Q181" s="33"/>
    </row>
    <row r="182" spans="1:17" ht="15">
      <c r="A182" s="156">
        <v>175</v>
      </c>
      <c r="B182" s="29"/>
      <c r="C182" s="34">
        <v>1</v>
      </c>
      <c r="D182" s="1680" t="s">
        <v>211</v>
      </c>
      <c r="E182" s="1680" t="s">
        <v>714</v>
      </c>
      <c r="F182" s="1680">
        <v>0</v>
      </c>
      <c r="G182" s="1680">
        <v>0</v>
      </c>
      <c r="H182" s="1680">
        <v>0</v>
      </c>
      <c r="I182" s="243"/>
      <c r="J182" s="57"/>
      <c r="K182" s="57"/>
      <c r="L182" s="57"/>
      <c r="M182" s="57"/>
      <c r="N182" s="57"/>
      <c r="O182" s="57"/>
      <c r="P182" s="57"/>
      <c r="Q182" s="174"/>
    </row>
    <row r="183" spans="1:17" ht="15">
      <c r="A183" s="156">
        <v>176</v>
      </c>
      <c r="B183" s="29"/>
      <c r="C183" s="34"/>
      <c r="D183" s="1243" t="s">
        <v>285</v>
      </c>
      <c r="E183" s="1237"/>
      <c r="F183" s="18"/>
      <c r="G183" s="18"/>
      <c r="H183" s="18"/>
      <c r="I183" s="216">
        <f>SUM(J183:Q183)</f>
        <v>1191</v>
      </c>
      <c r="J183" s="41">
        <v>985</v>
      </c>
      <c r="K183" s="41">
        <v>206</v>
      </c>
      <c r="L183" s="41"/>
      <c r="M183" s="41"/>
      <c r="N183" s="41"/>
      <c r="O183" s="41"/>
      <c r="P183" s="41"/>
      <c r="Q183" s="207"/>
    </row>
    <row r="184" spans="1:17" ht="15">
      <c r="A184" s="156">
        <v>177</v>
      </c>
      <c r="B184" s="176"/>
      <c r="C184" s="30"/>
      <c r="D184" s="1244" t="s">
        <v>275</v>
      </c>
      <c r="E184" s="1240"/>
      <c r="F184" s="31"/>
      <c r="G184" s="31"/>
      <c r="H184" s="31"/>
      <c r="I184" s="217">
        <f>SUM(J184:Q184)</f>
        <v>1235</v>
      </c>
      <c r="J184" s="32">
        <v>984</v>
      </c>
      <c r="K184" s="32">
        <v>251</v>
      </c>
      <c r="L184" s="32"/>
      <c r="M184" s="32"/>
      <c r="N184" s="32"/>
      <c r="O184" s="32"/>
      <c r="P184" s="32"/>
      <c r="Q184" s="33"/>
    </row>
    <row r="185" spans="1:17" ht="15">
      <c r="A185" s="156">
        <v>178</v>
      </c>
      <c r="B185" s="29"/>
      <c r="C185" s="34">
        <v>2</v>
      </c>
      <c r="D185" s="1680" t="s">
        <v>430</v>
      </c>
      <c r="E185" s="1680"/>
      <c r="F185" s="1680"/>
      <c r="G185" s="1680"/>
      <c r="H185" s="1680"/>
      <c r="I185" s="243"/>
      <c r="J185" s="57"/>
      <c r="K185" s="57"/>
      <c r="L185" s="57"/>
      <c r="M185" s="57"/>
      <c r="N185" s="57"/>
      <c r="O185" s="57"/>
      <c r="P185" s="57"/>
      <c r="Q185" s="174"/>
    </row>
    <row r="186" spans="1:17" ht="15">
      <c r="A186" s="156">
        <v>179</v>
      </c>
      <c r="B186" s="29"/>
      <c r="C186" s="34"/>
      <c r="D186" s="1243" t="s">
        <v>285</v>
      </c>
      <c r="E186" s="1237"/>
      <c r="F186" s="18"/>
      <c r="G186" s="18"/>
      <c r="H186" s="18"/>
      <c r="I186" s="216">
        <f>SUM(J186:Q186)</f>
        <v>2050</v>
      </c>
      <c r="J186" s="41">
        <v>90</v>
      </c>
      <c r="K186" s="41">
        <v>0</v>
      </c>
      <c r="L186" s="41">
        <v>1960</v>
      </c>
      <c r="M186" s="41"/>
      <c r="N186" s="41"/>
      <c r="O186" s="41"/>
      <c r="P186" s="41"/>
      <c r="Q186" s="207"/>
    </row>
    <row r="187" spans="1:17" ht="15">
      <c r="A187" s="156">
        <v>180</v>
      </c>
      <c r="B187" s="176"/>
      <c r="C187" s="30"/>
      <c r="D187" s="1244" t="s">
        <v>275</v>
      </c>
      <c r="E187" s="1240"/>
      <c r="F187" s="31"/>
      <c r="G187" s="31"/>
      <c r="H187" s="31"/>
      <c r="I187" s="217">
        <f>SUM(J187:Q187)</f>
        <v>2636</v>
      </c>
      <c r="J187" s="32">
        <v>248</v>
      </c>
      <c r="K187" s="32">
        <v>52</v>
      </c>
      <c r="L187" s="32">
        <v>2336</v>
      </c>
      <c r="M187" s="32"/>
      <c r="N187" s="32"/>
      <c r="O187" s="32"/>
      <c r="P187" s="32"/>
      <c r="Q187" s="33"/>
    </row>
    <row r="188" spans="1:17" ht="15">
      <c r="A188" s="156">
        <v>181</v>
      </c>
      <c r="B188" s="55"/>
      <c r="C188" s="56">
        <v>3</v>
      </c>
      <c r="D188" s="1241" t="s">
        <v>774</v>
      </c>
      <c r="E188" s="1227"/>
      <c r="F188" s="1227"/>
      <c r="G188" s="1227"/>
      <c r="H188" s="128"/>
      <c r="I188" s="216"/>
      <c r="J188" s="57"/>
      <c r="K188" s="57"/>
      <c r="L188" s="57"/>
      <c r="M188" s="57"/>
      <c r="N188" s="57"/>
      <c r="O188" s="57"/>
      <c r="P188" s="57"/>
      <c r="Q188" s="174"/>
    </row>
    <row r="189" spans="1:17" ht="15">
      <c r="A189" s="156">
        <v>182</v>
      </c>
      <c r="B189" s="169"/>
      <c r="C189" s="170"/>
      <c r="D189" s="1242" t="s">
        <v>277</v>
      </c>
      <c r="E189" s="1239"/>
      <c r="F189" s="214"/>
      <c r="G189" s="214"/>
      <c r="H189" s="214"/>
      <c r="I189" s="220">
        <f>SUM(J189:Q189)</f>
        <v>1350</v>
      </c>
      <c r="J189" s="221">
        <v>1189</v>
      </c>
      <c r="K189" s="221">
        <v>161</v>
      </c>
      <c r="L189" s="221"/>
      <c r="M189" s="221"/>
      <c r="N189" s="221"/>
      <c r="O189" s="221"/>
      <c r="P189" s="221"/>
      <c r="Q189" s="222"/>
    </row>
    <row r="190" spans="1:17" ht="15">
      <c r="A190" s="156">
        <v>183</v>
      </c>
      <c r="B190" s="29"/>
      <c r="C190" s="34"/>
      <c r="D190" s="1243" t="s">
        <v>285</v>
      </c>
      <c r="E190" s="1237"/>
      <c r="F190" s="18"/>
      <c r="G190" s="18"/>
      <c r="H190" s="18"/>
      <c r="I190" s="223">
        <f>SUM(J190:Q190)</f>
        <v>2500</v>
      </c>
      <c r="J190" s="41">
        <v>2189</v>
      </c>
      <c r="K190" s="41">
        <v>311</v>
      </c>
      <c r="L190" s="41"/>
      <c r="M190" s="41"/>
      <c r="N190" s="41"/>
      <c r="O190" s="41"/>
      <c r="P190" s="41"/>
      <c r="Q190" s="207"/>
    </row>
    <row r="191" spans="1:17" ht="15">
      <c r="A191" s="156">
        <v>184</v>
      </c>
      <c r="B191" s="176"/>
      <c r="C191" s="30"/>
      <c r="D191" s="1244" t="s">
        <v>275</v>
      </c>
      <c r="E191" s="1240"/>
      <c r="F191" s="31"/>
      <c r="G191" s="31"/>
      <c r="H191" s="31"/>
      <c r="I191" s="224">
        <f>SUM(J191:Q191)</f>
        <v>2575</v>
      </c>
      <c r="J191" s="32">
        <v>2280</v>
      </c>
      <c r="K191" s="32">
        <v>295</v>
      </c>
      <c r="L191" s="32"/>
      <c r="M191" s="32"/>
      <c r="N191" s="32"/>
      <c r="O191" s="32"/>
      <c r="P191" s="32"/>
      <c r="Q191" s="33"/>
    </row>
    <row r="192" spans="1:17" s="36" customFormat="1" ht="21.75" customHeight="1">
      <c r="A192" s="156">
        <v>185</v>
      </c>
      <c r="B192" s="55">
        <v>15</v>
      </c>
      <c r="C192" s="56"/>
      <c r="D192" s="1226" t="s">
        <v>252</v>
      </c>
      <c r="E192" s="1246" t="s">
        <v>714</v>
      </c>
      <c r="F192" s="128">
        <v>725119</v>
      </c>
      <c r="G192" s="128">
        <v>663173</v>
      </c>
      <c r="H192" s="128">
        <v>764223</v>
      </c>
      <c r="I192" s="216"/>
      <c r="J192" s="57"/>
      <c r="K192" s="57"/>
      <c r="L192" s="57"/>
      <c r="M192" s="57"/>
      <c r="N192" s="57"/>
      <c r="O192" s="57"/>
      <c r="P192" s="57"/>
      <c r="Q192" s="174"/>
    </row>
    <row r="193" spans="1:17" ht="15">
      <c r="A193" s="156">
        <v>186</v>
      </c>
      <c r="B193" s="169"/>
      <c r="C193" s="170"/>
      <c r="D193" s="1252" t="s">
        <v>277</v>
      </c>
      <c r="E193" s="1239"/>
      <c r="F193" s="214"/>
      <c r="G193" s="214"/>
      <c r="H193" s="214"/>
      <c r="I193" s="215">
        <f>SUM(J193:Q193)</f>
        <v>697889</v>
      </c>
      <c r="J193" s="171">
        <v>289577</v>
      </c>
      <c r="K193" s="171">
        <v>76718</v>
      </c>
      <c r="L193" s="171">
        <v>303184</v>
      </c>
      <c r="M193" s="172"/>
      <c r="N193" s="171"/>
      <c r="O193" s="171">
        <v>10170</v>
      </c>
      <c r="P193" s="171">
        <v>18240</v>
      </c>
      <c r="Q193" s="238"/>
    </row>
    <row r="194" spans="1:17" ht="15">
      <c r="A194" s="156">
        <v>187</v>
      </c>
      <c r="B194" s="29"/>
      <c r="C194" s="34"/>
      <c r="D194" s="1222" t="s">
        <v>285</v>
      </c>
      <c r="E194" s="1237"/>
      <c r="F194" s="18"/>
      <c r="G194" s="18"/>
      <c r="H194" s="18"/>
      <c r="I194" s="216">
        <f>SUM(J194:Q194)</f>
        <v>789565</v>
      </c>
      <c r="J194" s="57">
        <v>289253</v>
      </c>
      <c r="K194" s="57">
        <v>73861</v>
      </c>
      <c r="L194" s="57">
        <v>404923</v>
      </c>
      <c r="M194" s="58"/>
      <c r="N194" s="57">
        <v>1000</v>
      </c>
      <c r="O194" s="57">
        <v>2828</v>
      </c>
      <c r="P194" s="57">
        <v>17700</v>
      </c>
      <c r="Q194" s="175"/>
    </row>
    <row r="195" spans="1:17" ht="15">
      <c r="A195" s="156">
        <v>188</v>
      </c>
      <c r="B195" s="176"/>
      <c r="C195" s="30"/>
      <c r="D195" s="1253" t="s">
        <v>275</v>
      </c>
      <c r="E195" s="1240"/>
      <c r="F195" s="31"/>
      <c r="G195" s="31"/>
      <c r="H195" s="31"/>
      <c r="I195" s="217">
        <f>SUM(J195:Q195)</f>
        <v>785679</v>
      </c>
      <c r="J195" s="32">
        <v>288286</v>
      </c>
      <c r="K195" s="32">
        <v>73523</v>
      </c>
      <c r="L195" s="32">
        <v>402373</v>
      </c>
      <c r="M195" s="32"/>
      <c r="N195" s="32">
        <v>1000</v>
      </c>
      <c r="O195" s="32">
        <v>2797</v>
      </c>
      <c r="P195" s="32">
        <v>17700</v>
      </c>
      <c r="Q195" s="33"/>
    </row>
    <row r="196" spans="1:17" ht="15">
      <c r="A196" s="156">
        <v>189</v>
      </c>
      <c r="B196" s="55"/>
      <c r="C196" s="56">
        <v>1</v>
      </c>
      <c r="D196" s="1241" t="s">
        <v>774</v>
      </c>
      <c r="E196" s="1227"/>
      <c r="F196" s="1227"/>
      <c r="G196" s="1227"/>
      <c r="H196" s="128"/>
      <c r="I196" s="216"/>
      <c r="J196" s="57"/>
      <c r="K196" s="57"/>
      <c r="L196" s="57"/>
      <c r="M196" s="57"/>
      <c r="N196" s="57"/>
      <c r="O196" s="57"/>
      <c r="P196" s="57"/>
      <c r="Q196" s="174"/>
    </row>
    <row r="197" spans="1:17" ht="15">
      <c r="A197" s="156">
        <v>190</v>
      </c>
      <c r="B197" s="169"/>
      <c r="C197" s="170"/>
      <c r="D197" s="1242" t="s">
        <v>277</v>
      </c>
      <c r="E197" s="1239"/>
      <c r="F197" s="214"/>
      <c r="G197" s="214"/>
      <c r="H197" s="214"/>
      <c r="I197" s="220">
        <f>SUM(J197:Q197)</f>
        <v>1251</v>
      </c>
      <c r="J197" s="221">
        <v>1102</v>
      </c>
      <c r="K197" s="221">
        <v>149</v>
      </c>
      <c r="L197" s="221"/>
      <c r="M197" s="221"/>
      <c r="N197" s="221"/>
      <c r="O197" s="221"/>
      <c r="P197" s="221"/>
      <c r="Q197" s="222"/>
    </row>
    <row r="198" spans="1:17" ht="15">
      <c r="A198" s="156">
        <v>191</v>
      </c>
      <c r="B198" s="29"/>
      <c r="C198" s="34"/>
      <c r="D198" s="1243" t="s">
        <v>285</v>
      </c>
      <c r="E198" s="1237"/>
      <c r="F198" s="18"/>
      <c r="G198" s="18"/>
      <c r="H198" s="18"/>
      <c r="I198" s="223">
        <f>SUM(J198:Q198)</f>
        <v>2581</v>
      </c>
      <c r="J198" s="41">
        <v>2275</v>
      </c>
      <c r="K198" s="41">
        <v>306</v>
      </c>
      <c r="L198" s="41"/>
      <c r="M198" s="41"/>
      <c r="N198" s="41"/>
      <c r="O198" s="41"/>
      <c r="P198" s="41"/>
      <c r="Q198" s="207"/>
    </row>
    <row r="199" spans="1:17" ht="24" customHeight="1">
      <c r="A199" s="156">
        <v>192</v>
      </c>
      <c r="B199" s="177"/>
      <c r="C199" s="178"/>
      <c r="D199" s="1248" t="s">
        <v>275</v>
      </c>
      <c r="E199" s="1249"/>
      <c r="F199" s="228"/>
      <c r="G199" s="228"/>
      <c r="H199" s="228"/>
      <c r="I199" s="224">
        <f>SUM(J199:Q199)</f>
        <v>2237</v>
      </c>
      <c r="J199" s="179">
        <v>1972</v>
      </c>
      <c r="K199" s="179">
        <v>265</v>
      </c>
      <c r="L199" s="179"/>
      <c r="M199" s="179"/>
      <c r="N199" s="179"/>
      <c r="O199" s="179"/>
      <c r="P199" s="179"/>
      <c r="Q199" s="43"/>
    </row>
    <row r="200" spans="1:17" ht="15">
      <c r="A200" s="156">
        <v>193</v>
      </c>
      <c r="B200" s="229"/>
      <c r="C200" s="231"/>
      <c r="D200" s="1255" t="s">
        <v>711</v>
      </c>
      <c r="E200" s="1256"/>
      <c r="F200" s="239">
        <f>SUM(F113:F192)</f>
        <v>1239652</v>
      </c>
      <c r="G200" s="239">
        <f>SUM(G113:G192)</f>
        <v>1451392</v>
      </c>
      <c r="H200" s="239">
        <f>SUM(H192,H178,H174,H170,H188,H166,H162,H158,H154,H150,H146,H142,H138,H131,H127,H117,H113)</f>
        <v>1829058</v>
      </c>
      <c r="I200" s="240"/>
      <c r="J200" s="241"/>
      <c r="K200" s="241"/>
      <c r="L200" s="241"/>
      <c r="M200" s="241"/>
      <c r="N200" s="241"/>
      <c r="O200" s="241"/>
      <c r="P200" s="241"/>
      <c r="Q200" s="189"/>
    </row>
    <row r="201" spans="1:17" ht="15">
      <c r="A201" s="156">
        <v>194</v>
      </c>
      <c r="B201" s="169"/>
      <c r="C201" s="170"/>
      <c r="D201" s="1257" t="s">
        <v>277</v>
      </c>
      <c r="E201" s="1239"/>
      <c r="F201" s="214"/>
      <c r="G201" s="214"/>
      <c r="H201" s="214"/>
      <c r="I201" s="218">
        <f>SUM(J201:Q201)</f>
        <v>1680884</v>
      </c>
      <c r="J201" s="184">
        <f aca="true" t="shared" si="4" ref="J201:Q201">SUM(J197,J193,J189,J179,J175,J171,J167,J163,J159,J155,J151,J147,J143,J139,J132,J128,J118,J114)</f>
        <v>696641</v>
      </c>
      <c r="K201" s="184">
        <f t="shared" si="4"/>
        <v>189633</v>
      </c>
      <c r="L201" s="184">
        <f t="shared" si="4"/>
        <v>719210</v>
      </c>
      <c r="M201" s="184">
        <f t="shared" si="4"/>
        <v>0</v>
      </c>
      <c r="N201" s="184">
        <f t="shared" si="4"/>
        <v>0</v>
      </c>
      <c r="O201" s="184">
        <f t="shared" si="4"/>
        <v>57160</v>
      </c>
      <c r="P201" s="184">
        <f t="shared" si="4"/>
        <v>18240</v>
      </c>
      <c r="Q201" s="185">
        <f t="shared" si="4"/>
        <v>0</v>
      </c>
    </row>
    <row r="202" spans="1:17" ht="15">
      <c r="A202" s="156">
        <v>195</v>
      </c>
      <c r="B202" s="29"/>
      <c r="C202" s="34"/>
      <c r="D202" s="1258" t="s">
        <v>285</v>
      </c>
      <c r="E202" s="1237"/>
      <c r="F202" s="18"/>
      <c r="G202" s="18"/>
      <c r="H202" s="18"/>
      <c r="I202" s="213">
        <f>SUM(J202:Q202)</f>
        <v>2104116</v>
      </c>
      <c r="J202" s="27">
        <f>SUM(J198,J194,J190,J180,J176,J172,J168,J164,J160,J156,J152,J148,J144,J140,J133,J129,J119,J115)+J183+J122+J136+J186+J125</f>
        <v>781894</v>
      </c>
      <c r="K202" s="27">
        <f aca="true" t="shared" si="5" ref="K202:Q202">SUM(K198,K194,K190,K180,K176,K172,K168,K164,K160,K156,K152,K148,K144,K140,K133,K129,K119,K115)+K183+K122+K136+K186+K125</f>
        <v>202197</v>
      </c>
      <c r="L202" s="27">
        <f t="shared" si="5"/>
        <v>1006587</v>
      </c>
      <c r="M202" s="27">
        <f t="shared" si="5"/>
        <v>0</v>
      </c>
      <c r="N202" s="27">
        <f t="shared" si="5"/>
        <v>6854</v>
      </c>
      <c r="O202" s="27">
        <f t="shared" si="5"/>
        <v>84579</v>
      </c>
      <c r="P202" s="27">
        <f t="shared" si="5"/>
        <v>22005</v>
      </c>
      <c r="Q202" s="35">
        <f t="shared" si="5"/>
        <v>0</v>
      </c>
    </row>
    <row r="203" spans="1:17" ht="15.75" thickBot="1">
      <c r="A203" s="156">
        <v>196</v>
      </c>
      <c r="B203" s="234"/>
      <c r="C203" s="235"/>
      <c r="D203" s="1259" t="s">
        <v>275</v>
      </c>
      <c r="E203" s="1251"/>
      <c r="F203" s="236"/>
      <c r="G203" s="236"/>
      <c r="H203" s="236"/>
      <c r="I203" s="242">
        <f>SUM(J203:Q203)</f>
        <v>1981443</v>
      </c>
      <c r="J203" s="237">
        <f>SUM(J199,J195,J191,J181,J177,J173,J169,J165,J161,J157,J153,J149,J145,J141,J134,J130,J120,J116)+J184+J123+J137+J187</f>
        <v>750749</v>
      </c>
      <c r="K203" s="237">
        <f aca="true" t="shared" si="6" ref="K203:Q203">SUM(K199,K195,K191,K181,K177,K173,K169,K165,K161,K157,K153,K149,K145,K141,K134,K130,K120,K116)+K184+K123+K137+K187</f>
        <v>191292</v>
      </c>
      <c r="L203" s="237">
        <f t="shared" si="6"/>
        <v>951054</v>
      </c>
      <c r="M203" s="237">
        <f t="shared" si="6"/>
        <v>0</v>
      </c>
      <c r="N203" s="237">
        <f t="shared" si="6"/>
        <v>6099</v>
      </c>
      <c r="O203" s="237">
        <f t="shared" si="6"/>
        <v>64549</v>
      </c>
      <c r="P203" s="237">
        <f t="shared" si="6"/>
        <v>17700</v>
      </c>
      <c r="Q203" s="805">
        <f t="shared" si="6"/>
        <v>0</v>
      </c>
    </row>
    <row r="204" spans="1:17" ht="15.75" thickTop="1">
      <c r="A204" s="156">
        <v>197</v>
      </c>
      <c r="B204" s="55">
        <v>16</v>
      </c>
      <c r="C204" s="58"/>
      <c r="D204" s="244" t="s">
        <v>767</v>
      </c>
      <c r="E204" s="1245" t="s">
        <v>776</v>
      </c>
      <c r="F204" s="128">
        <v>0</v>
      </c>
      <c r="G204" s="128">
        <v>1012393</v>
      </c>
      <c r="H204" s="128">
        <v>1093476</v>
      </c>
      <c r="I204" s="217"/>
      <c r="J204" s="160"/>
      <c r="K204" s="160"/>
      <c r="L204" s="160"/>
      <c r="M204" s="160"/>
      <c r="N204" s="160"/>
      <c r="O204" s="160"/>
      <c r="P204" s="160"/>
      <c r="Q204" s="44"/>
    </row>
    <row r="205" spans="1:17" ht="15">
      <c r="A205" s="156">
        <v>198</v>
      </c>
      <c r="B205" s="169"/>
      <c r="C205" s="170"/>
      <c r="D205" s="1257" t="s">
        <v>277</v>
      </c>
      <c r="E205" s="1239"/>
      <c r="F205" s="214"/>
      <c r="G205" s="214"/>
      <c r="H205" s="214"/>
      <c r="I205" s="218">
        <f>SUM(J205:Q205)</f>
        <v>1021405</v>
      </c>
      <c r="J205" s="184">
        <v>226325</v>
      </c>
      <c r="K205" s="184">
        <v>70642</v>
      </c>
      <c r="L205" s="184">
        <v>721438</v>
      </c>
      <c r="M205" s="183"/>
      <c r="N205" s="184"/>
      <c r="O205" s="184">
        <v>3000</v>
      </c>
      <c r="P205" s="183"/>
      <c r="Q205" s="245"/>
    </row>
    <row r="206" spans="1:17" ht="15">
      <c r="A206" s="156">
        <v>199</v>
      </c>
      <c r="B206" s="29"/>
      <c r="C206" s="34"/>
      <c r="D206" s="1258" t="s">
        <v>285</v>
      </c>
      <c r="E206" s="1237"/>
      <c r="F206" s="18"/>
      <c r="G206" s="18"/>
      <c r="H206" s="18"/>
      <c r="I206" s="213">
        <f>SUM(J206:Q206)</f>
        <v>1170597</v>
      </c>
      <c r="J206" s="27">
        <v>249628</v>
      </c>
      <c r="K206" s="27">
        <v>70803</v>
      </c>
      <c r="L206" s="27">
        <v>837466</v>
      </c>
      <c r="M206" s="28">
        <v>0</v>
      </c>
      <c r="N206" s="27">
        <v>5500</v>
      </c>
      <c r="O206" s="27">
        <v>7200</v>
      </c>
      <c r="P206" s="28"/>
      <c r="Q206" s="46"/>
    </row>
    <row r="207" spans="1:17" ht="15.75" thickBot="1">
      <c r="A207" s="156">
        <v>200</v>
      </c>
      <c r="B207" s="177"/>
      <c r="C207" s="178"/>
      <c r="D207" s="1254" t="s">
        <v>275</v>
      </c>
      <c r="E207" s="1249"/>
      <c r="F207" s="228"/>
      <c r="G207" s="228"/>
      <c r="H207" s="228"/>
      <c r="I207" s="224">
        <f>SUM(J207:Q207)</f>
        <v>1164814</v>
      </c>
      <c r="J207" s="179">
        <v>247268</v>
      </c>
      <c r="K207" s="179">
        <v>69375</v>
      </c>
      <c r="L207" s="179">
        <v>835703</v>
      </c>
      <c r="M207" s="179"/>
      <c r="N207" s="179">
        <v>5495</v>
      </c>
      <c r="O207" s="179">
        <v>6973</v>
      </c>
      <c r="P207" s="179"/>
      <c r="Q207" s="43"/>
    </row>
    <row r="208" spans="1:17" ht="15">
      <c r="A208" s="156">
        <v>201</v>
      </c>
      <c r="B208" s="196"/>
      <c r="C208" s="148"/>
      <c r="D208" s="1260" t="s">
        <v>712</v>
      </c>
      <c r="E208" s="1261"/>
      <c r="F208" s="210">
        <f>SUM(F86,F109,F200,F204)</f>
        <v>3170002</v>
      </c>
      <c r="G208" s="210">
        <f>SUM(G86,G109,G200,G204)</f>
        <v>4154634</v>
      </c>
      <c r="H208" s="210">
        <f>SUM(H86,H109,H200,H204)</f>
        <v>4785013</v>
      </c>
      <c r="I208" s="246"/>
      <c r="J208" s="197"/>
      <c r="K208" s="197"/>
      <c r="L208" s="197"/>
      <c r="M208" s="197"/>
      <c r="N208" s="197"/>
      <c r="O208" s="197"/>
      <c r="P208" s="197"/>
      <c r="Q208" s="199"/>
    </row>
    <row r="209" spans="1:17" ht="15">
      <c r="A209" s="156">
        <v>202</v>
      </c>
      <c r="B209" s="169"/>
      <c r="C209" s="170"/>
      <c r="D209" s="1257" t="s">
        <v>277</v>
      </c>
      <c r="E209" s="1239"/>
      <c r="F209" s="214"/>
      <c r="G209" s="214"/>
      <c r="H209" s="214"/>
      <c r="I209" s="218">
        <f>SUM(J209:Q209)</f>
        <v>4798951</v>
      </c>
      <c r="J209" s="184">
        <f aca="true" t="shared" si="7" ref="J209:Q209">SUM(J87,J110,J201,J205)</f>
        <v>2185684</v>
      </c>
      <c r="K209" s="184">
        <f t="shared" si="7"/>
        <v>623990</v>
      </c>
      <c r="L209" s="184">
        <f t="shared" si="7"/>
        <v>1896659</v>
      </c>
      <c r="M209" s="183">
        <f t="shared" si="7"/>
        <v>0</v>
      </c>
      <c r="N209" s="184">
        <f t="shared" si="7"/>
        <v>0</v>
      </c>
      <c r="O209" s="184">
        <f t="shared" si="7"/>
        <v>74378</v>
      </c>
      <c r="P209" s="183">
        <f t="shared" si="7"/>
        <v>18240</v>
      </c>
      <c r="Q209" s="245">
        <f t="shared" si="7"/>
        <v>0</v>
      </c>
    </row>
    <row r="210" spans="1:17" ht="15">
      <c r="A210" s="156">
        <v>203</v>
      </c>
      <c r="B210" s="29"/>
      <c r="C210" s="34"/>
      <c r="D210" s="1258" t="s">
        <v>285</v>
      </c>
      <c r="E210" s="1237"/>
      <c r="F210" s="18"/>
      <c r="G210" s="18"/>
      <c r="H210" s="18"/>
      <c r="I210" s="213">
        <f>SUM(J210:Q210)</f>
        <v>5579942</v>
      </c>
      <c r="J210" s="27">
        <f aca="true" t="shared" si="8" ref="J210:Q211">SUM(J206,J202,J111,J88)</f>
        <v>2411400</v>
      </c>
      <c r="K210" s="27">
        <f t="shared" si="8"/>
        <v>661833</v>
      </c>
      <c r="L210" s="27">
        <f t="shared" si="8"/>
        <v>2313750</v>
      </c>
      <c r="M210" s="27">
        <f t="shared" si="8"/>
        <v>0</v>
      </c>
      <c r="N210" s="27">
        <f t="shared" si="8"/>
        <v>25437</v>
      </c>
      <c r="O210" s="27">
        <f t="shared" si="8"/>
        <v>145517</v>
      </c>
      <c r="P210" s="27">
        <f t="shared" si="8"/>
        <v>22005</v>
      </c>
      <c r="Q210" s="35">
        <f t="shared" si="8"/>
        <v>0</v>
      </c>
    </row>
    <row r="211" spans="1:17" ht="15.75" thickBot="1">
      <c r="A211" s="156">
        <v>204</v>
      </c>
      <c r="B211" s="247"/>
      <c r="C211" s="248"/>
      <c r="D211" s="1262" t="s">
        <v>275</v>
      </c>
      <c r="E211" s="1263"/>
      <c r="F211" s="249"/>
      <c r="G211" s="249"/>
      <c r="H211" s="249"/>
      <c r="I211" s="250">
        <f>SUM(J211:Q211)</f>
        <v>5332819</v>
      </c>
      <c r="J211" s="3">
        <f>SUM(J207,J203,J112,J89)</f>
        <v>2336900</v>
      </c>
      <c r="K211" s="3">
        <f t="shared" si="8"/>
        <v>634612</v>
      </c>
      <c r="L211" s="3">
        <f t="shared" si="8"/>
        <v>2200652</v>
      </c>
      <c r="M211" s="3">
        <f t="shared" si="8"/>
        <v>0</v>
      </c>
      <c r="N211" s="3">
        <f t="shared" si="8"/>
        <v>24301</v>
      </c>
      <c r="O211" s="3">
        <f t="shared" si="8"/>
        <v>118654</v>
      </c>
      <c r="P211" s="3">
        <f t="shared" si="8"/>
        <v>17700</v>
      </c>
      <c r="Q211" s="14">
        <f t="shared" si="8"/>
        <v>0</v>
      </c>
    </row>
    <row r="212" spans="1:17" ht="24" customHeight="1">
      <c r="A212" s="156">
        <v>205</v>
      </c>
      <c r="B212" s="55">
        <v>17</v>
      </c>
      <c r="C212" s="1649" t="s">
        <v>253</v>
      </c>
      <c r="D212" s="1649"/>
      <c r="E212" s="251" t="s">
        <v>776</v>
      </c>
      <c r="F212" s="129"/>
      <c r="G212" s="129"/>
      <c r="H212" s="129"/>
      <c r="I212" s="216"/>
      <c r="J212" s="160"/>
      <c r="K212" s="160"/>
      <c r="L212" s="160"/>
      <c r="M212" s="160"/>
      <c r="N212" s="160"/>
      <c r="O212" s="160"/>
      <c r="P212" s="160"/>
      <c r="Q212" s="44"/>
    </row>
    <row r="213" spans="1:17" ht="15">
      <c r="A213" s="156">
        <v>206</v>
      </c>
      <c r="B213" s="55"/>
      <c r="C213" s="56">
        <v>1</v>
      </c>
      <c r="D213" s="1228" t="s">
        <v>391</v>
      </c>
      <c r="E213" s="1245"/>
      <c r="F213" s="128">
        <v>1245388</v>
      </c>
      <c r="G213" s="128">
        <v>1068620</v>
      </c>
      <c r="H213" s="128">
        <v>1061858</v>
      </c>
      <c r="I213" s="216"/>
      <c r="J213" s="160"/>
      <c r="K213" s="160"/>
      <c r="L213" s="160"/>
      <c r="M213" s="160"/>
      <c r="N213" s="160"/>
      <c r="O213" s="160"/>
      <c r="P213" s="160"/>
      <c r="Q213" s="44"/>
    </row>
    <row r="214" spans="1:17" ht="15">
      <c r="A214" s="156">
        <v>207</v>
      </c>
      <c r="B214" s="169"/>
      <c r="C214" s="170"/>
      <c r="D214" s="1252" t="s">
        <v>277</v>
      </c>
      <c r="E214" s="1239"/>
      <c r="F214" s="214"/>
      <c r="G214" s="214"/>
      <c r="H214" s="214"/>
      <c r="I214" s="215">
        <f>SUM(J214:Q214)</f>
        <v>1093581</v>
      </c>
      <c r="J214" s="171">
        <v>828536</v>
      </c>
      <c r="K214" s="171">
        <v>233832</v>
      </c>
      <c r="L214" s="171">
        <v>31213</v>
      </c>
      <c r="M214" s="172"/>
      <c r="N214" s="171"/>
      <c r="O214" s="171"/>
      <c r="P214" s="172"/>
      <c r="Q214" s="238"/>
    </row>
    <row r="215" spans="1:17" ht="15">
      <c r="A215" s="156">
        <v>208</v>
      </c>
      <c r="B215" s="29"/>
      <c r="C215" s="34"/>
      <c r="D215" s="1222" t="s">
        <v>285</v>
      </c>
      <c r="E215" s="1237"/>
      <c r="F215" s="18"/>
      <c r="G215" s="18"/>
      <c r="H215" s="18"/>
      <c r="I215" s="216">
        <f>SUM(J215:Q215)</f>
        <v>1168246</v>
      </c>
      <c r="J215" s="57">
        <v>888603</v>
      </c>
      <c r="K215" s="57">
        <v>243430</v>
      </c>
      <c r="L215" s="57">
        <v>31213</v>
      </c>
      <c r="M215" s="58"/>
      <c r="N215" s="57">
        <v>5000</v>
      </c>
      <c r="O215" s="57"/>
      <c r="P215" s="58"/>
      <c r="Q215" s="175"/>
    </row>
    <row r="216" spans="1:17" ht="15">
      <c r="A216" s="156">
        <v>209</v>
      </c>
      <c r="B216" s="176"/>
      <c r="C216" s="30"/>
      <c r="D216" s="1253" t="s">
        <v>275</v>
      </c>
      <c r="E216" s="1240"/>
      <c r="F216" s="31"/>
      <c r="G216" s="31"/>
      <c r="H216" s="31"/>
      <c r="I216" s="217">
        <f>SUM(J216:Q216)</f>
        <v>1075957</v>
      </c>
      <c r="J216" s="32">
        <v>820402</v>
      </c>
      <c r="K216" s="32">
        <v>226253</v>
      </c>
      <c r="L216" s="32">
        <v>24525</v>
      </c>
      <c r="M216" s="32"/>
      <c r="N216" s="32">
        <v>4777</v>
      </c>
      <c r="O216" s="32"/>
      <c r="P216" s="32"/>
      <c r="Q216" s="33"/>
    </row>
    <row r="217" spans="1:17" ht="15">
      <c r="A217" s="156">
        <v>210</v>
      </c>
      <c r="B217" s="29"/>
      <c r="C217" s="34"/>
      <c r="D217" s="1264" t="s">
        <v>72</v>
      </c>
      <c r="E217" s="1265"/>
      <c r="F217" s="18"/>
      <c r="G217" s="37">
        <v>131843</v>
      </c>
      <c r="H217" s="18"/>
      <c r="I217" s="213"/>
      <c r="J217" s="27"/>
      <c r="K217" s="27"/>
      <c r="L217" s="27"/>
      <c r="M217" s="27"/>
      <c r="N217" s="27"/>
      <c r="O217" s="27"/>
      <c r="P217" s="27"/>
      <c r="Q217" s="35"/>
    </row>
    <row r="218" spans="1:17" ht="15">
      <c r="A218" s="156">
        <v>211</v>
      </c>
      <c r="B218" s="169"/>
      <c r="C218" s="170"/>
      <c r="D218" s="1252" t="s">
        <v>277</v>
      </c>
      <c r="E218" s="1266"/>
      <c r="F218" s="214"/>
      <c r="G218" s="252"/>
      <c r="H218" s="214"/>
      <c r="I218" s="218">
        <f>SUM(J218:Q218)</f>
        <v>0</v>
      </c>
      <c r="J218" s="184"/>
      <c r="K218" s="184"/>
      <c r="L218" s="184"/>
      <c r="M218" s="184"/>
      <c r="N218" s="184"/>
      <c r="O218" s="184"/>
      <c r="P218" s="184"/>
      <c r="Q218" s="185"/>
    </row>
    <row r="219" spans="1:17" ht="15">
      <c r="A219" s="156">
        <v>212</v>
      </c>
      <c r="B219" s="29"/>
      <c r="C219" s="34"/>
      <c r="D219" s="1222" t="s">
        <v>285</v>
      </c>
      <c r="E219" s="1265"/>
      <c r="F219" s="18"/>
      <c r="G219" s="37"/>
      <c r="H219" s="18"/>
      <c r="I219" s="213">
        <f>SUM(J219:Q219)</f>
        <v>0</v>
      </c>
      <c r="J219" s="27"/>
      <c r="K219" s="27"/>
      <c r="L219" s="27"/>
      <c r="M219" s="27"/>
      <c r="N219" s="27"/>
      <c r="O219" s="27"/>
      <c r="P219" s="27"/>
      <c r="Q219" s="35"/>
    </row>
    <row r="220" spans="1:17" ht="15">
      <c r="A220" s="156">
        <v>213</v>
      </c>
      <c r="B220" s="176"/>
      <c r="C220" s="30"/>
      <c r="D220" s="1253" t="s">
        <v>275</v>
      </c>
      <c r="E220" s="1267"/>
      <c r="F220" s="31"/>
      <c r="G220" s="253"/>
      <c r="H220" s="31"/>
      <c r="I220" s="219">
        <f>SUM(I218:I219)</f>
        <v>0</v>
      </c>
      <c r="J220" s="32"/>
      <c r="K220" s="32"/>
      <c r="L220" s="32"/>
      <c r="M220" s="32"/>
      <c r="N220" s="32"/>
      <c r="O220" s="32"/>
      <c r="P220" s="32"/>
      <c r="Q220" s="33"/>
    </row>
    <row r="221" spans="1:17" ht="15">
      <c r="A221" s="156">
        <v>214</v>
      </c>
      <c r="B221" s="55"/>
      <c r="C221" s="56">
        <v>2</v>
      </c>
      <c r="D221" s="1228" t="s">
        <v>283</v>
      </c>
      <c r="E221" s="1245"/>
      <c r="F221" s="128"/>
      <c r="G221" s="128"/>
      <c r="H221" s="128"/>
      <c r="I221" s="216"/>
      <c r="J221" s="160"/>
      <c r="K221" s="160"/>
      <c r="L221" s="160"/>
      <c r="M221" s="160"/>
      <c r="N221" s="160"/>
      <c r="O221" s="160"/>
      <c r="P221" s="160"/>
      <c r="Q221" s="44"/>
    </row>
    <row r="222" spans="1:17" ht="15">
      <c r="A222" s="156">
        <v>215</v>
      </c>
      <c r="B222" s="169"/>
      <c r="C222" s="170"/>
      <c r="D222" s="1252" t="s">
        <v>277</v>
      </c>
      <c r="E222" s="1239"/>
      <c r="F222" s="214"/>
      <c r="G222" s="214"/>
      <c r="H222" s="214"/>
      <c r="I222" s="215">
        <f>SUM(J222:Q222)</f>
        <v>9173</v>
      </c>
      <c r="J222" s="171">
        <v>5660</v>
      </c>
      <c r="K222" s="171">
        <v>1784</v>
      </c>
      <c r="L222" s="171">
        <v>1729</v>
      </c>
      <c r="M222" s="172"/>
      <c r="N222" s="171"/>
      <c r="O222" s="171"/>
      <c r="P222" s="172"/>
      <c r="Q222" s="238"/>
    </row>
    <row r="223" spans="1:17" ht="15">
      <c r="A223" s="156">
        <v>216</v>
      </c>
      <c r="B223" s="29"/>
      <c r="C223" s="34"/>
      <c r="D223" s="1222" t="s">
        <v>285</v>
      </c>
      <c r="E223" s="1237"/>
      <c r="F223" s="18"/>
      <c r="G223" s="18"/>
      <c r="H223" s="18"/>
      <c r="I223" s="216">
        <f>SUM(J223:Q223)</f>
        <v>11753</v>
      </c>
      <c r="J223" s="57">
        <v>7780</v>
      </c>
      <c r="K223" s="57">
        <v>2232</v>
      </c>
      <c r="L223" s="57">
        <v>1741</v>
      </c>
      <c r="M223" s="58"/>
      <c r="N223" s="57"/>
      <c r="O223" s="57"/>
      <c r="P223" s="58"/>
      <c r="Q223" s="175"/>
    </row>
    <row r="224" spans="1:17" ht="15">
      <c r="A224" s="156">
        <v>217</v>
      </c>
      <c r="B224" s="176"/>
      <c r="C224" s="30"/>
      <c r="D224" s="1253" t="s">
        <v>275</v>
      </c>
      <c r="E224" s="1240"/>
      <c r="F224" s="31"/>
      <c r="G224" s="31"/>
      <c r="H224" s="31"/>
      <c r="I224" s="217">
        <f>SUM(J224:Q224)</f>
        <v>11753</v>
      </c>
      <c r="J224" s="32">
        <v>7780</v>
      </c>
      <c r="K224" s="32">
        <v>2232</v>
      </c>
      <c r="L224" s="32">
        <v>1741</v>
      </c>
      <c r="M224" s="32"/>
      <c r="N224" s="32"/>
      <c r="O224" s="32"/>
      <c r="P224" s="32"/>
      <c r="Q224" s="33"/>
    </row>
    <row r="225" spans="1:17" ht="15">
      <c r="A225" s="156">
        <v>218</v>
      </c>
      <c r="B225" s="55"/>
      <c r="C225" s="56">
        <v>3</v>
      </c>
      <c r="D225" s="1645" t="s">
        <v>845</v>
      </c>
      <c r="E225" s="1645"/>
      <c r="F225" s="1645"/>
      <c r="G225" s="1645"/>
      <c r="H225" s="128"/>
      <c r="I225" s="217"/>
      <c r="J225" s="160"/>
      <c r="K225" s="160"/>
      <c r="L225" s="160"/>
      <c r="M225" s="160"/>
      <c r="N225" s="160"/>
      <c r="O225" s="160"/>
      <c r="P225" s="160"/>
      <c r="Q225" s="44"/>
    </row>
    <row r="226" spans="1:17" ht="15">
      <c r="A226" s="156">
        <v>219</v>
      </c>
      <c r="B226" s="55"/>
      <c r="C226" s="56"/>
      <c r="D226" s="1228" t="s">
        <v>285</v>
      </c>
      <c r="E226" s="1245"/>
      <c r="F226" s="128"/>
      <c r="G226" s="128"/>
      <c r="H226" s="128"/>
      <c r="I226" s="216">
        <f>SUM(J226:Q226)</f>
        <v>10933</v>
      </c>
      <c r="J226" s="57">
        <v>7460</v>
      </c>
      <c r="K226" s="57">
        <v>2150</v>
      </c>
      <c r="L226" s="57">
        <v>1323</v>
      </c>
      <c r="M226" s="57"/>
      <c r="N226" s="57"/>
      <c r="O226" s="57"/>
      <c r="P226" s="57"/>
      <c r="Q226" s="174"/>
    </row>
    <row r="227" spans="1:17" ht="15">
      <c r="A227" s="156">
        <v>220</v>
      </c>
      <c r="B227" s="176"/>
      <c r="C227" s="30"/>
      <c r="D227" s="1253" t="s">
        <v>275</v>
      </c>
      <c r="E227" s="1240"/>
      <c r="F227" s="31"/>
      <c r="G227" s="31"/>
      <c r="H227" s="31"/>
      <c r="I227" s="217">
        <f>SUM(J227:Q227)</f>
        <v>10933</v>
      </c>
      <c r="J227" s="32">
        <v>7460</v>
      </c>
      <c r="K227" s="32">
        <v>2150</v>
      </c>
      <c r="L227" s="32">
        <v>1323</v>
      </c>
      <c r="M227" s="32"/>
      <c r="N227" s="32"/>
      <c r="O227" s="32"/>
      <c r="P227" s="32"/>
      <c r="Q227" s="33"/>
    </row>
    <row r="228" spans="1:17" ht="15">
      <c r="A228" s="156">
        <v>221</v>
      </c>
      <c r="B228" s="55"/>
      <c r="C228" s="56">
        <v>4</v>
      </c>
      <c r="D228" s="1228" t="s">
        <v>289</v>
      </c>
      <c r="E228" s="1245"/>
      <c r="F228" s="128"/>
      <c r="G228" s="128"/>
      <c r="H228" s="128"/>
      <c r="I228" s="216"/>
      <c r="J228" s="160"/>
      <c r="K228" s="160"/>
      <c r="L228" s="160"/>
      <c r="M228" s="160"/>
      <c r="N228" s="160"/>
      <c r="O228" s="160"/>
      <c r="P228" s="160"/>
      <c r="Q228" s="44"/>
    </row>
    <row r="229" spans="1:17" ht="15">
      <c r="A229" s="156">
        <v>222</v>
      </c>
      <c r="B229" s="55"/>
      <c r="C229" s="56"/>
      <c r="D229" s="1228" t="s">
        <v>285</v>
      </c>
      <c r="E229" s="1245"/>
      <c r="F229" s="128"/>
      <c r="G229" s="128"/>
      <c r="H229" s="128"/>
      <c r="I229" s="216">
        <f>SUM(J229:Q229)</f>
        <v>10350</v>
      </c>
      <c r="J229" s="57">
        <v>7310</v>
      </c>
      <c r="K229" s="57">
        <v>2111</v>
      </c>
      <c r="L229" s="57">
        <v>929</v>
      </c>
      <c r="M229" s="57"/>
      <c r="N229" s="57"/>
      <c r="O229" s="57"/>
      <c r="P229" s="57"/>
      <c r="Q229" s="174"/>
    </row>
    <row r="230" spans="1:17" ht="15">
      <c r="A230" s="156">
        <v>223</v>
      </c>
      <c r="B230" s="176"/>
      <c r="C230" s="30"/>
      <c r="D230" s="1253" t="s">
        <v>275</v>
      </c>
      <c r="E230" s="1240"/>
      <c r="F230" s="31"/>
      <c r="G230" s="31"/>
      <c r="H230" s="31"/>
      <c r="I230" s="217">
        <f>SUM(J230:Q230)</f>
        <v>10350</v>
      </c>
      <c r="J230" s="32">
        <v>7310</v>
      </c>
      <c r="K230" s="32">
        <v>2111</v>
      </c>
      <c r="L230" s="32">
        <v>929</v>
      </c>
      <c r="M230" s="32"/>
      <c r="N230" s="32"/>
      <c r="O230" s="32"/>
      <c r="P230" s="32"/>
      <c r="Q230" s="33"/>
    </row>
    <row r="231" spans="1:17" ht="15">
      <c r="A231" s="156">
        <v>224</v>
      </c>
      <c r="B231" s="55"/>
      <c r="C231" s="56">
        <v>5</v>
      </c>
      <c r="D231" s="1228" t="s">
        <v>392</v>
      </c>
      <c r="E231" s="1245"/>
      <c r="F231" s="128">
        <v>140738</v>
      </c>
      <c r="G231" s="128">
        <v>149000</v>
      </c>
      <c r="H231" s="128">
        <v>109284</v>
      </c>
      <c r="I231" s="216"/>
      <c r="J231" s="160"/>
      <c r="K231" s="160"/>
      <c r="L231" s="160"/>
      <c r="M231" s="160"/>
      <c r="N231" s="160"/>
      <c r="O231" s="160"/>
      <c r="P231" s="160"/>
      <c r="Q231" s="44"/>
    </row>
    <row r="232" spans="1:17" ht="15">
      <c r="A232" s="156">
        <v>225</v>
      </c>
      <c r="B232" s="169"/>
      <c r="C232" s="170"/>
      <c r="D232" s="1252" t="s">
        <v>277</v>
      </c>
      <c r="E232" s="1239"/>
      <c r="F232" s="214"/>
      <c r="G232" s="214"/>
      <c r="H232" s="214"/>
      <c r="I232" s="215">
        <f>SUM(J232:Q232)</f>
        <v>148400</v>
      </c>
      <c r="J232" s="171"/>
      <c r="K232" s="171"/>
      <c r="L232" s="171">
        <v>147975</v>
      </c>
      <c r="M232" s="172"/>
      <c r="N232" s="171"/>
      <c r="O232" s="171"/>
      <c r="P232" s="171">
        <v>425</v>
      </c>
      <c r="Q232" s="238"/>
    </row>
    <row r="233" spans="1:17" ht="15">
      <c r="A233" s="156">
        <v>226</v>
      </c>
      <c r="B233" s="29"/>
      <c r="C233" s="34"/>
      <c r="D233" s="1228" t="s">
        <v>285</v>
      </c>
      <c r="E233" s="1237"/>
      <c r="F233" s="18"/>
      <c r="G233" s="18"/>
      <c r="H233" s="18"/>
      <c r="I233" s="216">
        <f>SUM(J233:Q233)</f>
        <v>160550</v>
      </c>
      <c r="J233" s="57">
        <v>2800</v>
      </c>
      <c r="K233" s="57">
        <v>1750</v>
      </c>
      <c r="L233" s="57">
        <v>153480</v>
      </c>
      <c r="M233" s="58"/>
      <c r="N233" s="57"/>
      <c r="O233" s="57">
        <v>2095</v>
      </c>
      <c r="P233" s="57">
        <v>425</v>
      </c>
      <c r="Q233" s="175"/>
    </row>
    <row r="234" spans="1:17" ht="15">
      <c r="A234" s="156">
        <v>227</v>
      </c>
      <c r="B234" s="176"/>
      <c r="C234" s="30"/>
      <c r="D234" s="1253" t="s">
        <v>275</v>
      </c>
      <c r="E234" s="1240"/>
      <c r="F234" s="31"/>
      <c r="G234" s="31"/>
      <c r="H234" s="31"/>
      <c r="I234" s="217">
        <f>SUM(J234:Q234)</f>
        <v>130574</v>
      </c>
      <c r="J234" s="32">
        <v>1955</v>
      </c>
      <c r="K234" s="32">
        <v>1701</v>
      </c>
      <c r="L234" s="32">
        <v>125770</v>
      </c>
      <c r="M234" s="32"/>
      <c r="N234" s="32"/>
      <c r="O234" s="32">
        <v>1148</v>
      </c>
      <c r="P234" s="32"/>
      <c r="Q234" s="33"/>
    </row>
    <row r="235" spans="1:17" ht="15">
      <c r="A235" s="156">
        <v>228</v>
      </c>
      <c r="B235" s="55"/>
      <c r="C235" s="56">
        <v>6</v>
      </c>
      <c r="D235" s="1228" t="s">
        <v>393</v>
      </c>
      <c r="E235" s="1245"/>
      <c r="F235" s="128">
        <v>76122</v>
      </c>
      <c r="G235" s="128">
        <v>74301</v>
      </c>
      <c r="H235" s="128">
        <v>72032</v>
      </c>
      <c r="I235" s="216"/>
      <c r="J235" s="160"/>
      <c r="K235" s="160"/>
      <c r="L235" s="160"/>
      <c r="M235" s="160"/>
      <c r="N235" s="160"/>
      <c r="O235" s="160"/>
      <c r="P235" s="160"/>
      <c r="Q235" s="44"/>
    </row>
    <row r="236" spans="1:17" ht="15">
      <c r="A236" s="156">
        <v>229</v>
      </c>
      <c r="B236" s="169"/>
      <c r="C236" s="170"/>
      <c r="D236" s="1252" t="s">
        <v>277</v>
      </c>
      <c r="E236" s="1239"/>
      <c r="F236" s="214"/>
      <c r="G236" s="214"/>
      <c r="H236" s="214"/>
      <c r="I236" s="215">
        <f>SUM(J236:Q236)</f>
        <v>73216</v>
      </c>
      <c r="J236" s="171"/>
      <c r="K236" s="171"/>
      <c r="L236" s="171">
        <v>53383</v>
      </c>
      <c r="M236" s="172"/>
      <c r="N236" s="171"/>
      <c r="O236" s="171">
        <v>19833</v>
      </c>
      <c r="P236" s="172"/>
      <c r="Q236" s="238"/>
    </row>
    <row r="237" spans="1:17" ht="15">
      <c r="A237" s="156">
        <v>230</v>
      </c>
      <c r="B237" s="29"/>
      <c r="C237" s="34"/>
      <c r="D237" s="1228" t="s">
        <v>285</v>
      </c>
      <c r="E237" s="1237"/>
      <c r="F237" s="18"/>
      <c r="G237" s="18"/>
      <c r="H237" s="18"/>
      <c r="I237" s="216">
        <f>SUM(J237:Q237)</f>
        <v>83670</v>
      </c>
      <c r="J237" s="57"/>
      <c r="K237" s="57"/>
      <c r="L237" s="57">
        <v>51759</v>
      </c>
      <c r="M237" s="58"/>
      <c r="N237" s="57"/>
      <c r="O237" s="57">
        <v>25887</v>
      </c>
      <c r="P237" s="57">
        <v>6024</v>
      </c>
      <c r="Q237" s="175"/>
    </row>
    <row r="238" spans="1:17" ht="15">
      <c r="A238" s="156">
        <v>231</v>
      </c>
      <c r="B238" s="176"/>
      <c r="C238" s="30"/>
      <c r="D238" s="1253" t="s">
        <v>275</v>
      </c>
      <c r="E238" s="1240"/>
      <c r="F238" s="31"/>
      <c r="G238" s="31"/>
      <c r="H238" s="31"/>
      <c r="I238" s="217">
        <f>SUM(J238:Q238)</f>
        <v>68988</v>
      </c>
      <c r="J238" s="32"/>
      <c r="K238" s="32"/>
      <c r="L238" s="32">
        <v>44228</v>
      </c>
      <c r="M238" s="32"/>
      <c r="N238" s="32"/>
      <c r="O238" s="32">
        <v>18736</v>
      </c>
      <c r="P238" s="32">
        <v>6024</v>
      </c>
      <c r="Q238" s="33"/>
    </row>
    <row r="239" spans="1:17" ht="15">
      <c r="A239" s="156">
        <v>232</v>
      </c>
      <c r="B239" s="55"/>
      <c r="C239" s="56">
        <v>7</v>
      </c>
      <c r="D239" s="1228" t="s">
        <v>256</v>
      </c>
      <c r="E239" s="1245"/>
      <c r="F239" s="128">
        <v>1961</v>
      </c>
      <c r="G239" s="128">
        <v>2500</v>
      </c>
      <c r="H239" s="128">
        <v>1906</v>
      </c>
      <c r="I239" s="216"/>
      <c r="J239" s="160"/>
      <c r="K239" s="160"/>
      <c r="L239" s="160"/>
      <c r="M239" s="160"/>
      <c r="N239" s="160"/>
      <c r="O239" s="160"/>
      <c r="P239" s="160"/>
      <c r="Q239" s="44"/>
    </row>
    <row r="240" spans="1:17" ht="15">
      <c r="A240" s="156">
        <v>233</v>
      </c>
      <c r="B240" s="169"/>
      <c r="C240" s="170"/>
      <c r="D240" s="1252" t="s">
        <v>277</v>
      </c>
      <c r="E240" s="1239"/>
      <c r="F240" s="214"/>
      <c r="G240" s="214"/>
      <c r="H240" s="214"/>
      <c r="I240" s="215">
        <f>SUM(J240:Q240)</f>
        <v>4200</v>
      </c>
      <c r="J240" s="171"/>
      <c r="K240" s="171"/>
      <c r="L240" s="171">
        <v>4200</v>
      </c>
      <c r="M240" s="172"/>
      <c r="N240" s="171"/>
      <c r="O240" s="171"/>
      <c r="P240" s="172"/>
      <c r="Q240" s="238"/>
    </row>
    <row r="241" spans="1:17" ht="15">
      <c r="A241" s="156">
        <v>234</v>
      </c>
      <c r="B241" s="29"/>
      <c r="C241" s="34"/>
      <c r="D241" s="1228" t="s">
        <v>285</v>
      </c>
      <c r="E241" s="1237"/>
      <c r="F241" s="18"/>
      <c r="G241" s="18"/>
      <c r="H241" s="18"/>
      <c r="I241" s="216">
        <f>SUM(J241:Q241)</f>
        <v>4200</v>
      </c>
      <c r="J241" s="57"/>
      <c r="K241" s="57"/>
      <c r="L241" s="57">
        <v>4200</v>
      </c>
      <c r="M241" s="58"/>
      <c r="N241" s="57"/>
      <c r="O241" s="57"/>
      <c r="P241" s="58"/>
      <c r="Q241" s="175"/>
    </row>
    <row r="242" spans="1:17" ht="15">
      <c r="A242" s="156">
        <v>235</v>
      </c>
      <c r="B242" s="176"/>
      <c r="C242" s="30"/>
      <c r="D242" s="1253" t="s">
        <v>275</v>
      </c>
      <c r="E242" s="1240"/>
      <c r="F242" s="31"/>
      <c r="G242" s="31"/>
      <c r="H242" s="31"/>
      <c r="I242" s="217">
        <f>SUM(J242:Q242)</f>
        <v>509</v>
      </c>
      <c r="J242" s="32"/>
      <c r="K242" s="32"/>
      <c r="L242" s="32">
        <v>509</v>
      </c>
      <c r="M242" s="32"/>
      <c r="N242" s="32"/>
      <c r="O242" s="32"/>
      <c r="P242" s="32"/>
      <c r="Q242" s="33"/>
    </row>
    <row r="243" spans="1:17" ht="15">
      <c r="A243" s="156">
        <v>236</v>
      </c>
      <c r="B243" s="55"/>
      <c r="C243" s="56">
        <v>8</v>
      </c>
      <c r="D243" s="1228" t="s">
        <v>774</v>
      </c>
      <c r="E243" s="1245"/>
      <c r="F243" s="128">
        <v>9451</v>
      </c>
      <c r="G243" s="128">
        <v>0</v>
      </c>
      <c r="H243" s="128">
        <v>417</v>
      </c>
      <c r="I243" s="216"/>
      <c r="J243" s="160"/>
      <c r="K243" s="160"/>
      <c r="L243" s="160"/>
      <c r="M243" s="160"/>
      <c r="N243" s="160"/>
      <c r="O243" s="160"/>
      <c r="P243" s="160"/>
      <c r="Q243" s="44"/>
    </row>
    <row r="244" spans="1:17" ht="15">
      <c r="A244" s="156">
        <v>237</v>
      </c>
      <c r="B244" s="169"/>
      <c r="C244" s="170"/>
      <c r="D244" s="1252" t="s">
        <v>277</v>
      </c>
      <c r="E244" s="1239"/>
      <c r="F244" s="214"/>
      <c r="G244" s="214"/>
      <c r="H244" s="214"/>
      <c r="I244" s="215">
        <f>SUM(J244:Q244)</f>
        <v>0</v>
      </c>
      <c r="J244" s="171"/>
      <c r="K244" s="171"/>
      <c r="L244" s="171"/>
      <c r="M244" s="172"/>
      <c r="N244" s="171"/>
      <c r="O244" s="171"/>
      <c r="P244" s="172"/>
      <c r="Q244" s="238"/>
    </row>
    <row r="245" spans="1:17" ht="15">
      <c r="A245" s="156">
        <v>238</v>
      </c>
      <c r="B245" s="29"/>
      <c r="C245" s="34"/>
      <c r="D245" s="1228" t="s">
        <v>285</v>
      </c>
      <c r="E245" s="1237"/>
      <c r="F245" s="18"/>
      <c r="G245" s="18"/>
      <c r="H245" s="18"/>
      <c r="I245" s="216">
        <f>SUM(J245:Q245)</f>
        <v>0</v>
      </c>
      <c r="J245" s="57"/>
      <c r="K245" s="57"/>
      <c r="L245" s="57"/>
      <c r="M245" s="58"/>
      <c r="N245" s="57"/>
      <c r="O245" s="57"/>
      <c r="P245" s="58"/>
      <c r="Q245" s="175"/>
    </row>
    <row r="246" spans="1:17" ht="15">
      <c r="A246" s="156">
        <v>239</v>
      </c>
      <c r="B246" s="176"/>
      <c r="C246" s="30"/>
      <c r="D246" s="1253" t="s">
        <v>275</v>
      </c>
      <c r="E246" s="1240"/>
      <c r="F246" s="31"/>
      <c r="G246" s="31"/>
      <c r="H246" s="31"/>
      <c r="I246" s="217">
        <f>SUM(J246:Q246)</f>
        <v>0</v>
      </c>
      <c r="J246" s="32"/>
      <c r="K246" s="32"/>
      <c r="L246" s="32"/>
      <c r="M246" s="32"/>
      <c r="N246" s="32"/>
      <c r="O246" s="32"/>
      <c r="P246" s="32"/>
      <c r="Q246" s="33"/>
    </row>
    <row r="247" spans="1:17" ht="30">
      <c r="A247" s="156">
        <v>240</v>
      </c>
      <c r="B247" s="29"/>
      <c r="C247" s="34">
        <v>9</v>
      </c>
      <c r="D247" s="1228" t="s">
        <v>32</v>
      </c>
      <c r="E247" s="1245"/>
      <c r="F247" s="128">
        <v>5609</v>
      </c>
      <c r="G247" s="128">
        <v>0</v>
      </c>
      <c r="H247" s="128">
        <v>3247</v>
      </c>
      <c r="I247" s="216"/>
      <c r="J247" s="160"/>
      <c r="K247" s="160"/>
      <c r="L247" s="160"/>
      <c r="M247" s="160"/>
      <c r="N247" s="160"/>
      <c r="O247" s="160"/>
      <c r="P247" s="160"/>
      <c r="Q247" s="44"/>
    </row>
    <row r="248" spans="1:17" ht="15">
      <c r="A248" s="156">
        <v>241</v>
      </c>
      <c r="B248" s="169"/>
      <c r="C248" s="170"/>
      <c r="D248" s="1252" t="s">
        <v>277</v>
      </c>
      <c r="E248" s="1239"/>
      <c r="F248" s="214"/>
      <c r="G248" s="214"/>
      <c r="H248" s="214"/>
      <c r="I248" s="215">
        <f>SUM(J248:Q248)</f>
        <v>0</v>
      </c>
      <c r="J248" s="171"/>
      <c r="K248" s="171"/>
      <c r="L248" s="171"/>
      <c r="M248" s="172"/>
      <c r="N248" s="171"/>
      <c r="O248" s="171"/>
      <c r="P248" s="172"/>
      <c r="Q248" s="238"/>
    </row>
    <row r="249" spans="1:17" ht="15">
      <c r="A249" s="156">
        <v>242</v>
      </c>
      <c r="B249" s="29"/>
      <c r="C249" s="34"/>
      <c r="D249" s="1228" t="s">
        <v>285</v>
      </c>
      <c r="E249" s="1237"/>
      <c r="F249" s="18"/>
      <c r="G249" s="18"/>
      <c r="H249" s="18"/>
      <c r="I249" s="216">
        <f>SUM(J249:Q249)</f>
        <v>0</v>
      </c>
      <c r="J249" s="57"/>
      <c r="K249" s="57"/>
      <c r="L249" s="57"/>
      <c r="M249" s="58"/>
      <c r="N249" s="57"/>
      <c r="O249" s="57"/>
      <c r="P249" s="58"/>
      <c r="Q249" s="175"/>
    </row>
    <row r="250" spans="1:17" ht="15">
      <c r="A250" s="156">
        <v>243</v>
      </c>
      <c r="B250" s="176"/>
      <c r="C250" s="30"/>
      <c r="D250" s="1253" t="s">
        <v>275</v>
      </c>
      <c r="E250" s="1240"/>
      <c r="F250" s="31"/>
      <c r="G250" s="31"/>
      <c r="H250" s="31"/>
      <c r="I250" s="217">
        <f>SUM(J250:Q250)</f>
        <v>0</v>
      </c>
      <c r="J250" s="32"/>
      <c r="K250" s="32"/>
      <c r="L250" s="32"/>
      <c r="M250" s="32"/>
      <c r="N250" s="32"/>
      <c r="O250" s="32"/>
      <c r="P250" s="32"/>
      <c r="Q250" s="33"/>
    </row>
    <row r="251" spans="1:17" ht="30">
      <c r="A251" s="156">
        <v>244</v>
      </c>
      <c r="B251" s="29"/>
      <c r="C251" s="34">
        <v>10</v>
      </c>
      <c r="D251" s="1228" t="s">
        <v>33</v>
      </c>
      <c r="E251" s="1245"/>
      <c r="F251" s="128">
        <v>1897</v>
      </c>
      <c r="G251" s="128">
        <v>0</v>
      </c>
      <c r="H251" s="128">
        <v>0</v>
      </c>
      <c r="I251" s="216"/>
      <c r="J251" s="160"/>
      <c r="K251" s="160"/>
      <c r="L251" s="160"/>
      <c r="M251" s="160"/>
      <c r="N251" s="160"/>
      <c r="O251" s="160"/>
      <c r="P251" s="160"/>
      <c r="Q251" s="44"/>
    </row>
    <row r="252" spans="1:17" ht="15">
      <c r="A252" s="156">
        <v>245</v>
      </c>
      <c r="B252" s="169"/>
      <c r="C252" s="170"/>
      <c r="D252" s="1252" t="s">
        <v>277</v>
      </c>
      <c r="E252" s="1239"/>
      <c r="F252" s="214"/>
      <c r="G252" s="214"/>
      <c r="H252" s="214"/>
      <c r="I252" s="215">
        <f>SUM(J252:Q252)</f>
        <v>0</v>
      </c>
      <c r="J252" s="171"/>
      <c r="K252" s="171"/>
      <c r="L252" s="171"/>
      <c r="M252" s="172"/>
      <c r="N252" s="171"/>
      <c r="O252" s="171"/>
      <c r="P252" s="172"/>
      <c r="Q252" s="238"/>
    </row>
    <row r="253" spans="1:17" ht="15">
      <c r="A253" s="156">
        <v>246</v>
      </c>
      <c r="B253" s="29"/>
      <c r="C253" s="34"/>
      <c r="D253" s="1228" t="s">
        <v>285</v>
      </c>
      <c r="E253" s="1237"/>
      <c r="F253" s="18"/>
      <c r="G253" s="18"/>
      <c r="H253" s="18"/>
      <c r="I253" s="216">
        <f>SUM(J253:Q253)</f>
        <v>0</v>
      </c>
      <c r="J253" s="57"/>
      <c r="K253" s="57"/>
      <c r="L253" s="57"/>
      <c r="M253" s="58"/>
      <c r="N253" s="57"/>
      <c r="O253" s="57"/>
      <c r="P253" s="58"/>
      <c r="Q253" s="175"/>
    </row>
    <row r="254" spans="1:17" ht="15">
      <c r="A254" s="156">
        <v>247</v>
      </c>
      <c r="B254" s="176"/>
      <c r="C254" s="30"/>
      <c r="D254" s="1253" t="s">
        <v>275</v>
      </c>
      <c r="E254" s="1240"/>
      <c r="F254" s="31"/>
      <c r="G254" s="31"/>
      <c r="H254" s="31"/>
      <c r="I254" s="217">
        <f>SUM(J254:Q254)</f>
        <v>0</v>
      </c>
      <c r="J254" s="32"/>
      <c r="K254" s="32"/>
      <c r="L254" s="32"/>
      <c r="M254" s="32"/>
      <c r="N254" s="32"/>
      <c r="O254" s="32"/>
      <c r="P254" s="32"/>
      <c r="Q254" s="33"/>
    </row>
    <row r="255" spans="1:17" ht="15">
      <c r="A255" s="156">
        <v>248</v>
      </c>
      <c r="B255" s="29"/>
      <c r="C255" s="34">
        <v>11</v>
      </c>
      <c r="D255" s="1645" t="s">
        <v>77</v>
      </c>
      <c r="E255" s="1645"/>
      <c r="F255" s="1645"/>
      <c r="G255" s="128"/>
      <c r="H255" s="128">
        <v>3560</v>
      </c>
      <c r="I255" s="216"/>
      <c r="J255" s="160"/>
      <c r="K255" s="160"/>
      <c r="L255" s="160"/>
      <c r="M255" s="160"/>
      <c r="N255" s="160"/>
      <c r="O255" s="160"/>
      <c r="P255" s="160"/>
      <c r="Q255" s="44"/>
    </row>
    <row r="256" spans="1:17" ht="15">
      <c r="A256" s="156">
        <v>249</v>
      </c>
      <c r="B256" s="169"/>
      <c r="C256" s="170"/>
      <c r="D256" s="1252" t="s">
        <v>277</v>
      </c>
      <c r="E256" s="1239"/>
      <c r="F256" s="214"/>
      <c r="G256" s="214"/>
      <c r="H256" s="214"/>
      <c r="I256" s="215">
        <f>SUM(J256:Q256)</f>
        <v>0</v>
      </c>
      <c r="J256" s="171"/>
      <c r="K256" s="171"/>
      <c r="L256" s="171"/>
      <c r="M256" s="172"/>
      <c r="N256" s="171"/>
      <c r="O256" s="171"/>
      <c r="P256" s="172"/>
      <c r="Q256" s="238"/>
    </row>
    <row r="257" spans="1:17" ht="15">
      <c r="A257" s="156">
        <v>250</v>
      </c>
      <c r="B257" s="29"/>
      <c r="C257" s="34"/>
      <c r="D257" s="1228" t="s">
        <v>285</v>
      </c>
      <c r="E257" s="1237"/>
      <c r="F257" s="18"/>
      <c r="G257" s="18"/>
      <c r="H257" s="18"/>
      <c r="I257" s="216">
        <f>SUM(J257:Q257)</f>
        <v>5934</v>
      </c>
      <c r="J257" s="57">
        <v>4672</v>
      </c>
      <c r="K257" s="57">
        <v>1262</v>
      </c>
      <c r="L257" s="57"/>
      <c r="M257" s="58"/>
      <c r="N257" s="57"/>
      <c r="O257" s="57"/>
      <c r="P257" s="58"/>
      <c r="Q257" s="175"/>
    </row>
    <row r="258" spans="1:17" ht="15">
      <c r="A258" s="156">
        <v>251</v>
      </c>
      <c r="B258" s="176"/>
      <c r="C258" s="30"/>
      <c r="D258" s="1253" t="s">
        <v>275</v>
      </c>
      <c r="E258" s="1240"/>
      <c r="F258" s="31"/>
      <c r="G258" s="31"/>
      <c r="H258" s="31"/>
      <c r="I258" s="217">
        <f>SUM(J258:Q258)</f>
        <v>4458</v>
      </c>
      <c r="J258" s="32">
        <v>3521</v>
      </c>
      <c r="K258" s="32">
        <v>937</v>
      </c>
      <c r="L258" s="32"/>
      <c r="M258" s="32"/>
      <c r="N258" s="32"/>
      <c r="O258" s="32"/>
      <c r="P258" s="32"/>
      <c r="Q258" s="33"/>
    </row>
    <row r="259" spans="1:17" ht="15">
      <c r="A259" s="156">
        <v>252</v>
      </c>
      <c r="B259" s="29"/>
      <c r="C259" s="34">
        <v>12</v>
      </c>
      <c r="D259" s="1645" t="s">
        <v>914</v>
      </c>
      <c r="E259" s="1645"/>
      <c r="F259" s="1645"/>
      <c r="G259" s="1645"/>
      <c r="H259" s="128">
        <v>584</v>
      </c>
      <c r="I259" s="216"/>
      <c r="J259" s="160"/>
      <c r="K259" s="160"/>
      <c r="L259" s="160"/>
      <c r="M259" s="160"/>
      <c r="N259" s="160"/>
      <c r="O259" s="160"/>
      <c r="P259" s="160"/>
      <c r="Q259" s="44"/>
    </row>
    <row r="260" spans="1:17" ht="15">
      <c r="A260" s="156">
        <v>253</v>
      </c>
      <c r="B260" s="169"/>
      <c r="C260" s="170"/>
      <c r="D260" s="1252" t="s">
        <v>277</v>
      </c>
      <c r="E260" s="1239"/>
      <c r="F260" s="214"/>
      <c r="G260" s="214"/>
      <c r="H260" s="214"/>
      <c r="I260" s="215">
        <f>SUM(J260:Q260)</f>
        <v>0</v>
      </c>
      <c r="J260" s="171"/>
      <c r="K260" s="171"/>
      <c r="L260" s="171"/>
      <c r="M260" s="172"/>
      <c r="N260" s="171"/>
      <c r="O260" s="171"/>
      <c r="P260" s="172"/>
      <c r="Q260" s="238"/>
    </row>
    <row r="261" spans="1:17" ht="15">
      <c r="A261" s="156">
        <v>254</v>
      </c>
      <c r="B261" s="29"/>
      <c r="C261" s="34"/>
      <c r="D261" s="1228" t="s">
        <v>285</v>
      </c>
      <c r="E261" s="1237"/>
      <c r="F261" s="18"/>
      <c r="G261" s="18"/>
      <c r="H261" s="18"/>
      <c r="I261" s="216">
        <f>SUM(J261:Q261)</f>
        <v>146</v>
      </c>
      <c r="J261" s="57">
        <v>117</v>
      </c>
      <c r="K261" s="57">
        <v>29</v>
      </c>
      <c r="L261" s="57"/>
      <c r="M261" s="58"/>
      <c r="N261" s="57"/>
      <c r="O261" s="57"/>
      <c r="P261" s="58"/>
      <c r="Q261" s="175"/>
    </row>
    <row r="262" spans="1:17" ht="15">
      <c r="A262" s="156">
        <v>255</v>
      </c>
      <c r="B262" s="176"/>
      <c r="C262" s="30"/>
      <c r="D262" s="1253" t="s">
        <v>275</v>
      </c>
      <c r="E262" s="1240"/>
      <c r="F262" s="31"/>
      <c r="G262" s="31"/>
      <c r="H262" s="31"/>
      <c r="I262" s="217">
        <f>SUM(J262:Q262)</f>
        <v>146</v>
      </c>
      <c r="J262" s="32">
        <v>118</v>
      </c>
      <c r="K262" s="32">
        <v>28</v>
      </c>
      <c r="L262" s="32"/>
      <c r="M262" s="32"/>
      <c r="N262" s="32"/>
      <c r="O262" s="32"/>
      <c r="P262" s="32"/>
      <c r="Q262" s="33"/>
    </row>
    <row r="263" spans="1:17" ht="30">
      <c r="A263" s="156">
        <v>256</v>
      </c>
      <c r="B263" s="29"/>
      <c r="C263" s="34">
        <v>13</v>
      </c>
      <c r="D263" s="1228" t="s">
        <v>139</v>
      </c>
      <c r="E263" s="1245"/>
      <c r="F263" s="128"/>
      <c r="G263" s="128"/>
      <c r="H263" s="128">
        <v>999</v>
      </c>
      <c r="I263" s="216"/>
      <c r="J263" s="160"/>
      <c r="K263" s="160"/>
      <c r="L263" s="160"/>
      <c r="M263" s="160"/>
      <c r="N263" s="160"/>
      <c r="O263" s="160"/>
      <c r="P263" s="160"/>
      <c r="Q263" s="44"/>
    </row>
    <row r="264" spans="1:17" ht="15">
      <c r="A264" s="156">
        <v>257</v>
      </c>
      <c r="B264" s="169"/>
      <c r="C264" s="170"/>
      <c r="D264" s="1252" t="s">
        <v>277</v>
      </c>
      <c r="E264" s="1239"/>
      <c r="F264" s="214"/>
      <c r="G264" s="214"/>
      <c r="H264" s="214"/>
      <c r="I264" s="215">
        <f>SUM(J264:Q264)</f>
        <v>0</v>
      </c>
      <c r="J264" s="171"/>
      <c r="K264" s="171"/>
      <c r="L264" s="171"/>
      <c r="M264" s="172"/>
      <c r="N264" s="171"/>
      <c r="O264" s="171"/>
      <c r="P264" s="172"/>
      <c r="Q264" s="238"/>
    </row>
    <row r="265" spans="1:17" ht="15">
      <c r="A265" s="156">
        <v>258</v>
      </c>
      <c r="B265" s="29"/>
      <c r="C265" s="34"/>
      <c r="D265" s="1228" t="s">
        <v>285</v>
      </c>
      <c r="E265" s="1237"/>
      <c r="F265" s="18"/>
      <c r="G265" s="18"/>
      <c r="H265" s="18"/>
      <c r="I265" s="216">
        <f>SUM(J265:Q265)</f>
        <v>1359</v>
      </c>
      <c r="J265" s="57">
        <v>1070</v>
      </c>
      <c r="K265" s="57">
        <v>289</v>
      </c>
      <c r="L265" s="57"/>
      <c r="M265" s="58"/>
      <c r="N265" s="57"/>
      <c r="O265" s="57"/>
      <c r="P265" s="58"/>
      <c r="Q265" s="175"/>
    </row>
    <row r="266" spans="1:17" ht="15">
      <c r="A266" s="156">
        <v>259</v>
      </c>
      <c r="B266" s="176"/>
      <c r="C266" s="30"/>
      <c r="D266" s="1253" t="s">
        <v>275</v>
      </c>
      <c r="E266" s="1240"/>
      <c r="F266" s="31"/>
      <c r="G266" s="31"/>
      <c r="H266" s="31"/>
      <c r="I266" s="217">
        <f>SUM(J266:Q266)</f>
        <v>1086</v>
      </c>
      <c r="J266" s="32">
        <v>855</v>
      </c>
      <c r="K266" s="32">
        <v>231</v>
      </c>
      <c r="L266" s="32"/>
      <c r="M266" s="32"/>
      <c r="N266" s="32"/>
      <c r="O266" s="32"/>
      <c r="P266" s="32"/>
      <c r="Q266" s="33"/>
    </row>
    <row r="267" spans="1:17" ht="30" customHeight="1">
      <c r="A267" s="156">
        <v>260</v>
      </c>
      <c r="B267" s="29"/>
      <c r="C267" s="34">
        <v>14</v>
      </c>
      <c r="D267" s="1645" t="s">
        <v>140</v>
      </c>
      <c r="E267" s="1645"/>
      <c r="F267" s="1645"/>
      <c r="G267" s="1645"/>
      <c r="H267" s="128">
        <v>909</v>
      </c>
      <c r="I267" s="216"/>
      <c r="J267" s="160"/>
      <c r="K267" s="160"/>
      <c r="L267" s="160"/>
      <c r="M267" s="160"/>
      <c r="N267" s="160"/>
      <c r="O267" s="160"/>
      <c r="P267" s="160"/>
      <c r="Q267" s="44"/>
    </row>
    <row r="268" spans="1:17" ht="15">
      <c r="A268" s="156">
        <v>261</v>
      </c>
      <c r="B268" s="169"/>
      <c r="C268" s="170"/>
      <c r="D268" s="1252" t="s">
        <v>277</v>
      </c>
      <c r="E268" s="1239"/>
      <c r="F268" s="214"/>
      <c r="G268" s="214"/>
      <c r="H268" s="214"/>
      <c r="I268" s="215">
        <f>SUM(J268:Q268)</f>
        <v>0</v>
      </c>
      <c r="J268" s="171"/>
      <c r="K268" s="171"/>
      <c r="L268" s="171"/>
      <c r="M268" s="172"/>
      <c r="N268" s="171"/>
      <c r="O268" s="171"/>
      <c r="P268" s="172"/>
      <c r="Q268" s="238"/>
    </row>
    <row r="269" spans="1:17" ht="15">
      <c r="A269" s="156">
        <v>262</v>
      </c>
      <c r="B269" s="29"/>
      <c r="C269" s="34"/>
      <c r="D269" s="1228" t="s">
        <v>285</v>
      </c>
      <c r="E269" s="1237"/>
      <c r="F269" s="18"/>
      <c r="G269" s="18"/>
      <c r="H269" s="18"/>
      <c r="I269" s="216">
        <f>SUM(J269:Q269)</f>
        <v>2902</v>
      </c>
      <c r="J269" s="57">
        <v>2285</v>
      </c>
      <c r="K269" s="57">
        <v>617</v>
      </c>
      <c r="L269" s="57"/>
      <c r="M269" s="58"/>
      <c r="N269" s="57"/>
      <c r="O269" s="57"/>
      <c r="P269" s="58"/>
      <c r="Q269" s="175"/>
    </row>
    <row r="270" spans="1:17" ht="15">
      <c r="A270" s="156">
        <v>263</v>
      </c>
      <c r="B270" s="176"/>
      <c r="C270" s="30"/>
      <c r="D270" s="1253" t="s">
        <v>275</v>
      </c>
      <c r="E270" s="1240"/>
      <c r="F270" s="31"/>
      <c r="G270" s="31"/>
      <c r="H270" s="31"/>
      <c r="I270" s="217">
        <f>SUM(J270:Q270)</f>
        <v>2071</v>
      </c>
      <c r="J270" s="32">
        <v>1631</v>
      </c>
      <c r="K270" s="32">
        <v>440</v>
      </c>
      <c r="L270" s="32"/>
      <c r="M270" s="32"/>
      <c r="N270" s="32"/>
      <c r="O270" s="32"/>
      <c r="P270" s="32"/>
      <c r="Q270" s="33"/>
    </row>
    <row r="271" spans="1:17" ht="30">
      <c r="A271" s="156">
        <v>264</v>
      </c>
      <c r="B271" s="29"/>
      <c r="C271" s="34">
        <v>15</v>
      </c>
      <c r="D271" s="1228" t="s">
        <v>486</v>
      </c>
      <c r="E271" s="1245"/>
      <c r="F271" s="128"/>
      <c r="G271" s="128"/>
      <c r="H271" s="128">
        <v>2105</v>
      </c>
      <c r="I271" s="216"/>
      <c r="J271" s="160"/>
      <c r="K271" s="160"/>
      <c r="L271" s="160"/>
      <c r="M271" s="160"/>
      <c r="N271" s="160"/>
      <c r="O271" s="160"/>
      <c r="P271" s="160"/>
      <c r="Q271" s="44"/>
    </row>
    <row r="272" spans="1:17" ht="15">
      <c r="A272" s="156">
        <v>265</v>
      </c>
      <c r="B272" s="169"/>
      <c r="C272" s="170"/>
      <c r="D272" s="1252" t="s">
        <v>277</v>
      </c>
      <c r="E272" s="1239"/>
      <c r="F272" s="214"/>
      <c r="G272" s="214"/>
      <c r="H272" s="214"/>
      <c r="I272" s="215">
        <f>SUM(J272:Q272)</f>
        <v>0</v>
      </c>
      <c r="J272" s="171"/>
      <c r="K272" s="171"/>
      <c r="L272" s="171"/>
      <c r="M272" s="172"/>
      <c r="N272" s="171"/>
      <c r="O272" s="171"/>
      <c r="P272" s="172"/>
      <c r="Q272" s="238"/>
    </row>
    <row r="273" spans="1:17" ht="15">
      <c r="A273" s="156">
        <v>266</v>
      </c>
      <c r="B273" s="29"/>
      <c r="C273" s="34"/>
      <c r="D273" s="1228" t="s">
        <v>285</v>
      </c>
      <c r="E273" s="1237"/>
      <c r="F273" s="18"/>
      <c r="G273" s="18"/>
      <c r="H273" s="18"/>
      <c r="I273" s="216">
        <f>SUM(J273:Q273)</f>
        <v>0</v>
      </c>
      <c r="J273" s="57"/>
      <c r="K273" s="57"/>
      <c r="L273" s="57"/>
      <c r="M273" s="58"/>
      <c r="N273" s="57"/>
      <c r="O273" s="57"/>
      <c r="P273" s="58"/>
      <c r="Q273" s="175"/>
    </row>
    <row r="274" spans="1:17" ht="15">
      <c r="A274" s="156">
        <v>267</v>
      </c>
      <c r="B274" s="176"/>
      <c r="C274" s="30"/>
      <c r="D274" s="1253" t="s">
        <v>275</v>
      </c>
      <c r="E274" s="1240"/>
      <c r="F274" s="31"/>
      <c r="G274" s="31"/>
      <c r="H274" s="31"/>
      <c r="I274" s="217">
        <f>SUM(J274:Q274)</f>
        <v>0</v>
      </c>
      <c r="J274" s="32"/>
      <c r="K274" s="32"/>
      <c r="L274" s="32"/>
      <c r="M274" s="32"/>
      <c r="N274" s="32"/>
      <c r="O274" s="32"/>
      <c r="P274" s="32"/>
      <c r="Q274" s="33"/>
    </row>
    <row r="275" spans="1:17" ht="15">
      <c r="A275" s="156">
        <v>268</v>
      </c>
      <c r="B275" s="55"/>
      <c r="C275" s="56">
        <v>16</v>
      </c>
      <c r="D275" s="1645" t="s">
        <v>290</v>
      </c>
      <c r="E275" s="1645"/>
      <c r="F275" s="1645"/>
      <c r="G275" s="1645"/>
      <c r="H275" s="1645"/>
      <c r="I275" s="216"/>
      <c r="J275" s="160"/>
      <c r="K275" s="160"/>
      <c r="L275" s="160"/>
      <c r="M275" s="160"/>
      <c r="N275" s="160"/>
      <c r="O275" s="160"/>
      <c r="P275" s="160"/>
      <c r="Q275" s="44"/>
    </row>
    <row r="276" spans="1:17" ht="15">
      <c r="A276" s="156">
        <v>269</v>
      </c>
      <c r="B276" s="55"/>
      <c r="C276" s="56"/>
      <c r="D276" s="1228" t="s">
        <v>285</v>
      </c>
      <c r="E276" s="1228"/>
      <c r="F276" s="1228"/>
      <c r="G276" s="1228"/>
      <c r="H276" s="1228"/>
      <c r="I276" s="216">
        <f>SUM(J276:Q276)</f>
        <v>5262</v>
      </c>
      <c r="J276" s="57">
        <v>4143</v>
      </c>
      <c r="K276" s="57">
        <v>1119</v>
      </c>
      <c r="L276" s="160"/>
      <c r="M276" s="160"/>
      <c r="N276" s="160"/>
      <c r="O276" s="160"/>
      <c r="P276" s="160"/>
      <c r="Q276" s="44"/>
    </row>
    <row r="277" spans="1:17" ht="15">
      <c r="A277" s="156">
        <v>270</v>
      </c>
      <c r="B277" s="176"/>
      <c r="C277" s="30"/>
      <c r="D277" s="1253" t="s">
        <v>275</v>
      </c>
      <c r="E277" s="1240"/>
      <c r="F277" s="31"/>
      <c r="G277" s="31"/>
      <c r="H277" s="31"/>
      <c r="I277" s="217">
        <f>SUM(J277:Q277)</f>
        <v>5263</v>
      </c>
      <c r="J277" s="32">
        <v>4144</v>
      </c>
      <c r="K277" s="32">
        <v>1119</v>
      </c>
      <c r="L277" s="32"/>
      <c r="M277" s="32"/>
      <c r="N277" s="32"/>
      <c r="O277" s="32"/>
      <c r="P277" s="32"/>
      <c r="Q277" s="33"/>
    </row>
    <row r="278" spans="1:17" ht="15">
      <c r="A278" s="156">
        <v>271</v>
      </c>
      <c r="B278" s="29"/>
      <c r="C278" s="34">
        <v>17</v>
      </c>
      <c r="D278" s="1645" t="s">
        <v>487</v>
      </c>
      <c r="E278" s="1645"/>
      <c r="F278" s="1645"/>
      <c r="G278" s="1645"/>
      <c r="H278" s="128">
        <v>1712</v>
      </c>
      <c r="I278" s="216"/>
      <c r="J278" s="160"/>
      <c r="K278" s="160"/>
      <c r="L278" s="160"/>
      <c r="M278" s="160"/>
      <c r="N278" s="160"/>
      <c r="O278" s="160"/>
      <c r="P278" s="160"/>
      <c r="Q278" s="44"/>
    </row>
    <row r="279" spans="1:17" ht="15">
      <c r="A279" s="156">
        <v>272</v>
      </c>
      <c r="B279" s="169"/>
      <c r="C279" s="170"/>
      <c r="D279" s="1252" t="s">
        <v>277</v>
      </c>
      <c r="E279" s="1239"/>
      <c r="F279" s="214"/>
      <c r="G279" s="214"/>
      <c r="H279" s="214"/>
      <c r="I279" s="215">
        <f>SUM(J279:Q279)</f>
        <v>0</v>
      </c>
      <c r="J279" s="171"/>
      <c r="K279" s="171"/>
      <c r="L279" s="171"/>
      <c r="M279" s="172"/>
      <c r="N279" s="171"/>
      <c r="O279" s="171"/>
      <c r="P279" s="172"/>
      <c r="Q279" s="238"/>
    </row>
    <row r="280" spans="1:17" ht="15">
      <c r="A280" s="156">
        <v>273</v>
      </c>
      <c r="B280" s="29"/>
      <c r="C280" s="34"/>
      <c r="D280" s="1228" t="s">
        <v>285</v>
      </c>
      <c r="E280" s="1237"/>
      <c r="F280" s="18"/>
      <c r="G280" s="18"/>
      <c r="H280" s="18"/>
      <c r="I280" s="216">
        <f>SUM(J280:Q280)</f>
        <v>1617</v>
      </c>
      <c r="J280" s="57">
        <v>1273</v>
      </c>
      <c r="K280" s="57">
        <v>344</v>
      </c>
      <c r="L280" s="57"/>
      <c r="M280" s="58"/>
      <c r="N280" s="57"/>
      <c r="O280" s="57"/>
      <c r="P280" s="58"/>
      <c r="Q280" s="175"/>
    </row>
    <row r="281" spans="1:17" ht="15">
      <c r="A281" s="156">
        <v>274</v>
      </c>
      <c r="B281" s="176"/>
      <c r="C281" s="30"/>
      <c r="D281" s="1253" t="s">
        <v>275</v>
      </c>
      <c r="E281" s="1240"/>
      <c r="F281" s="31"/>
      <c r="G281" s="31"/>
      <c r="H281" s="31"/>
      <c r="I281" s="217">
        <f>SUM(J281:Q281)</f>
        <v>1617</v>
      </c>
      <c r="J281" s="32">
        <v>1273</v>
      </c>
      <c r="K281" s="32">
        <v>344</v>
      </c>
      <c r="L281" s="32"/>
      <c r="M281" s="32"/>
      <c r="N281" s="32"/>
      <c r="O281" s="32"/>
      <c r="P281" s="32"/>
      <c r="Q281" s="33"/>
    </row>
    <row r="282" spans="1:17" ht="30" customHeight="1">
      <c r="A282" s="156">
        <v>275</v>
      </c>
      <c r="B282" s="29"/>
      <c r="C282" s="34">
        <v>18</v>
      </c>
      <c r="D282" s="1645" t="s">
        <v>488</v>
      </c>
      <c r="E282" s="1645"/>
      <c r="F282" s="1645"/>
      <c r="G282" s="1645"/>
      <c r="H282" s="128">
        <v>864</v>
      </c>
      <c r="I282" s="216"/>
      <c r="J282" s="160"/>
      <c r="K282" s="160"/>
      <c r="L282" s="160"/>
      <c r="M282" s="160"/>
      <c r="N282" s="160"/>
      <c r="O282" s="160"/>
      <c r="P282" s="160"/>
      <c r="Q282" s="44"/>
    </row>
    <row r="283" spans="1:17" ht="15">
      <c r="A283" s="156">
        <v>276</v>
      </c>
      <c r="B283" s="169"/>
      <c r="C283" s="170"/>
      <c r="D283" s="1252" t="s">
        <v>277</v>
      </c>
      <c r="E283" s="1239"/>
      <c r="F283" s="214"/>
      <c r="G283" s="214"/>
      <c r="H283" s="214"/>
      <c r="I283" s="215">
        <f>SUM(J283:Q283)</f>
        <v>0</v>
      </c>
      <c r="J283" s="171"/>
      <c r="K283" s="171"/>
      <c r="L283" s="171"/>
      <c r="M283" s="172"/>
      <c r="N283" s="171"/>
      <c r="O283" s="171"/>
      <c r="P283" s="172"/>
      <c r="Q283" s="238"/>
    </row>
    <row r="284" spans="1:17" ht="15">
      <c r="A284" s="156">
        <v>277</v>
      </c>
      <c r="B284" s="29"/>
      <c r="C284" s="34"/>
      <c r="D284" s="1228" t="s">
        <v>285</v>
      </c>
      <c r="E284" s="1237"/>
      <c r="F284" s="18"/>
      <c r="G284" s="18"/>
      <c r="H284" s="18"/>
      <c r="I284" s="216">
        <f>SUM(J284:Q284)</f>
        <v>1522</v>
      </c>
      <c r="J284" s="57">
        <v>1198</v>
      </c>
      <c r="K284" s="57">
        <v>324</v>
      </c>
      <c r="L284" s="57"/>
      <c r="M284" s="58"/>
      <c r="N284" s="57"/>
      <c r="O284" s="57"/>
      <c r="P284" s="58"/>
      <c r="Q284" s="175"/>
    </row>
    <row r="285" spans="1:17" ht="15">
      <c r="A285" s="156">
        <v>278</v>
      </c>
      <c r="B285" s="176"/>
      <c r="C285" s="30"/>
      <c r="D285" s="1253" t="s">
        <v>275</v>
      </c>
      <c r="E285" s="1240"/>
      <c r="F285" s="31"/>
      <c r="G285" s="31"/>
      <c r="H285" s="31"/>
      <c r="I285" s="217">
        <f>SUM(J285:Q285)</f>
        <v>1522</v>
      </c>
      <c r="J285" s="32">
        <v>1198</v>
      </c>
      <c r="K285" s="32">
        <v>324</v>
      </c>
      <c r="L285" s="32"/>
      <c r="M285" s="32"/>
      <c r="N285" s="32"/>
      <c r="O285" s="32"/>
      <c r="P285" s="32"/>
      <c r="Q285" s="33"/>
    </row>
    <row r="286" spans="1:17" ht="30" customHeight="1">
      <c r="A286" s="156">
        <v>279</v>
      </c>
      <c r="B286" s="29"/>
      <c r="C286" s="34">
        <v>19</v>
      </c>
      <c r="D286" s="1645" t="s">
        <v>78</v>
      </c>
      <c r="E286" s="1645"/>
      <c r="F286" s="1645"/>
      <c r="G286" s="1645"/>
      <c r="H286" s="128">
        <v>2869</v>
      </c>
      <c r="I286" s="216"/>
      <c r="J286" s="160"/>
      <c r="K286" s="160"/>
      <c r="L286" s="160"/>
      <c r="M286" s="160"/>
      <c r="N286" s="160"/>
      <c r="O286" s="160"/>
      <c r="P286" s="160"/>
      <c r="Q286" s="44"/>
    </row>
    <row r="287" spans="1:17" ht="15">
      <c r="A287" s="156">
        <v>280</v>
      </c>
      <c r="B287" s="169"/>
      <c r="C287" s="170"/>
      <c r="D287" s="1252" t="s">
        <v>277</v>
      </c>
      <c r="E287" s="1239"/>
      <c r="F287" s="214"/>
      <c r="G287" s="214"/>
      <c r="H287" s="214"/>
      <c r="I287" s="215">
        <f>SUM(J287:Q287)</f>
        <v>0</v>
      </c>
      <c r="J287" s="171"/>
      <c r="K287" s="171"/>
      <c r="L287" s="171"/>
      <c r="M287" s="172"/>
      <c r="N287" s="171"/>
      <c r="O287" s="171"/>
      <c r="P287" s="172"/>
      <c r="Q287" s="238"/>
    </row>
    <row r="288" spans="1:17" ht="15">
      <c r="A288" s="156">
        <v>281</v>
      </c>
      <c r="B288" s="29"/>
      <c r="C288" s="34"/>
      <c r="D288" s="1228" t="s">
        <v>285</v>
      </c>
      <c r="E288" s="1237"/>
      <c r="F288" s="18"/>
      <c r="G288" s="18"/>
      <c r="H288" s="18"/>
      <c r="I288" s="216">
        <f>SUM(J288:Q288)</f>
        <v>12131</v>
      </c>
      <c r="J288" s="57">
        <v>1229</v>
      </c>
      <c r="K288" s="57">
        <v>245</v>
      </c>
      <c r="L288" s="57">
        <v>10657</v>
      </c>
      <c r="M288" s="58"/>
      <c r="N288" s="57"/>
      <c r="O288" s="57"/>
      <c r="P288" s="58"/>
      <c r="Q288" s="175"/>
    </row>
    <row r="289" spans="1:17" ht="15">
      <c r="A289" s="156">
        <v>282</v>
      </c>
      <c r="B289" s="176"/>
      <c r="C289" s="30"/>
      <c r="D289" s="1253" t="s">
        <v>275</v>
      </c>
      <c r="E289" s="1240"/>
      <c r="F289" s="31"/>
      <c r="G289" s="31"/>
      <c r="H289" s="31"/>
      <c r="I289" s="219">
        <f>SUM(J289:Q289)</f>
        <v>9957</v>
      </c>
      <c r="J289" s="32">
        <v>1229</v>
      </c>
      <c r="K289" s="32">
        <v>244</v>
      </c>
      <c r="L289" s="32">
        <v>8484</v>
      </c>
      <c r="M289" s="32"/>
      <c r="N289" s="32"/>
      <c r="O289" s="32"/>
      <c r="P289" s="32"/>
      <c r="Q289" s="33"/>
    </row>
    <row r="290" spans="1:17" ht="15">
      <c r="A290" s="156">
        <v>283</v>
      </c>
      <c r="B290" s="229"/>
      <c r="C290" s="1672" t="s">
        <v>713</v>
      </c>
      <c r="D290" s="1672"/>
      <c r="E290" s="254"/>
      <c r="F290" s="239">
        <f>SUM(F213:F286)</f>
        <v>1481166</v>
      </c>
      <c r="G290" s="239">
        <f>SUM(G213:G286)</f>
        <v>1426264</v>
      </c>
      <c r="H290" s="239">
        <f>SUM(H213:H286)</f>
        <v>1262346</v>
      </c>
      <c r="I290" s="232"/>
      <c r="J290" s="230"/>
      <c r="K290" s="230"/>
      <c r="L290" s="230"/>
      <c r="M290" s="230"/>
      <c r="N290" s="230"/>
      <c r="O290" s="230"/>
      <c r="P290" s="230"/>
      <c r="Q290" s="181"/>
    </row>
    <row r="291" spans="1:17" ht="15">
      <c r="A291" s="156">
        <v>284</v>
      </c>
      <c r="B291" s="169"/>
      <c r="C291" s="255"/>
      <c r="D291" s="1257" t="s">
        <v>277</v>
      </c>
      <c r="E291" s="256"/>
      <c r="F291" s="214"/>
      <c r="G291" s="214"/>
      <c r="H291" s="214"/>
      <c r="I291" s="218">
        <f>SUM(J291:Q291)</f>
        <v>1328570</v>
      </c>
      <c r="J291" s="184">
        <f aca="true" t="shared" si="9" ref="J291:Q291">SUM(J287,J283,J279,J272,J268,J264,J260,J256,J252,J248,J244,J240,J236,J232,J222,J218,J214)</f>
        <v>834196</v>
      </c>
      <c r="K291" s="184">
        <f t="shared" si="9"/>
        <v>235616</v>
      </c>
      <c r="L291" s="184">
        <f t="shared" si="9"/>
        <v>238500</v>
      </c>
      <c r="M291" s="184">
        <f t="shared" si="9"/>
        <v>0</v>
      </c>
      <c r="N291" s="184">
        <f t="shared" si="9"/>
        <v>0</v>
      </c>
      <c r="O291" s="184">
        <f t="shared" si="9"/>
        <v>19833</v>
      </c>
      <c r="P291" s="184">
        <f t="shared" si="9"/>
        <v>425</v>
      </c>
      <c r="Q291" s="185">
        <f t="shared" si="9"/>
        <v>0</v>
      </c>
    </row>
    <row r="292" spans="1:17" ht="15">
      <c r="A292" s="156">
        <v>285</v>
      </c>
      <c r="B292" s="29"/>
      <c r="C292" s="257"/>
      <c r="D292" s="1258" t="s">
        <v>285</v>
      </c>
      <c r="E292" s="258"/>
      <c r="F292" s="18"/>
      <c r="G292" s="18"/>
      <c r="H292" s="18"/>
      <c r="I292" s="213">
        <f>SUM(J292:Q292)</f>
        <v>1480575</v>
      </c>
      <c r="J292" s="27">
        <f>SUM(J288,J284,J280,J276,J273,J269,J265,J261,J257,J253,J249,J245,J241,J237,J233,J229,J223,J219,J215)+J226</f>
        <v>929940</v>
      </c>
      <c r="K292" s="27">
        <f aca="true" t="shared" si="10" ref="K292:Q293">SUM(K288,K284,K280,K276,K273,K269,K265,K261,K257,K253,K249,K245,K241,K237,K233,K229,K223,K219,K215)+K226</f>
        <v>255902</v>
      </c>
      <c r="L292" s="27">
        <f t="shared" si="10"/>
        <v>255302</v>
      </c>
      <c r="M292" s="27">
        <f t="shared" si="10"/>
        <v>0</v>
      </c>
      <c r="N292" s="27">
        <f t="shared" si="10"/>
        <v>5000</v>
      </c>
      <c r="O292" s="27">
        <f t="shared" si="10"/>
        <v>27982</v>
      </c>
      <c r="P292" s="27">
        <f t="shared" si="10"/>
        <v>6449</v>
      </c>
      <c r="Q292" s="35">
        <f t="shared" si="10"/>
        <v>0</v>
      </c>
    </row>
    <row r="293" spans="1:17" ht="15.75" thickBot="1">
      <c r="A293" s="156">
        <v>286</v>
      </c>
      <c r="B293" s="234"/>
      <c r="C293" s="259"/>
      <c r="D293" s="1259" t="s">
        <v>275</v>
      </c>
      <c r="E293" s="260"/>
      <c r="F293" s="236"/>
      <c r="G293" s="236"/>
      <c r="H293" s="236"/>
      <c r="I293" s="242">
        <f>SUM(J293:Q293)</f>
        <v>1335184</v>
      </c>
      <c r="J293" s="237">
        <f>SUM(J289,J285,J281,J277,J274,J270,J266,J262,J258,J254,J250,J246,J242,J238,J234,J230,J224,J220,J216)+J227</f>
        <v>858876</v>
      </c>
      <c r="K293" s="237">
        <f t="shared" si="10"/>
        <v>238114</v>
      </c>
      <c r="L293" s="237">
        <f t="shared" si="10"/>
        <v>207509</v>
      </c>
      <c r="M293" s="237">
        <f t="shared" si="10"/>
        <v>0</v>
      </c>
      <c r="N293" s="237">
        <f t="shared" si="10"/>
        <v>4777</v>
      </c>
      <c r="O293" s="237">
        <f t="shared" si="10"/>
        <v>19884</v>
      </c>
      <c r="P293" s="237">
        <f t="shared" si="10"/>
        <v>6024</v>
      </c>
      <c r="Q293" s="805">
        <f t="shared" si="10"/>
        <v>0</v>
      </c>
    </row>
    <row r="294" spans="1:17" ht="15.75" thickTop="1">
      <c r="A294" s="156">
        <v>287</v>
      </c>
      <c r="B294" s="1673" t="s">
        <v>424</v>
      </c>
      <c r="C294" s="1674"/>
      <c r="D294" s="1674"/>
      <c r="E294" s="30"/>
      <c r="F294" s="31">
        <f>SUM(F208,F290)</f>
        <v>4651168</v>
      </c>
      <c r="G294" s="31">
        <f>SUM(G208,G290)</f>
        <v>5580898</v>
      </c>
      <c r="H294" s="31">
        <f>SUM(H208,H290)</f>
        <v>6047359</v>
      </c>
      <c r="I294" s="213"/>
      <c r="J294" s="32"/>
      <c r="K294" s="32"/>
      <c r="L294" s="32"/>
      <c r="M294" s="32"/>
      <c r="N294" s="32"/>
      <c r="O294" s="32"/>
      <c r="P294" s="32"/>
      <c r="Q294" s="33"/>
    </row>
    <row r="295" spans="1:17" ht="15">
      <c r="A295" s="156">
        <v>288</v>
      </c>
      <c r="B295" s="169"/>
      <c r="C295" s="170"/>
      <c r="D295" s="1257" t="s">
        <v>277</v>
      </c>
      <c r="E295" s="170"/>
      <c r="F295" s="214"/>
      <c r="G295" s="214"/>
      <c r="H295" s="214"/>
      <c r="I295" s="218">
        <f>SUM(J295:Q295)</f>
        <v>6127521</v>
      </c>
      <c r="J295" s="184">
        <f aca="true" t="shared" si="11" ref="J295:Q295">SUM(J209,J291)</f>
        <v>3019880</v>
      </c>
      <c r="K295" s="184">
        <f t="shared" si="11"/>
        <v>859606</v>
      </c>
      <c r="L295" s="184">
        <f t="shared" si="11"/>
        <v>2135159</v>
      </c>
      <c r="M295" s="184">
        <f t="shared" si="11"/>
        <v>0</v>
      </c>
      <c r="N295" s="184">
        <f t="shared" si="11"/>
        <v>0</v>
      </c>
      <c r="O295" s="184">
        <f t="shared" si="11"/>
        <v>94211</v>
      </c>
      <c r="P295" s="184">
        <f t="shared" si="11"/>
        <v>18665</v>
      </c>
      <c r="Q295" s="185">
        <f t="shared" si="11"/>
        <v>0</v>
      </c>
    </row>
    <row r="296" spans="1:17" ht="15">
      <c r="A296" s="156">
        <v>289</v>
      </c>
      <c r="B296" s="29"/>
      <c r="C296" s="34"/>
      <c r="D296" s="1258" t="s">
        <v>285</v>
      </c>
      <c r="E296" s="34"/>
      <c r="F296" s="18"/>
      <c r="G296" s="18"/>
      <c r="H296" s="18"/>
      <c r="I296" s="213">
        <f>SUM(J296:Q296)</f>
        <v>7060517</v>
      </c>
      <c r="J296" s="27">
        <f>SUM(J292,J210)</f>
        <v>3341340</v>
      </c>
      <c r="K296" s="27">
        <f aca="true" t="shared" si="12" ref="K296:Q297">SUM(K292,K210)</f>
        <v>917735</v>
      </c>
      <c r="L296" s="27">
        <f t="shared" si="12"/>
        <v>2569052</v>
      </c>
      <c r="M296" s="27">
        <f t="shared" si="12"/>
        <v>0</v>
      </c>
      <c r="N296" s="27">
        <f t="shared" si="12"/>
        <v>30437</v>
      </c>
      <c r="O296" s="27">
        <f t="shared" si="12"/>
        <v>173499</v>
      </c>
      <c r="P296" s="27">
        <f t="shared" si="12"/>
        <v>28454</v>
      </c>
      <c r="Q296" s="35">
        <f t="shared" si="12"/>
        <v>0</v>
      </c>
    </row>
    <row r="297" spans="1:17" ht="15.75" thickBot="1">
      <c r="A297" s="156">
        <v>290</v>
      </c>
      <c r="B297" s="261"/>
      <c r="C297" s="262"/>
      <c r="D297" s="1268" t="s">
        <v>275</v>
      </c>
      <c r="E297" s="262"/>
      <c r="F297" s="19"/>
      <c r="G297" s="19"/>
      <c r="H297" s="19"/>
      <c r="I297" s="219">
        <f>SUM(J297:Q297)</f>
        <v>6668003</v>
      </c>
      <c r="J297" s="32">
        <f>SUM(J293,J211)</f>
        <v>3195776</v>
      </c>
      <c r="K297" s="32">
        <f>SUM(K293,K211)</f>
        <v>872726</v>
      </c>
      <c r="L297" s="32">
        <f t="shared" si="12"/>
        <v>2408161</v>
      </c>
      <c r="M297" s="32">
        <f t="shared" si="12"/>
        <v>0</v>
      </c>
      <c r="N297" s="32">
        <f t="shared" si="12"/>
        <v>29078</v>
      </c>
      <c r="O297" s="32">
        <f t="shared" si="12"/>
        <v>138538</v>
      </c>
      <c r="P297" s="32">
        <f t="shared" si="12"/>
        <v>23724</v>
      </c>
      <c r="Q297" s="33">
        <f t="shared" si="12"/>
        <v>0</v>
      </c>
    </row>
    <row r="298" spans="1:17" ht="15.75" thickBot="1">
      <c r="A298" s="156">
        <v>291</v>
      </c>
      <c r="B298" s="135"/>
      <c r="C298" s="1675" t="s">
        <v>772</v>
      </c>
      <c r="D298" s="1675"/>
      <c r="E298" s="263"/>
      <c r="F298" s="130">
        <v>5939050</v>
      </c>
      <c r="G298" s="130">
        <v>128434</v>
      </c>
      <c r="H298" s="130">
        <v>0</v>
      </c>
      <c r="I298" s="264"/>
      <c r="J298" s="161"/>
      <c r="K298" s="161"/>
      <c r="L298" s="161"/>
      <c r="M298" s="161"/>
      <c r="N298" s="161"/>
      <c r="O298" s="161"/>
      <c r="P298" s="161"/>
      <c r="Q298" s="265"/>
    </row>
    <row r="299" spans="1:17" ht="15.75" thickBot="1">
      <c r="A299" s="156">
        <v>292</v>
      </c>
      <c r="B299" s="1676" t="s">
        <v>424</v>
      </c>
      <c r="C299" s="1677"/>
      <c r="D299" s="1677"/>
      <c r="E299" s="165"/>
      <c r="F299" s="38">
        <f>SUM(F294:F298)</f>
        <v>10590218</v>
      </c>
      <c r="G299" s="38">
        <f>SUM(G294:G298)</f>
        <v>5709332</v>
      </c>
      <c r="H299" s="38">
        <f>SUM(H294:H298)</f>
        <v>6047359</v>
      </c>
      <c r="I299" s="266"/>
      <c r="J299" s="39"/>
      <c r="K299" s="39"/>
      <c r="L299" s="39"/>
      <c r="M299" s="39"/>
      <c r="N299" s="39"/>
      <c r="O299" s="39"/>
      <c r="P299" s="39"/>
      <c r="Q299" s="40"/>
    </row>
    <row r="300" spans="1:17" ht="15" hidden="1">
      <c r="A300" s="156">
        <v>293</v>
      </c>
      <c r="B300" s="29"/>
      <c r="C300" s="34">
        <v>7</v>
      </c>
      <c r="D300" s="1220" t="s">
        <v>737</v>
      </c>
      <c r="E300" s="1237"/>
      <c r="F300" s="18">
        <v>189589</v>
      </c>
      <c r="G300" s="18"/>
      <c r="H300" s="18"/>
      <c r="I300" s="213">
        <f aca="true" t="shared" si="13" ref="I300:Q300">SUM(I295:I298)</f>
        <v>19856041</v>
      </c>
      <c r="J300" s="32">
        <f t="shared" si="13"/>
        <v>9556996</v>
      </c>
      <c r="K300" s="32">
        <f t="shared" si="13"/>
        <v>2650067</v>
      </c>
      <c r="L300" s="32">
        <f t="shared" si="13"/>
        <v>7112372</v>
      </c>
      <c r="M300" s="32">
        <f t="shared" si="13"/>
        <v>0</v>
      </c>
      <c r="N300" s="32">
        <f t="shared" si="13"/>
        <v>59515</v>
      </c>
      <c r="O300" s="32">
        <f t="shared" si="13"/>
        <v>406248</v>
      </c>
      <c r="P300" s="32">
        <f t="shared" si="13"/>
        <v>70843</v>
      </c>
      <c r="Q300" s="33">
        <f t="shared" si="13"/>
        <v>0</v>
      </c>
    </row>
    <row r="301" spans="1:17" ht="15" hidden="1">
      <c r="A301" s="156">
        <v>294</v>
      </c>
      <c r="B301" s="29"/>
      <c r="C301" s="34">
        <v>8</v>
      </c>
      <c r="D301" s="1220" t="s">
        <v>738</v>
      </c>
      <c r="E301" s="1237"/>
      <c r="F301" s="18">
        <v>236889</v>
      </c>
      <c r="G301" s="18"/>
      <c r="H301" s="18"/>
      <c r="I301" s="213"/>
      <c r="J301" s="27"/>
      <c r="K301" s="27"/>
      <c r="L301" s="27"/>
      <c r="M301" s="27"/>
      <c r="N301" s="27"/>
      <c r="O301" s="27"/>
      <c r="P301" s="27"/>
      <c r="Q301" s="35"/>
    </row>
    <row r="302" spans="1:17" ht="15" hidden="1">
      <c r="A302" s="156">
        <v>295</v>
      </c>
      <c r="B302" s="29"/>
      <c r="C302" s="34">
        <v>9</v>
      </c>
      <c r="D302" s="1220" t="s">
        <v>739</v>
      </c>
      <c r="E302" s="1237"/>
      <c r="F302" s="18">
        <v>294235</v>
      </c>
      <c r="G302" s="18"/>
      <c r="H302" s="18"/>
      <c r="I302" s="213"/>
      <c r="J302" s="27"/>
      <c r="K302" s="27"/>
      <c r="L302" s="27"/>
      <c r="M302" s="27"/>
      <c r="N302" s="27"/>
      <c r="O302" s="27"/>
      <c r="P302" s="27"/>
      <c r="Q302" s="35"/>
    </row>
    <row r="303" spans="1:17" ht="15" hidden="1">
      <c r="A303" s="156">
        <v>296</v>
      </c>
      <c r="B303" s="29"/>
      <c r="C303" s="34">
        <v>10</v>
      </c>
      <c r="D303" s="1220" t="s">
        <v>740</v>
      </c>
      <c r="E303" s="1237"/>
      <c r="F303" s="18">
        <v>354237</v>
      </c>
      <c r="G303" s="18"/>
      <c r="H303" s="18"/>
      <c r="I303" s="213"/>
      <c r="J303" s="27"/>
      <c r="K303" s="27"/>
      <c r="L303" s="27"/>
      <c r="M303" s="27"/>
      <c r="N303" s="27"/>
      <c r="O303" s="27"/>
      <c r="P303" s="27"/>
      <c r="Q303" s="35"/>
    </row>
    <row r="304" spans="1:17" ht="15" hidden="1">
      <c r="A304" s="156">
        <v>297</v>
      </c>
      <c r="B304" s="29"/>
      <c r="C304" s="34">
        <v>11</v>
      </c>
      <c r="D304" s="1220" t="s">
        <v>742</v>
      </c>
      <c r="E304" s="1237"/>
      <c r="F304" s="18">
        <v>306784</v>
      </c>
      <c r="G304" s="18"/>
      <c r="H304" s="18"/>
      <c r="I304" s="213"/>
      <c r="J304" s="27"/>
      <c r="K304" s="27"/>
      <c r="L304" s="27"/>
      <c r="M304" s="27"/>
      <c r="N304" s="27"/>
      <c r="O304" s="27"/>
      <c r="P304" s="27"/>
      <c r="Q304" s="35"/>
    </row>
    <row r="305" spans="1:17" ht="15" hidden="1">
      <c r="A305" s="156">
        <v>298</v>
      </c>
      <c r="B305" s="53"/>
      <c r="C305" s="159"/>
      <c r="D305" s="1269" t="s">
        <v>743</v>
      </c>
      <c r="E305" s="1265"/>
      <c r="F305" s="37">
        <v>30407</v>
      </c>
      <c r="G305" s="37"/>
      <c r="H305" s="18"/>
      <c r="I305" s="213"/>
      <c r="J305" s="27"/>
      <c r="K305" s="27"/>
      <c r="L305" s="27"/>
      <c r="M305" s="27"/>
      <c r="N305" s="27"/>
      <c r="O305" s="27"/>
      <c r="P305" s="27"/>
      <c r="Q305" s="35"/>
    </row>
    <row r="306" spans="1:17" ht="15" hidden="1">
      <c r="A306" s="156">
        <v>299</v>
      </c>
      <c r="B306" s="29"/>
      <c r="C306" s="34">
        <v>12</v>
      </c>
      <c r="D306" s="1220" t="s">
        <v>744</v>
      </c>
      <c r="E306" s="1237"/>
      <c r="F306" s="18">
        <v>319970</v>
      </c>
      <c r="G306" s="18"/>
      <c r="H306" s="18"/>
      <c r="I306" s="213"/>
      <c r="J306" s="28"/>
      <c r="K306" s="28"/>
      <c r="L306" s="28"/>
      <c r="M306" s="28"/>
      <c r="N306" s="27"/>
      <c r="O306" s="27"/>
      <c r="P306" s="28"/>
      <c r="Q306" s="46"/>
    </row>
    <row r="307" spans="1:17" ht="15" hidden="1">
      <c r="A307" s="156">
        <v>300</v>
      </c>
      <c r="B307" s="29"/>
      <c r="C307" s="34">
        <v>13</v>
      </c>
      <c r="D307" s="1270" t="s">
        <v>250</v>
      </c>
      <c r="E307" s="1271"/>
      <c r="F307" s="18">
        <v>172257</v>
      </c>
      <c r="G307" s="18"/>
      <c r="H307" s="18"/>
      <c r="I307" s="213"/>
      <c r="J307" s="27"/>
      <c r="K307" s="27"/>
      <c r="L307" s="27"/>
      <c r="M307" s="27"/>
      <c r="N307" s="27"/>
      <c r="O307" s="27"/>
      <c r="P307" s="27"/>
      <c r="Q307" s="35"/>
    </row>
    <row r="308" spans="1:17" ht="15" hidden="1">
      <c r="A308" s="156">
        <v>301</v>
      </c>
      <c r="B308" s="29"/>
      <c r="C308" s="34">
        <v>14</v>
      </c>
      <c r="D308" s="1220" t="s">
        <v>745</v>
      </c>
      <c r="E308" s="1237"/>
      <c r="F308" s="18">
        <v>209657</v>
      </c>
      <c r="G308" s="18"/>
      <c r="H308" s="18"/>
      <c r="I308" s="213"/>
      <c r="J308" s="27"/>
      <c r="K308" s="27"/>
      <c r="L308" s="27"/>
      <c r="M308" s="27"/>
      <c r="N308" s="27"/>
      <c r="O308" s="27"/>
      <c r="P308" s="27"/>
      <c r="Q308" s="35"/>
    </row>
    <row r="309" spans="1:17" ht="15" hidden="1">
      <c r="A309" s="156">
        <v>302</v>
      </c>
      <c r="B309" s="29"/>
      <c r="C309" s="34">
        <v>15</v>
      </c>
      <c r="D309" s="1270" t="s">
        <v>746</v>
      </c>
      <c r="E309" s="1271"/>
      <c r="F309" s="18">
        <v>263845</v>
      </c>
      <c r="G309" s="18"/>
      <c r="H309" s="18"/>
      <c r="I309" s="213"/>
      <c r="J309" s="27"/>
      <c r="K309" s="27"/>
      <c r="L309" s="27"/>
      <c r="M309" s="27"/>
      <c r="N309" s="27"/>
      <c r="O309" s="27"/>
      <c r="P309" s="27"/>
      <c r="Q309" s="35"/>
    </row>
    <row r="310" spans="1:17" ht="15" hidden="1">
      <c r="A310" s="156">
        <v>303</v>
      </c>
      <c r="B310" s="29"/>
      <c r="C310" s="34">
        <v>16</v>
      </c>
      <c r="D310" s="1270" t="s">
        <v>747</v>
      </c>
      <c r="E310" s="1271"/>
      <c r="F310" s="18">
        <v>107696</v>
      </c>
      <c r="G310" s="18"/>
      <c r="H310" s="18"/>
      <c r="I310" s="213"/>
      <c r="J310" s="27"/>
      <c r="K310" s="27"/>
      <c r="L310" s="27"/>
      <c r="M310" s="27"/>
      <c r="N310" s="27"/>
      <c r="O310" s="27"/>
      <c r="P310" s="27"/>
      <c r="Q310" s="35"/>
    </row>
    <row r="311" spans="1:17" ht="15" hidden="1">
      <c r="A311" s="156">
        <v>304</v>
      </c>
      <c r="B311" s="29"/>
      <c r="C311" s="34">
        <v>17</v>
      </c>
      <c r="D311" s="1220" t="s">
        <v>748</v>
      </c>
      <c r="E311" s="1237"/>
      <c r="F311" s="18">
        <v>144807</v>
      </c>
      <c r="G311" s="18"/>
      <c r="H311" s="18"/>
      <c r="I311" s="213"/>
      <c r="J311" s="27"/>
      <c r="K311" s="27"/>
      <c r="L311" s="27"/>
      <c r="M311" s="27"/>
      <c r="N311" s="27"/>
      <c r="O311" s="27"/>
      <c r="P311" s="27"/>
      <c r="Q311" s="35"/>
    </row>
    <row r="312" spans="1:17" ht="15" hidden="1">
      <c r="A312" s="156">
        <v>305</v>
      </c>
      <c r="B312" s="53"/>
      <c r="C312" s="28"/>
      <c r="D312" s="28" t="s">
        <v>749</v>
      </c>
      <c r="E312" s="159"/>
      <c r="F312" s="37">
        <f>SUM(F300:F304,F306:F311)</f>
        <v>2599966</v>
      </c>
      <c r="G312" s="37">
        <f>SUM(G300:G304,G306:G311)</f>
        <v>0</v>
      </c>
      <c r="H312" s="18">
        <f>SUM(H300:H304,H306:H311)</f>
        <v>0</v>
      </c>
      <c r="I312" s="213"/>
      <c r="J312" s="27"/>
      <c r="K312" s="27"/>
      <c r="L312" s="27"/>
      <c r="M312" s="27"/>
      <c r="N312" s="27"/>
      <c r="O312" s="27"/>
      <c r="P312" s="27"/>
      <c r="Q312" s="35"/>
    </row>
    <row r="313" spans="1:17" ht="15" hidden="1">
      <c r="A313" s="156">
        <v>306</v>
      </c>
      <c r="B313" s="29"/>
      <c r="C313" s="34">
        <v>18</v>
      </c>
      <c r="D313" s="1220" t="s">
        <v>750</v>
      </c>
      <c r="E313" s="1237"/>
      <c r="F313" s="18">
        <v>121932</v>
      </c>
      <c r="G313" s="18"/>
      <c r="H313" s="18"/>
      <c r="I313" s="233">
        <f>SUM(I301:I305,I307:I312)</f>
        <v>0</v>
      </c>
      <c r="J313" s="28"/>
      <c r="K313" s="28"/>
      <c r="L313" s="28"/>
      <c r="M313" s="28"/>
      <c r="N313" s="27"/>
      <c r="O313" s="27"/>
      <c r="P313" s="28"/>
      <c r="Q313" s="46"/>
    </row>
    <row r="314" spans="1:17" ht="15" hidden="1">
      <c r="A314" s="156">
        <v>307</v>
      </c>
      <c r="B314" s="53"/>
      <c r="C314" s="159"/>
      <c r="D314" s="28" t="s">
        <v>254</v>
      </c>
      <c r="E314" s="159"/>
      <c r="F314" s="37">
        <f>SUM(F86+F312+F313)</f>
        <v>3873989</v>
      </c>
      <c r="G314" s="37">
        <f>SUM(G86+G312+G313)</f>
        <v>1000045</v>
      </c>
      <c r="H314" s="18">
        <f>SUM(H86+H312+H313)</f>
        <v>1118328</v>
      </c>
      <c r="I314" s="213"/>
      <c r="J314" s="27"/>
      <c r="K314" s="27"/>
      <c r="L314" s="27"/>
      <c r="M314" s="27"/>
      <c r="N314" s="27"/>
      <c r="O314" s="27"/>
      <c r="P314" s="27"/>
      <c r="Q314" s="35"/>
    </row>
    <row r="315" spans="1:17" ht="15" hidden="1">
      <c r="A315" s="156">
        <v>308</v>
      </c>
      <c r="B315" s="29"/>
      <c r="C315" s="34">
        <v>23</v>
      </c>
      <c r="D315" s="27" t="s">
        <v>754</v>
      </c>
      <c r="E315" s="34"/>
      <c r="F315" s="18">
        <v>175989</v>
      </c>
      <c r="G315" s="18"/>
      <c r="H315" s="18"/>
      <c r="I315" s="233">
        <f>SUM(I87+I313+I314)</f>
        <v>1440666</v>
      </c>
      <c r="J315" s="28"/>
      <c r="K315" s="28"/>
      <c r="L315" s="28"/>
      <c r="M315" s="28"/>
      <c r="N315" s="27"/>
      <c r="O315" s="27"/>
      <c r="P315" s="28"/>
      <c r="Q315" s="46"/>
    </row>
    <row r="316" spans="1:17" ht="15" hidden="1">
      <c r="A316" s="156">
        <v>309</v>
      </c>
      <c r="B316" s="29">
        <v>1</v>
      </c>
      <c r="C316" s="27" t="s">
        <v>755</v>
      </c>
      <c r="D316" s="32"/>
      <c r="E316" s="30"/>
      <c r="F316" s="31">
        <f>SUM(F314+F109+F315)</f>
        <v>4828237</v>
      </c>
      <c r="G316" s="31">
        <f>SUM(G314+G109+G315)</f>
        <v>1690849</v>
      </c>
      <c r="H316" s="31">
        <f>SUM(H314+H109+H315)</f>
        <v>1862479</v>
      </c>
      <c r="I316" s="213"/>
      <c r="J316" s="27"/>
      <c r="K316" s="27"/>
      <c r="L316" s="27"/>
      <c r="M316" s="27"/>
      <c r="N316" s="27"/>
      <c r="O316" s="27"/>
      <c r="P316" s="27"/>
      <c r="Q316" s="35"/>
    </row>
    <row r="317" spans="1:17" ht="15" hidden="1">
      <c r="A317" s="156">
        <v>310</v>
      </c>
      <c r="B317" s="29"/>
      <c r="C317" s="27" t="s">
        <v>756</v>
      </c>
      <c r="D317" s="32"/>
      <c r="E317" s="30"/>
      <c r="F317" s="31"/>
      <c r="G317" s="31"/>
      <c r="H317" s="31"/>
      <c r="I317" s="213">
        <f>SUM(I315+I110+I316)</f>
        <v>2096662</v>
      </c>
      <c r="J317" s="27"/>
      <c r="K317" s="27"/>
      <c r="L317" s="27"/>
      <c r="M317" s="27"/>
      <c r="N317" s="27"/>
      <c r="O317" s="27"/>
      <c r="P317" s="27"/>
      <c r="Q317" s="35"/>
    </row>
    <row r="318" spans="1:17" ht="15" hidden="1">
      <c r="A318" s="156">
        <v>311</v>
      </c>
      <c r="B318" s="29">
        <v>2</v>
      </c>
      <c r="C318" s="267"/>
      <c r="D318" s="27" t="s">
        <v>757</v>
      </c>
      <c r="E318" s="34"/>
      <c r="F318" s="18">
        <v>345976</v>
      </c>
      <c r="G318" s="18"/>
      <c r="H318" s="18"/>
      <c r="I318" s="213"/>
      <c r="J318" s="32"/>
      <c r="K318" s="32"/>
      <c r="L318" s="32"/>
      <c r="M318" s="32"/>
      <c r="N318" s="32"/>
      <c r="O318" s="32"/>
      <c r="P318" s="32"/>
      <c r="Q318" s="33"/>
    </row>
    <row r="319" spans="1:17" ht="15" hidden="1">
      <c r="A319" s="156">
        <v>312</v>
      </c>
      <c r="B319" s="29">
        <v>3</v>
      </c>
      <c r="C319" s="267"/>
      <c r="D319" s="27" t="s">
        <v>758</v>
      </c>
      <c r="E319" s="34"/>
      <c r="F319" s="18">
        <v>355751</v>
      </c>
      <c r="G319" s="18"/>
      <c r="H319" s="18"/>
      <c r="I319" s="213"/>
      <c r="J319" s="27"/>
      <c r="K319" s="27"/>
      <c r="L319" s="27"/>
      <c r="M319" s="27"/>
      <c r="N319" s="27"/>
      <c r="O319" s="27"/>
      <c r="P319" s="27"/>
      <c r="Q319" s="35"/>
    </row>
    <row r="320" spans="1:17" ht="15" hidden="1">
      <c r="A320" s="156">
        <v>313</v>
      </c>
      <c r="B320" s="29">
        <v>4</v>
      </c>
      <c r="C320" s="267"/>
      <c r="D320" s="27" t="s">
        <v>759</v>
      </c>
      <c r="E320" s="34"/>
      <c r="F320" s="18">
        <v>345673</v>
      </c>
      <c r="G320" s="18"/>
      <c r="H320" s="18"/>
      <c r="I320" s="213"/>
      <c r="J320" s="27"/>
      <c r="K320" s="27"/>
      <c r="L320" s="27"/>
      <c r="M320" s="27"/>
      <c r="N320" s="27"/>
      <c r="O320" s="27"/>
      <c r="P320" s="27"/>
      <c r="Q320" s="35"/>
    </row>
    <row r="321" spans="1:17" ht="30" hidden="1">
      <c r="A321" s="156">
        <v>314</v>
      </c>
      <c r="B321" s="29">
        <v>5</v>
      </c>
      <c r="C321" s="267"/>
      <c r="D321" s="1270" t="s">
        <v>760</v>
      </c>
      <c r="E321" s="1271"/>
      <c r="F321" s="18">
        <v>454560</v>
      </c>
      <c r="G321" s="18"/>
      <c r="H321" s="18"/>
      <c r="I321" s="213"/>
      <c r="J321" s="32"/>
      <c r="K321" s="32"/>
      <c r="L321" s="32"/>
      <c r="M321" s="32"/>
      <c r="N321" s="32"/>
      <c r="O321" s="32"/>
      <c r="P321" s="32"/>
      <c r="Q321" s="33"/>
    </row>
    <row r="322" spans="1:17" ht="15" hidden="1">
      <c r="A322" s="156">
        <v>315</v>
      </c>
      <c r="B322" s="29">
        <v>6</v>
      </c>
      <c r="C322" s="267"/>
      <c r="D322" s="27" t="s">
        <v>255</v>
      </c>
      <c r="E322" s="34"/>
      <c r="F322" s="18">
        <v>388665</v>
      </c>
      <c r="G322" s="18"/>
      <c r="H322" s="18"/>
      <c r="I322" s="213"/>
      <c r="J322" s="32"/>
      <c r="K322" s="32"/>
      <c r="L322" s="32"/>
      <c r="M322" s="32"/>
      <c r="N322" s="32"/>
      <c r="O322" s="32"/>
      <c r="P322" s="32"/>
      <c r="Q322" s="33"/>
    </row>
    <row r="323" spans="1:17" ht="15" hidden="1">
      <c r="A323" s="156">
        <v>316</v>
      </c>
      <c r="B323" s="29">
        <v>7</v>
      </c>
      <c r="C323" s="27" t="s">
        <v>251</v>
      </c>
      <c r="D323" s="32"/>
      <c r="E323" s="30"/>
      <c r="F323" s="31"/>
      <c r="G323" s="31"/>
      <c r="H323" s="31"/>
      <c r="I323" s="213"/>
      <c r="J323" s="32"/>
      <c r="K323" s="32"/>
      <c r="L323" s="32"/>
      <c r="M323" s="32"/>
      <c r="N323" s="32"/>
      <c r="O323" s="32"/>
      <c r="P323" s="32"/>
      <c r="Q323" s="33"/>
    </row>
    <row r="324" spans="1:17" ht="15" hidden="1">
      <c r="A324" s="156">
        <v>317</v>
      </c>
      <c r="B324" s="29"/>
      <c r="C324" s="34">
        <v>1</v>
      </c>
      <c r="D324" s="27" t="s">
        <v>761</v>
      </c>
      <c r="E324" s="34"/>
      <c r="F324" s="18">
        <v>194122</v>
      </c>
      <c r="G324" s="18"/>
      <c r="H324" s="18"/>
      <c r="I324" s="213"/>
      <c r="J324" s="32"/>
      <c r="K324" s="32"/>
      <c r="L324" s="32"/>
      <c r="M324" s="32"/>
      <c r="N324" s="32"/>
      <c r="O324" s="32"/>
      <c r="P324" s="32"/>
      <c r="Q324" s="33"/>
    </row>
    <row r="325" spans="1:17" ht="30" hidden="1">
      <c r="A325" s="156">
        <v>318</v>
      </c>
      <c r="B325" s="29"/>
      <c r="C325" s="34">
        <v>2</v>
      </c>
      <c r="D325" s="1270" t="s">
        <v>762</v>
      </c>
      <c r="E325" s="1271"/>
      <c r="F325" s="18">
        <v>88269</v>
      </c>
      <c r="G325" s="18"/>
      <c r="H325" s="18"/>
      <c r="I325" s="213"/>
      <c r="J325" s="27"/>
      <c r="K325" s="27"/>
      <c r="L325" s="27"/>
      <c r="M325" s="27"/>
      <c r="N325" s="27"/>
      <c r="O325" s="27"/>
      <c r="P325" s="27"/>
      <c r="Q325" s="35"/>
    </row>
    <row r="326" spans="1:17" ht="15" hidden="1">
      <c r="A326" s="156">
        <v>319</v>
      </c>
      <c r="B326" s="29"/>
      <c r="C326" s="34">
        <v>3</v>
      </c>
      <c r="D326" s="1270" t="s">
        <v>763</v>
      </c>
      <c r="E326" s="1271"/>
      <c r="F326" s="18">
        <v>370523</v>
      </c>
      <c r="G326" s="18"/>
      <c r="H326" s="18"/>
      <c r="I326" s="213"/>
      <c r="J326" s="27"/>
      <c r="K326" s="27"/>
      <c r="L326" s="27"/>
      <c r="M326" s="27"/>
      <c r="N326" s="27"/>
      <c r="O326" s="27"/>
      <c r="P326" s="27"/>
      <c r="Q326" s="35"/>
    </row>
    <row r="327" spans="1:17" ht="30" hidden="1">
      <c r="A327" s="156">
        <v>320</v>
      </c>
      <c r="B327" s="29"/>
      <c r="C327" s="34">
        <v>4</v>
      </c>
      <c r="D327" s="1270" t="s">
        <v>773</v>
      </c>
      <c r="E327" s="1271"/>
      <c r="F327" s="18">
        <v>163913</v>
      </c>
      <c r="G327" s="18"/>
      <c r="H327" s="18"/>
      <c r="I327" s="213"/>
      <c r="J327" s="27"/>
      <c r="K327" s="27"/>
      <c r="L327" s="27"/>
      <c r="M327" s="27"/>
      <c r="N327" s="27"/>
      <c r="O327" s="27"/>
      <c r="P327" s="27"/>
      <c r="Q327" s="35"/>
    </row>
    <row r="328" spans="1:17" ht="15" hidden="1">
      <c r="A328" s="156">
        <v>321</v>
      </c>
      <c r="B328" s="29"/>
      <c r="C328" s="34">
        <v>5</v>
      </c>
      <c r="D328" s="1270" t="s">
        <v>764</v>
      </c>
      <c r="E328" s="1271"/>
      <c r="F328" s="18">
        <v>201248</v>
      </c>
      <c r="G328" s="18"/>
      <c r="H328" s="18"/>
      <c r="I328" s="213"/>
      <c r="J328" s="27"/>
      <c r="K328" s="27"/>
      <c r="L328" s="27"/>
      <c r="M328" s="27"/>
      <c r="N328" s="27"/>
      <c r="O328" s="27"/>
      <c r="P328" s="27"/>
      <c r="Q328" s="35"/>
    </row>
    <row r="329" spans="1:17" ht="15" hidden="1">
      <c r="A329" s="156">
        <v>322</v>
      </c>
      <c r="B329" s="29">
        <v>7</v>
      </c>
      <c r="C329" s="27" t="s">
        <v>765</v>
      </c>
      <c r="D329" s="28"/>
      <c r="E329" s="159"/>
      <c r="F329" s="37">
        <f>SUM(F324:F328)</f>
        <v>1018075</v>
      </c>
      <c r="G329" s="37">
        <f>SUM(G324,G325,G326,G328)</f>
        <v>0</v>
      </c>
      <c r="H329" s="18">
        <f>SUM(H324,H325,H326,H328)</f>
        <v>0</v>
      </c>
      <c r="I329" s="213"/>
      <c r="J329" s="27"/>
      <c r="K329" s="27"/>
      <c r="L329" s="27"/>
      <c r="M329" s="27"/>
      <c r="N329" s="27"/>
      <c r="O329" s="27"/>
      <c r="P329" s="27"/>
      <c r="Q329" s="35"/>
    </row>
    <row r="330" spans="1:17" ht="15" hidden="1">
      <c r="A330" s="156">
        <v>323</v>
      </c>
      <c r="B330" s="29"/>
      <c r="C330" s="27" t="s">
        <v>766</v>
      </c>
      <c r="D330" s="32"/>
      <c r="E330" s="30"/>
      <c r="F330" s="31">
        <f>SUM(F329,F318:F322)</f>
        <v>2908700</v>
      </c>
      <c r="G330" s="31">
        <f>SUM(G318+G319+G320+G321+G322+G324+G325+G326+G328)</f>
        <v>0</v>
      </c>
      <c r="H330" s="31">
        <f>SUM(H318+H319+H320+H321+H322+H324+H325+H326+H328)</f>
        <v>0</v>
      </c>
      <c r="I330" s="233">
        <f>SUM(I325,I326,I327,I329)</f>
        <v>0</v>
      </c>
      <c r="J330" s="28"/>
      <c r="K330" s="28"/>
      <c r="L330" s="28"/>
      <c r="M330" s="28"/>
      <c r="N330" s="27"/>
      <c r="O330" s="27"/>
      <c r="P330" s="28"/>
      <c r="Q330" s="46"/>
    </row>
    <row r="331" spans="1:17" s="268" customFormat="1" ht="13.5">
      <c r="A331" s="156">
        <v>324</v>
      </c>
      <c r="B331" s="1678" t="s">
        <v>675</v>
      </c>
      <c r="C331" s="1679"/>
      <c r="D331" s="1679"/>
      <c r="E331" s="666"/>
      <c r="F331" s="667"/>
      <c r="G331" s="667"/>
      <c r="H331" s="667"/>
      <c r="I331" s="668"/>
      <c r="J331" s="667"/>
      <c r="K331" s="667"/>
      <c r="L331" s="667"/>
      <c r="M331" s="667"/>
      <c r="N331" s="667"/>
      <c r="O331" s="667"/>
      <c r="P331" s="667"/>
      <c r="Q331" s="669"/>
    </row>
    <row r="332" spans="1:17" s="268" customFormat="1" ht="13.5">
      <c r="A332" s="156">
        <v>325</v>
      </c>
      <c r="B332" s="1667" t="s">
        <v>701</v>
      </c>
      <c r="C332" s="1668"/>
      <c r="D332" s="1668"/>
      <c r="E332" s="1668"/>
      <c r="F332" s="670">
        <f>SUM(F113:F174,F109,F86,F204)+F298</f>
        <v>8291147</v>
      </c>
      <c r="G332" s="670">
        <f>SUM(G113:G174,G109,G86,G204)+G298</f>
        <v>3540002</v>
      </c>
      <c r="H332" s="670">
        <f>SUM(H113:H174,H109,H86,H204)</f>
        <v>3922107</v>
      </c>
      <c r="I332" s="668"/>
      <c r="J332" s="667"/>
      <c r="K332" s="667"/>
      <c r="L332" s="667"/>
      <c r="M332" s="667"/>
      <c r="N332" s="667"/>
      <c r="O332" s="667"/>
      <c r="P332" s="667"/>
      <c r="Q332" s="669"/>
    </row>
    <row r="333" spans="1:17" s="268" customFormat="1" ht="13.5">
      <c r="A333" s="156">
        <v>326</v>
      </c>
      <c r="B333" s="671"/>
      <c r="C333" s="672"/>
      <c r="D333" s="1272" t="s">
        <v>277</v>
      </c>
      <c r="E333" s="1273"/>
      <c r="F333" s="673"/>
      <c r="G333" s="673"/>
      <c r="H333" s="673"/>
      <c r="I333" s="674">
        <f aca="true" t="shared" si="14" ref="I333:Q333">SUM(I205+I175+I171+I167+I163+I159+I155+I151+I147+I143+I139+I132+I128+I118+I114+I110+I87)</f>
        <v>4017962</v>
      </c>
      <c r="J333" s="675">
        <f t="shared" si="14"/>
        <v>1855614</v>
      </c>
      <c r="K333" s="675">
        <f t="shared" si="14"/>
        <v>536262</v>
      </c>
      <c r="L333" s="675">
        <f t="shared" si="14"/>
        <v>1562178</v>
      </c>
      <c r="M333" s="675">
        <f t="shared" si="14"/>
        <v>0</v>
      </c>
      <c r="N333" s="675">
        <f t="shared" si="14"/>
        <v>0</v>
      </c>
      <c r="O333" s="675">
        <f t="shared" si="14"/>
        <v>63908</v>
      </c>
      <c r="P333" s="675">
        <f t="shared" si="14"/>
        <v>0</v>
      </c>
      <c r="Q333" s="676">
        <f t="shared" si="14"/>
        <v>0</v>
      </c>
    </row>
    <row r="334" spans="1:17" s="268" customFormat="1" ht="13.5">
      <c r="A334" s="156">
        <v>327</v>
      </c>
      <c r="B334" s="677"/>
      <c r="C334" s="157"/>
      <c r="D334" s="1274" t="s">
        <v>285</v>
      </c>
      <c r="E334" s="1275"/>
      <c r="F334" s="670"/>
      <c r="G334" s="670"/>
      <c r="H334" s="670"/>
      <c r="I334" s="678">
        <f>SUM(J334:Q334)</f>
        <v>4667833</v>
      </c>
      <c r="J334" s="279">
        <f>SUM(J88+J111+J115+J119+J129+J133+J140+J144+J148+J152+J156+J160+J164+J168+J172+J176+J206)+J122+J136</f>
        <v>2072267</v>
      </c>
      <c r="K334" s="279">
        <f aca="true" t="shared" si="15" ref="K334:Q334">SUM(K88+K111+K115+K119+K129+K133+K140+K144+K148+K152+K156+K160+K164+K168+K172+K176+K206)+K122+K136</f>
        <v>576374</v>
      </c>
      <c r="L334" s="279">
        <f t="shared" si="15"/>
        <v>1850008</v>
      </c>
      <c r="M334" s="279">
        <f t="shared" si="15"/>
        <v>0</v>
      </c>
      <c r="N334" s="279">
        <f t="shared" si="15"/>
        <v>24257</v>
      </c>
      <c r="O334" s="279">
        <f t="shared" si="15"/>
        <v>140622</v>
      </c>
      <c r="P334" s="279">
        <f t="shared" si="15"/>
        <v>4305</v>
      </c>
      <c r="Q334" s="679">
        <f t="shared" si="15"/>
        <v>0</v>
      </c>
    </row>
    <row r="335" spans="1:17" s="804" customFormat="1" ht="13.5">
      <c r="A335" s="156">
        <v>328</v>
      </c>
      <c r="B335" s="680"/>
      <c r="C335" s="666"/>
      <c r="D335" s="1276" t="s">
        <v>275</v>
      </c>
      <c r="E335" s="1277"/>
      <c r="F335" s="667"/>
      <c r="G335" s="667"/>
      <c r="H335" s="667"/>
      <c r="I335" s="681">
        <f>SUM(J335:Q335)</f>
        <v>4440653</v>
      </c>
      <c r="J335" s="800">
        <f>SUM(J89+J112+J116+J120+J130+J134+J141+J145+J149+J153+J157+J161+J165+J169+J173+J177+J207)+J137+J123+J126</f>
        <v>2002762</v>
      </c>
      <c r="K335" s="800">
        <f aca="true" t="shared" si="16" ref="K335:Q335">SUM(K89+K112+K116+K120+K130+K134+K141+K145+K149+K153+K157+K161+K165+K169+K173+K177+K207)+K137+K123+K126</f>
        <v>549535</v>
      </c>
      <c r="L335" s="800">
        <f t="shared" si="16"/>
        <v>1751437</v>
      </c>
      <c r="M335" s="800">
        <f t="shared" si="16"/>
        <v>0</v>
      </c>
      <c r="N335" s="800">
        <f t="shared" si="16"/>
        <v>23127</v>
      </c>
      <c r="O335" s="800">
        <f t="shared" si="16"/>
        <v>113792</v>
      </c>
      <c r="P335" s="800">
        <f t="shared" si="16"/>
        <v>0</v>
      </c>
      <c r="Q335" s="800">
        <f t="shared" si="16"/>
        <v>0</v>
      </c>
    </row>
    <row r="336" spans="1:17" s="268" customFormat="1" ht="13.5">
      <c r="A336" s="156">
        <v>329</v>
      </c>
      <c r="B336" s="1667" t="s">
        <v>675</v>
      </c>
      <c r="C336" s="1668"/>
      <c r="D336" s="1668"/>
      <c r="E336" s="682"/>
      <c r="F336" s="670"/>
      <c r="G336" s="670"/>
      <c r="H336" s="670"/>
      <c r="I336" s="668"/>
      <c r="J336" s="670"/>
      <c r="K336" s="670"/>
      <c r="L336" s="670"/>
      <c r="M336" s="670"/>
      <c r="N336" s="670"/>
      <c r="O336" s="670"/>
      <c r="P336" s="670"/>
      <c r="Q336" s="683"/>
    </row>
    <row r="337" spans="1:17" s="268" customFormat="1" ht="13.5">
      <c r="A337" s="156">
        <v>330</v>
      </c>
      <c r="B337" s="1667" t="s">
        <v>676</v>
      </c>
      <c r="C337" s="1668"/>
      <c r="D337" s="1668"/>
      <c r="E337" s="1668"/>
      <c r="F337" s="670">
        <f>SUM(F178:F192)</f>
        <v>817905</v>
      </c>
      <c r="G337" s="670">
        <f>SUM(G178:G192)</f>
        <v>743066</v>
      </c>
      <c r="H337" s="670">
        <f>SUM(H178:H192)</f>
        <v>862906</v>
      </c>
      <c r="I337" s="668"/>
      <c r="J337" s="670"/>
      <c r="K337" s="670"/>
      <c r="L337" s="670"/>
      <c r="M337" s="670"/>
      <c r="N337" s="670"/>
      <c r="O337" s="670"/>
      <c r="P337" s="670"/>
      <c r="Q337" s="683"/>
    </row>
    <row r="338" spans="1:17" s="268" customFormat="1" ht="13.5">
      <c r="A338" s="156">
        <v>331</v>
      </c>
      <c r="B338" s="671"/>
      <c r="C338" s="672"/>
      <c r="D338" s="1272" t="s">
        <v>277</v>
      </c>
      <c r="E338" s="1273"/>
      <c r="F338" s="673"/>
      <c r="G338" s="673"/>
      <c r="H338" s="673"/>
      <c r="I338" s="674">
        <f aca="true" t="shared" si="17" ref="I338:Q338">SUM(I179,I189,I193,I197)</f>
        <v>780989</v>
      </c>
      <c r="J338" s="675">
        <f t="shared" si="17"/>
        <v>330070</v>
      </c>
      <c r="K338" s="675">
        <f t="shared" si="17"/>
        <v>87728</v>
      </c>
      <c r="L338" s="675">
        <f t="shared" si="17"/>
        <v>334481</v>
      </c>
      <c r="M338" s="675">
        <f t="shared" si="17"/>
        <v>0</v>
      </c>
      <c r="N338" s="675">
        <f t="shared" si="17"/>
        <v>0</v>
      </c>
      <c r="O338" s="675">
        <f t="shared" si="17"/>
        <v>10470</v>
      </c>
      <c r="P338" s="675">
        <f t="shared" si="17"/>
        <v>18240</v>
      </c>
      <c r="Q338" s="676">
        <f t="shared" si="17"/>
        <v>0</v>
      </c>
    </row>
    <row r="339" spans="1:17" s="268" customFormat="1" ht="13.5">
      <c r="A339" s="156">
        <v>332</v>
      </c>
      <c r="B339" s="677"/>
      <c r="C339" s="157"/>
      <c r="D339" s="1274" t="s">
        <v>285</v>
      </c>
      <c r="E339" s="1275"/>
      <c r="F339" s="670"/>
      <c r="G339" s="670"/>
      <c r="H339" s="670"/>
      <c r="I339" s="678">
        <f>SUM(J339:Q339)</f>
        <v>905549</v>
      </c>
      <c r="J339" s="279">
        <f>SUM(J180+J190+J194+J198)+J183</f>
        <v>339043</v>
      </c>
      <c r="K339" s="279">
        <f aca="true" t="shared" si="18" ref="K339:Q339">SUM(K180+K190+K194+K198)+K183</f>
        <v>85459</v>
      </c>
      <c r="L339" s="279">
        <f t="shared" si="18"/>
        <v>457272</v>
      </c>
      <c r="M339" s="279">
        <f t="shared" si="18"/>
        <v>0</v>
      </c>
      <c r="N339" s="279">
        <f t="shared" si="18"/>
        <v>1180</v>
      </c>
      <c r="O339" s="279">
        <f t="shared" si="18"/>
        <v>4895</v>
      </c>
      <c r="P339" s="279">
        <f t="shared" si="18"/>
        <v>17700</v>
      </c>
      <c r="Q339" s="679">
        <f t="shared" si="18"/>
        <v>0</v>
      </c>
    </row>
    <row r="340" spans="1:17" s="804" customFormat="1" ht="13.5">
      <c r="A340" s="156">
        <v>333</v>
      </c>
      <c r="B340" s="680"/>
      <c r="C340" s="666"/>
      <c r="D340" s="1276" t="s">
        <v>275</v>
      </c>
      <c r="E340" s="1277"/>
      <c r="F340" s="667"/>
      <c r="G340" s="667"/>
      <c r="H340" s="667"/>
      <c r="I340" s="681">
        <f>SUM(J340:Q340)</f>
        <v>892166</v>
      </c>
      <c r="J340" s="800">
        <f>SUM(J181+J191+J195+J199)+J184+J187</f>
        <v>334138</v>
      </c>
      <c r="K340" s="800">
        <f aca="true" t="shared" si="19" ref="K340:Q340">SUM(K181+K191+K195+K199)+K184+K187</f>
        <v>85077</v>
      </c>
      <c r="L340" s="800">
        <f t="shared" si="19"/>
        <v>449215</v>
      </c>
      <c r="M340" s="800">
        <f t="shared" si="19"/>
        <v>0</v>
      </c>
      <c r="N340" s="800">
        <f t="shared" si="19"/>
        <v>1174</v>
      </c>
      <c r="O340" s="800">
        <f t="shared" si="19"/>
        <v>4862</v>
      </c>
      <c r="P340" s="800">
        <f t="shared" si="19"/>
        <v>17700</v>
      </c>
      <c r="Q340" s="800">
        <f t="shared" si="19"/>
        <v>0</v>
      </c>
    </row>
    <row r="341" spans="1:17" s="268" customFormat="1" ht="13.5">
      <c r="A341" s="156">
        <v>334</v>
      </c>
      <c r="B341" s="1667" t="s">
        <v>675</v>
      </c>
      <c r="C341" s="1668"/>
      <c r="D341" s="1668"/>
      <c r="E341" s="682"/>
      <c r="F341" s="670"/>
      <c r="G341" s="670"/>
      <c r="H341" s="670"/>
      <c r="I341" s="668"/>
      <c r="J341" s="667"/>
      <c r="K341" s="667"/>
      <c r="L341" s="667"/>
      <c r="M341" s="667"/>
      <c r="N341" s="667"/>
      <c r="O341" s="667"/>
      <c r="P341" s="667"/>
      <c r="Q341" s="669"/>
    </row>
    <row r="342" spans="1:17" s="268" customFormat="1" ht="13.5">
      <c r="A342" s="156">
        <v>335</v>
      </c>
      <c r="B342" s="1669" t="s">
        <v>677</v>
      </c>
      <c r="C342" s="1670"/>
      <c r="D342" s="1670"/>
      <c r="E342" s="1670"/>
      <c r="F342" s="684">
        <f>SUM(F290)</f>
        <v>1481166</v>
      </c>
      <c r="G342" s="684">
        <f>SUM(G290)</f>
        <v>1426264</v>
      </c>
      <c r="H342" s="684">
        <f>SUM(H290)</f>
        <v>1262346</v>
      </c>
      <c r="I342" s="668"/>
      <c r="J342" s="670"/>
      <c r="K342" s="670"/>
      <c r="L342" s="670"/>
      <c r="M342" s="670"/>
      <c r="N342" s="670"/>
      <c r="O342" s="670"/>
      <c r="P342" s="670"/>
      <c r="Q342" s="683"/>
    </row>
    <row r="343" spans="1:17" s="268" customFormat="1" ht="13.5">
      <c r="A343" s="156">
        <v>336</v>
      </c>
      <c r="B343" s="671"/>
      <c r="C343" s="672"/>
      <c r="D343" s="1272" t="s">
        <v>277</v>
      </c>
      <c r="E343" s="1273"/>
      <c r="F343" s="673"/>
      <c r="G343" s="673"/>
      <c r="H343" s="673"/>
      <c r="I343" s="674">
        <f aca="true" t="shared" si="20" ref="I343:Q343">SUM(I291)</f>
        <v>1328570</v>
      </c>
      <c r="J343" s="675">
        <f t="shared" si="20"/>
        <v>834196</v>
      </c>
      <c r="K343" s="675">
        <f t="shared" si="20"/>
        <v>235616</v>
      </c>
      <c r="L343" s="675">
        <f t="shared" si="20"/>
        <v>238500</v>
      </c>
      <c r="M343" s="685">
        <f t="shared" si="20"/>
        <v>0</v>
      </c>
      <c r="N343" s="675">
        <f t="shared" si="20"/>
        <v>0</v>
      </c>
      <c r="O343" s="675">
        <f t="shared" si="20"/>
        <v>19833</v>
      </c>
      <c r="P343" s="685">
        <f t="shared" si="20"/>
        <v>425</v>
      </c>
      <c r="Q343" s="686">
        <f t="shared" si="20"/>
        <v>0</v>
      </c>
    </row>
    <row r="344" spans="1:17" s="268" customFormat="1" ht="13.5">
      <c r="A344" s="156">
        <v>337</v>
      </c>
      <c r="B344" s="677"/>
      <c r="C344" s="157"/>
      <c r="D344" s="1274" t="s">
        <v>285</v>
      </c>
      <c r="E344" s="1275"/>
      <c r="F344" s="670"/>
      <c r="G344" s="670"/>
      <c r="H344" s="670"/>
      <c r="I344" s="678">
        <f>SUM(J344:Q344)</f>
        <v>1480575</v>
      </c>
      <c r="J344" s="279">
        <f aca="true" t="shared" si="21" ref="J344:Q345">SUM(J292)</f>
        <v>929940</v>
      </c>
      <c r="K344" s="279">
        <f t="shared" si="21"/>
        <v>255902</v>
      </c>
      <c r="L344" s="279">
        <f t="shared" si="21"/>
        <v>255302</v>
      </c>
      <c r="M344" s="279">
        <f t="shared" si="21"/>
        <v>0</v>
      </c>
      <c r="N344" s="279">
        <f t="shared" si="21"/>
        <v>5000</v>
      </c>
      <c r="O344" s="279">
        <f t="shared" si="21"/>
        <v>27982</v>
      </c>
      <c r="P344" s="279">
        <f t="shared" si="21"/>
        <v>6449</v>
      </c>
      <c r="Q344" s="679">
        <f t="shared" si="21"/>
        <v>0</v>
      </c>
    </row>
    <row r="345" spans="1:17" s="804" customFormat="1" ht="14.25" thickBot="1">
      <c r="A345" s="156">
        <v>338</v>
      </c>
      <c r="B345" s="687"/>
      <c r="C345" s="688"/>
      <c r="D345" s="1278" t="s">
        <v>275</v>
      </c>
      <c r="E345" s="1279"/>
      <c r="F345" s="689"/>
      <c r="G345" s="689"/>
      <c r="H345" s="689"/>
      <c r="I345" s="690">
        <f>SUM(J345:Q345)</f>
        <v>1335184</v>
      </c>
      <c r="J345" s="801">
        <f t="shared" si="21"/>
        <v>858876</v>
      </c>
      <c r="K345" s="801">
        <f t="shared" si="21"/>
        <v>238114</v>
      </c>
      <c r="L345" s="801">
        <f t="shared" si="21"/>
        <v>207509</v>
      </c>
      <c r="M345" s="801">
        <f t="shared" si="21"/>
        <v>0</v>
      </c>
      <c r="N345" s="801">
        <f t="shared" si="21"/>
        <v>4777</v>
      </c>
      <c r="O345" s="801">
        <f t="shared" si="21"/>
        <v>19884</v>
      </c>
      <c r="P345" s="801">
        <f t="shared" si="21"/>
        <v>6024</v>
      </c>
      <c r="Q345" s="806">
        <f t="shared" si="21"/>
        <v>0</v>
      </c>
    </row>
    <row r="346" spans="1:17" ht="15">
      <c r="A346" s="158"/>
      <c r="B346" s="1671" t="s">
        <v>716</v>
      </c>
      <c r="C346" s="1671"/>
      <c r="D346" s="1671"/>
      <c r="E346" s="158"/>
      <c r="F346" s="268"/>
      <c r="G346" s="268"/>
      <c r="H346" s="268"/>
      <c r="I346" s="268"/>
      <c r="J346" s="268"/>
      <c r="K346" s="268"/>
      <c r="L346" s="268"/>
      <c r="M346" s="268"/>
      <c r="N346" s="268"/>
      <c r="O346" s="268"/>
      <c r="P346" s="268"/>
      <c r="Q346" s="268"/>
    </row>
    <row r="347" spans="1:17" ht="15">
      <c r="A347" s="158"/>
      <c r="B347" s="1666" t="s">
        <v>6</v>
      </c>
      <c r="C347" s="1666"/>
      <c r="D347" s="1666"/>
      <c r="E347" s="1666"/>
      <c r="F347" s="1666"/>
      <c r="G347" s="1666"/>
      <c r="H347" s="1666"/>
      <c r="I347" s="1666"/>
      <c r="J347" s="268"/>
      <c r="K347" s="268"/>
      <c r="L347" s="268"/>
      <c r="M347" s="268"/>
      <c r="N347" s="268"/>
      <c r="O347" s="268"/>
      <c r="P347" s="268"/>
      <c r="Q347" s="268"/>
    </row>
    <row r="348" spans="1:17" ht="15">
      <c r="A348" s="158"/>
      <c r="B348" s="1666" t="s">
        <v>7</v>
      </c>
      <c r="C348" s="1666"/>
      <c r="D348" s="1666"/>
      <c r="E348" s="158"/>
      <c r="F348" s="268"/>
      <c r="G348" s="268"/>
      <c r="H348" s="268"/>
      <c r="I348" s="268"/>
      <c r="J348" s="268"/>
      <c r="K348" s="268"/>
      <c r="L348" s="268"/>
      <c r="M348" s="268"/>
      <c r="N348" s="268"/>
      <c r="O348" s="268"/>
      <c r="P348" s="268"/>
      <c r="Q348" s="268"/>
    </row>
  </sheetData>
  <sheetProtection/>
  <mergeCells count="54">
    <mergeCell ref="B1:F1"/>
    <mergeCell ref="B2:Q2"/>
    <mergeCell ref="B3:Q3"/>
    <mergeCell ref="P4:Q4"/>
    <mergeCell ref="B6:B7"/>
    <mergeCell ref="C6:C7"/>
    <mergeCell ref="D6:D7"/>
    <mergeCell ref="E6:E7"/>
    <mergeCell ref="F6:F7"/>
    <mergeCell ref="G6:G7"/>
    <mergeCell ref="H6:H7"/>
    <mergeCell ref="I6:I7"/>
    <mergeCell ref="J6:N6"/>
    <mergeCell ref="O6:Q6"/>
    <mergeCell ref="D13:G13"/>
    <mergeCell ref="D26:G26"/>
    <mergeCell ref="D39:G39"/>
    <mergeCell ref="D52:G52"/>
    <mergeCell ref="D56:G56"/>
    <mergeCell ref="D65:G65"/>
    <mergeCell ref="D69:G69"/>
    <mergeCell ref="D78:G78"/>
    <mergeCell ref="D82:G82"/>
    <mergeCell ref="D98:G98"/>
    <mergeCell ref="D106:G106"/>
    <mergeCell ref="D117:G117"/>
    <mergeCell ref="D121:H121"/>
    <mergeCell ref="D124:H124"/>
    <mergeCell ref="D131:G131"/>
    <mergeCell ref="D135:G135"/>
    <mergeCell ref="D182:H182"/>
    <mergeCell ref="D185:H185"/>
    <mergeCell ref="C212:D212"/>
    <mergeCell ref="D225:G225"/>
    <mergeCell ref="D255:F255"/>
    <mergeCell ref="D259:G259"/>
    <mergeCell ref="D267:G267"/>
    <mergeCell ref="D275:H275"/>
    <mergeCell ref="D278:G278"/>
    <mergeCell ref="D282:G282"/>
    <mergeCell ref="D286:G286"/>
    <mergeCell ref="C290:D290"/>
    <mergeCell ref="B294:D294"/>
    <mergeCell ref="C298:D298"/>
    <mergeCell ref="B299:D299"/>
    <mergeCell ref="B331:D331"/>
    <mergeCell ref="B347:I347"/>
    <mergeCell ref="B348:D348"/>
    <mergeCell ref="B332:E332"/>
    <mergeCell ref="B336:D336"/>
    <mergeCell ref="B337:E337"/>
    <mergeCell ref="B341:D341"/>
    <mergeCell ref="B342:E342"/>
    <mergeCell ref="B346:D346"/>
  </mergeCells>
  <printOptions horizontalCentered="1"/>
  <pageMargins left="0.1968503937007874" right="0.1968503937007874" top="0.5905511811023623" bottom="0.5905511811023623" header="0.5118110236220472" footer="0.5118110236220472"/>
  <pageSetup fitToHeight="4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48"/>
  <sheetViews>
    <sheetView view="pageBreakPreview" zoomScale="75" zoomScaleNormal="75" zoomScaleSheetLayoutView="75" zoomScalePageLayoutView="0" workbookViewId="0" topLeftCell="A1">
      <selection activeCell="B1" sqref="B1:D1"/>
    </sheetView>
  </sheetViews>
  <sheetFormatPr defaultColWidth="9.00390625" defaultRowHeight="12.75"/>
  <cols>
    <col min="1" max="1" width="4.00390625" style="535" bestFit="1" customWidth="1"/>
    <col min="2" max="2" width="4.75390625" style="417" bestFit="1" customWidth="1"/>
    <col min="3" max="3" width="4.00390625" style="536" bestFit="1" customWidth="1"/>
    <col min="4" max="4" width="85.75390625" style="537" customWidth="1"/>
    <col min="5" max="5" width="5.375" style="411" customWidth="1"/>
    <col min="6" max="6" width="11.75390625" style="415" customWidth="1"/>
    <col min="7" max="7" width="11.75390625" style="480" customWidth="1"/>
    <col min="8" max="8" width="11.75390625" style="415" customWidth="1"/>
    <col min="9" max="14" width="12.75390625" style="538" customWidth="1"/>
    <col min="15" max="16384" width="9.125" style="415" customWidth="1"/>
  </cols>
  <sheetData>
    <row r="1" spans="1:14" ht="17.25">
      <c r="A1" s="410"/>
      <c r="B1" s="1643" t="s">
        <v>1507</v>
      </c>
      <c r="C1" s="1643"/>
      <c r="D1" s="1643"/>
      <c r="F1" s="412"/>
      <c r="G1" s="413"/>
      <c r="H1" s="1705"/>
      <c r="I1" s="1705"/>
      <c r="J1" s="414"/>
      <c r="K1" s="414"/>
      <c r="L1" s="414"/>
      <c r="M1" s="414"/>
      <c r="N1" s="414"/>
    </row>
    <row r="2" spans="1:14" s="416" customFormat="1" ht="17.25">
      <c r="A2" s="410"/>
      <c r="B2" s="1706" t="s">
        <v>922</v>
      </c>
      <c r="C2" s="1706"/>
      <c r="D2" s="1706"/>
      <c r="E2" s="1706"/>
      <c r="F2" s="1706"/>
      <c r="G2" s="1706"/>
      <c r="H2" s="1706"/>
      <c r="I2" s="1706"/>
      <c r="J2" s="1706"/>
      <c r="K2" s="1706"/>
      <c r="L2" s="1706"/>
      <c r="M2" s="1706"/>
      <c r="N2" s="1706"/>
    </row>
    <row r="3" spans="1:14" ht="17.25">
      <c r="A3" s="410"/>
      <c r="C3" s="417"/>
      <c r="D3" s="418"/>
      <c r="E3" s="419"/>
      <c r="F3" s="412"/>
      <c r="G3" s="413"/>
      <c r="H3" s="412"/>
      <c r="I3" s="412"/>
      <c r="J3" s="414"/>
      <c r="K3" s="414"/>
      <c r="L3" s="414"/>
      <c r="M3" s="1705" t="s">
        <v>155</v>
      </c>
      <c r="N3" s="1705"/>
    </row>
    <row r="4" spans="1:14" s="422" customFormat="1" ht="17.25" thickBot="1">
      <c r="A4" s="410"/>
      <c r="B4" s="417" t="s">
        <v>164</v>
      </c>
      <c r="C4" s="420" t="s">
        <v>165</v>
      </c>
      <c r="D4" s="421" t="s">
        <v>166</v>
      </c>
      <c r="E4" s="421" t="s">
        <v>167</v>
      </c>
      <c r="F4" s="411" t="s">
        <v>168</v>
      </c>
      <c r="G4" s="411" t="s">
        <v>169</v>
      </c>
      <c r="H4" s="411" t="s">
        <v>170</v>
      </c>
      <c r="I4" s="421" t="s">
        <v>35</v>
      </c>
      <c r="J4" s="421" t="s">
        <v>36</v>
      </c>
      <c r="K4" s="421" t="s">
        <v>775</v>
      </c>
      <c r="L4" s="421" t="s">
        <v>776</v>
      </c>
      <c r="M4" s="421" t="s">
        <v>777</v>
      </c>
      <c r="N4" s="421" t="s">
        <v>778</v>
      </c>
    </row>
    <row r="5" spans="1:14" s="424" customFormat="1" ht="15" customHeight="1">
      <c r="A5" s="423"/>
      <c r="B5" s="1707" t="s">
        <v>702</v>
      </c>
      <c r="C5" s="1709" t="s">
        <v>399</v>
      </c>
      <c r="D5" s="1711" t="s">
        <v>156</v>
      </c>
      <c r="E5" s="1713" t="s">
        <v>715</v>
      </c>
      <c r="F5" s="1715" t="s">
        <v>73</v>
      </c>
      <c r="G5" s="1715" t="s">
        <v>394</v>
      </c>
      <c r="H5" s="1699" t="s">
        <v>286</v>
      </c>
      <c r="I5" s="1701" t="s">
        <v>928</v>
      </c>
      <c r="J5" s="1703" t="s">
        <v>12</v>
      </c>
      <c r="K5" s="1703"/>
      <c r="L5" s="1703"/>
      <c r="M5" s="1703"/>
      <c r="N5" s="1704"/>
    </row>
    <row r="6" spans="1:14" s="424" customFormat="1" ht="45.75" thickBot="1">
      <c r="A6" s="423"/>
      <c r="B6" s="1708"/>
      <c r="C6" s="1710"/>
      <c r="D6" s="1712"/>
      <c r="E6" s="1714"/>
      <c r="F6" s="1716"/>
      <c r="G6" s="1716"/>
      <c r="H6" s="1700"/>
      <c r="I6" s="1702"/>
      <c r="J6" s="49" t="s">
        <v>788</v>
      </c>
      <c r="K6" s="49" t="s">
        <v>784</v>
      </c>
      <c r="L6" s="49" t="s">
        <v>790</v>
      </c>
      <c r="M6" s="49" t="s">
        <v>11</v>
      </c>
      <c r="N6" s="50" t="s">
        <v>791</v>
      </c>
    </row>
    <row r="7" spans="1:14" s="411" customFormat="1" ht="25.5" customHeight="1" thickTop="1">
      <c r="A7" s="410">
        <v>1</v>
      </c>
      <c r="B7" s="425">
        <v>18</v>
      </c>
      <c r="C7" s="426">
        <v>1</v>
      </c>
      <c r="D7" s="427" t="s">
        <v>80</v>
      </c>
      <c r="E7" s="428" t="s">
        <v>776</v>
      </c>
      <c r="F7" s="429">
        <v>775</v>
      </c>
      <c r="G7" s="429">
        <v>2000</v>
      </c>
      <c r="H7" s="430">
        <v>635</v>
      </c>
      <c r="I7" s="431"/>
      <c r="J7" s="432"/>
      <c r="K7" s="432"/>
      <c r="L7" s="432"/>
      <c r="M7" s="432"/>
      <c r="N7" s="433"/>
    </row>
    <row r="8" spans="1:14" s="422" customFormat="1" ht="16.5">
      <c r="A8" s="410">
        <v>2</v>
      </c>
      <c r="B8" s="425"/>
      <c r="C8" s="426"/>
      <c r="D8" s="434" t="s">
        <v>277</v>
      </c>
      <c r="E8" s="435"/>
      <c r="F8" s="436"/>
      <c r="G8" s="436"/>
      <c r="H8" s="437"/>
      <c r="I8" s="438">
        <f>SUM(J8:N8)</f>
        <v>5000</v>
      </c>
      <c r="J8" s="269">
        <v>500</v>
      </c>
      <c r="K8" s="269">
        <v>200</v>
      </c>
      <c r="L8" s="269">
        <v>1800</v>
      </c>
      <c r="M8" s="269"/>
      <c r="N8" s="270">
        <v>2500</v>
      </c>
    </row>
    <row r="9" spans="1:14" s="422" customFormat="1" ht="16.5">
      <c r="A9" s="410">
        <v>3</v>
      </c>
      <c r="B9" s="425"/>
      <c r="C9" s="426"/>
      <c r="D9" s="427" t="s">
        <v>285</v>
      </c>
      <c r="E9" s="428"/>
      <c r="F9" s="439"/>
      <c r="G9" s="439"/>
      <c r="H9" s="440"/>
      <c r="I9" s="441">
        <f>SUM(J9:N9)</f>
        <v>3340</v>
      </c>
      <c r="J9" s="47"/>
      <c r="K9" s="47"/>
      <c r="L9" s="47">
        <v>3340</v>
      </c>
      <c r="M9" s="47"/>
      <c r="N9" s="48"/>
    </row>
    <row r="10" spans="1:14" s="422" customFormat="1" ht="17.25">
      <c r="A10" s="410">
        <v>4</v>
      </c>
      <c r="B10" s="442"/>
      <c r="C10" s="443"/>
      <c r="D10" s="444" t="s">
        <v>275</v>
      </c>
      <c r="E10" s="445"/>
      <c r="F10" s="446"/>
      <c r="G10" s="446"/>
      <c r="H10" s="447"/>
      <c r="I10" s="448">
        <f aca="true" t="shared" si="0" ref="I10:I73">SUM(J10:N10)</f>
        <v>3097</v>
      </c>
      <c r="J10" s="446"/>
      <c r="K10" s="446"/>
      <c r="L10" s="446">
        <v>3097</v>
      </c>
      <c r="M10" s="446"/>
      <c r="N10" s="449"/>
    </row>
    <row r="11" spans="1:14" s="422" customFormat="1" ht="25.5" customHeight="1">
      <c r="A11" s="410">
        <v>5</v>
      </c>
      <c r="B11" s="450"/>
      <c r="C11" s="451">
        <v>2</v>
      </c>
      <c r="D11" s="452" t="s">
        <v>85</v>
      </c>
      <c r="E11" s="453" t="s">
        <v>776</v>
      </c>
      <c r="F11" s="439">
        <v>4719</v>
      </c>
      <c r="G11" s="439">
        <v>8000</v>
      </c>
      <c r="H11" s="440">
        <v>6813</v>
      </c>
      <c r="I11" s="441"/>
      <c r="J11" s="453"/>
      <c r="K11" s="453"/>
      <c r="L11" s="453"/>
      <c r="M11" s="453"/>
      <c r="N11" s="454"/>
    </row>
    <row r="12" spans="1:14" s="422" customFormat="1" ht="16.5">
      <c r="A12" s="410">
        <v>6</v>
      </c>
      <c r="B12" s="450"/>
      <c r="C12" s="451"/>
      <c r="D12" s="455" t="s">
        <v>277</v>
      </c>
      <c r="E12" s="456"/>
      <c r="F12" s="436"/>
      <c r="G12" s="436"/>
      <c r="H12" s="437"/>
      <c r="I12" s="438">
        <f t="shared" si="0"/>
        <v>4000</v>
      </c>
      <c r="J12" s="269"/>
      <c r="K12" s="269"/>
      <c r="L12" s="269">
        <v>2500</v>
      </c>
      <c r="M12" s="269"/>
      <c r="N12" s="270">
        <v>1500</v>
      </c>
    </row>
    <row r="13" spans="1:14" s="411" customFormat="1" ht="16.5">
      <c r="A13" s="410">
        <v>7</v>
      </c>
      <c r="B13" s="450"/>
      <c r="C13" s="451"/>
      <c r="D13" s="427" t="s">
        <v>285</v>
      </c>
      <c r="E13" s="453"/>
      <c r="F13" s="439"/>
      <c r="G13" s="439"/>
      <c r="H13" s="440"/>
      <c r="I13" s="441">
        <f t="shared" si="0"/>
        <v>4800</v>
      </c>
      <c r="J13" s="47"/>
      <c r="K13" s="47"/>
      <c r="L13" s="47">
        <v>4000</v>
      </c>
      <c r="M13" s="47"/>
      <c r="N13" s="48">
        <v>800</v>
      </c>
    </row>
    <row r="14" spans="1:14" s="422" customFormat="1" ht="17.25">
      <c r="A14" s="410">
        <v>8</v>
      </c>
      <c r="B14" s="442"/>
      <c r="C14" s="443"/>
      <c r="D14" s="444" t="s">
        <v>275</v>
      </c>
      <c r="E14" s="445"/>
      <c r="F14" s="446"/>
      <c r="G14" s="446"/>
      <c r="H14" s="447"/>
      <c r="I14" s="448">
        <f t="shared" si="0"/>
        <v>704</v>
      </c>
      <c r="J14" s="446"/>
      <c r="K14" s="446"/>
      <c r="L14" s="446">
        <v>704</v>
      </c>
      <c r="M14" s="446"/>
      <c r="N14" s="449"/>
    </row>
    <row r="15" spans="1:14" s="422" customFormat="1" ht="25.5" customHeight="1">
      <c r="A15" s="410">
        <v>9</v>
      </c>
      <c r="B15" s="450"/>
      <c r="C15" s="451">
        <v>3</v>
      </c>
      <c r="D15" s="452" t="s">
        <v>180</v>
      </c>
      <c r="E15" s="453" t="s">
        <v>776</v>
      </c>
      <c r="F15" s="439">
        <v>800</v>
      </c>
      <c r="G15" s="439">
        <v>8000</v>
      </c>
      <c r="H15" s="440">
        <v>9050</v>
      </c>
      <c r="I15" s="441"/>
      <c r="J15" s="453"/>
      <c r="K15" s="453"/>
      <c r="L15" s="453"/>
      <c r="M15" s="453"/>
      <c r="N15" s="454"/>
    </row>
    <row r="16" spans="1:14" s="422" customFormat="1" ht="16.5">
      <c r="A16" s="410">
        <v>10</v>
      </c>
      <c r="B16" s="450"/>
      <c r="C16" s="451"/>
      <c r="D16" s="455" t="s">
        <v>277</v>
      </c>
      <c r="E16" s="456"/>
      <c r="F16" s="436"/>
      <c r="G16" s="436"/>
      <c r="H16" s="437"/>
      <c r="I16" s="438">
        <f t="shared" si="0"/>
        <v>8000</v>
      </c>
      <c r="J16" s="269"/>
      <c r="K16" s="269"/>
      <c r="L16" s="269"/>
      <c r="M16" s="269"/>
      <c r="N16" s="270">
        <v>8000</v>
      </c>
    </row>
    <row r="17" spans="1:14" s="422" customFormat="1" ht="16.5">
      <c r="A17" s="410">
        <v>11</v>
      </c>
      <c r="B17" s="450"/>
      <c r="C17" s="451"/>
      <c r="D17" s="427" t="s">
        <v>285</v>
      </c>
      <c r="E17" s="453"/>
      <c r="F17" s="439"/>
      <c r="G17" s="439"/>
      <c r="H17" s="440"/>
      <c r="I17" s="441">
        <f t="shared" si="0"/>
        <v>5070</v>
      </c>
      <c r="J17" s="47"/>
      <c r="K17" s="47"/>
      <c r="L17" s="47"/>
      <c r="M17" s="47"/>
      <c r="N17" s="48">
        <v>5070</v>
      </c>
    </row>
    <row r="18" spans="1:14" s="422" customFormat="1" ht="17.25">
      <c r="A18" s="410">
        <v>12</v>
      </c>
      <c r="B18" s="442"/>
      <c r="C18" s="443"/>
      <c r="D18" s="444" t="s">
        <v>275</v>
      </c>
      <c r="E18" s="445"/>
      <c r="F18" s="446"/>
      <c r="G18" s="446"/>
      <c r="H18" s="447"/>
      <c r="I18" s="448">
        <f t="shared" si="0"/>
        <v>5070</v>
      </c>
      <c r="J18" s="446"/>
      <c r="K18" s="446"/>
      <c r="L18" s="446"/>
      <c r="M18" s="446"/>
      <c r="N18" s="449">
        <v>5070</v>
      </c>
    </row>
    <row r="19" spans="1:14" s="422" customFormat="1" ht="25.5" customHeight="1">
      <c r="A19" s="410">
        <v>13</v>
      </c>
      <c r="B19" s="450"/>
      <c r="C19" s="451">
        <v>4</v>
      </c>
      <c r="D19" s="452" t="s">
        <v>225</v>
      </c>
      <c r="E19" s="453" t="s">
        <v>714</v>
      </c>
      <c r="F19" s="439">
        <v>4834</v>
      </c>
      <c r="G19" s="439">
        <v>5000</v>
      </c>
      <c r="H19" s="440">
        <v>6175</v>
      </c>
      <c r="I19" s="441"/>
      <c r="J19" s="453"/>
      <c r="K19" s="453"/>
      <c r="L19" s="453"/>
      <c r="M19" s="453"/>
      <c r="N19" s="454"/>
    </row>
    <row r="20" spans="1:14" s="422" customFormat="1" ht="16.5">
      <c r="A20" s="410">
        <v>14</v>
      </c>
      <c r="B20" s="450"/>
      <c r="C20" s="451"/>
      <c r="D20" s="455" t="s">
        <v>277</v>
      </c>
      <c r="E20" s="456"/>
      <c r="F20" s="436"/>
      <c r="G20" s="436"/>
      <c r="H20" s="437"/>
      <c r="I20" s="438">
        <f t="shared" si="0"/>
        <v>6000</v>
      </c>
      <c r="J20" s="269"/>
      <c r="K20" s="269"/>
      <c r="L20" s="269">
        <v>6000</v>
      </c>
      <c r="M20" s="269"/>
      <c r="N20" s="270"/>
    </row>
    <row r="21" spans="1:14" s="422" customFormat="1" ht="16.5">
      <c r="A21" s="410">
        <v>15</v>
      </c>
      <c r="B21" s="450"/>
      <c r="C21" s="451"/>
      <c r="D21" s="427" t="s">
        <v>285</v>
      </c>
      <c r="E21" s="453"/>
      <c r="F21" s="439"/>
      <c r="G21" s="439"/>
      <c r="H21" s="440"/>
      <c r="I21" s="441">
        <f t="shared" si="0"/>
        <v>8982</v>
      </c>
      <c r="J21" s="47">
        <v>1350</v>
      </c>
      <c r="K21" s="47">
        <v>700</v>
      </c>
      <c r="L21" s="47">
        <v>6932</v>
      </c>
      <c r="M21" s="47"/>
      <c r="N21" s="48"/>
    </row>
    <row r="22" spans="1:14" s="422" customFormat="1" ht="17.25">
      <c r="A22" s="410">
        <v>16</v>
      </c>
      <c r="B22" s="442"/>
      <c r="C22" s="443"/>
      <c r="D22" s="444" t="s">
        <v>275</v>
      </c>
      <c r="E22" s="445"/>
      <c r="F22" s="446"/>
      <c r="G22" s="446"/>
      <c r="H22" s="447"/>
      <c r="I22" s="448">
        <f t="shared" si="0"/>
        <v>7673</v>
      </c>
      <c r="J22" s="446">
        <v>797</v>
      </c>
      <c r="K22" s="446">
        <v>488</v>
      </c>
      <c r="L22" s="446">
        <v>6388</v>
      </c>
      <c r="M22" s="446"/>
      <c r="N22" s="449"/>
    </row>
    <row r="23" spans="1:14" s="422" customFormat="1" ht="25.5" customHeight="1">
      <c r="A23" s="410">
        <v>17</v>
      </c>
      <c r="B23" s="450"/>
      <c r="C23" s="451">
        <v>5</v>
      </c>
      <c r="D23" s="452" t="s">
        <v>228</v>
      </c>
      <c r="E23" s="453" t="s">
        <v>714</v>
      </c>
      <c r="F23" s="439">
        <v>6079</v>
      </c>
      <c r="G23" s="439">
        <v>5000</v>
      </c>
      <c r="H23" s="440">
        <v>5434</v>
      </c>
      <c r="I23" s="441"/>
      <c r="J23" s="453"/>
      <c r="K23" s="453"/>
      <c r="L23" s="453"/>
      <c r="M23" s="453"/>
      <c r="N23" s="454"/>
    </row>
    <row r="24" spans="1:14" s="411" customFormat="1" ht="16.5">
      <c r="A24" s="410">
        <v>18</v>
      </c>
      <c r="B24" s="450"/>
      <c r="C24" s="451"/>
      <c r="D24" s="455" t="s">
        <v>277</v>
      </c>
      <c r="E24" s="456"/>
      <c r="F24" s="436"/>
      <c r="G24" s="436"/>
      <c r="H24" s="437"/>
      <c r="I24" s="438">
        <f t="shared" si="0"/>
        <v>8000</v>
      </c>
      <c r="J24" s="269"/>
      <c r="K24" s="269"/>
      <c r="L24" s="269">
        <v>8000</v>
      </c>
      <c r="M24" s="269"/>
      <c r="N24" s="270"/>
    </row>
    <row r="25" spans="1:14" s="422" customFormat="1" ht="16.5">
      <c r="A25" s="410">
        <v>19</v>
      </c>
      <c r="B25" s="450"/>
      <c r="C25" s="451"/>
      <c r="D25" s="427" t="s">
        <v>285</v>
      </c>
      <c r="E25" s="453"/>
      <c r="F25" s="439"/>
      <c r="G25" s="439"/>
      <c r="H25" s="440"/>
      <c r="I25" s="441">
        <f t="shared" si="0"/>
        <v>8081</v>
      </c>
      <c r="J25" s="47"/>
      <c r="K25" s="47"/>
      <c r="L25" s="47">
        <v>8081</v>
      </c>
      <c r="M25" s="47"/>
      <c r="N25" s="48"/>
    </row>
    <row r="26" spans="1:14" s="422" customFormat="1" ht="17.25">
      <c r="A26" s="410">
        <v>20</v>
      </c>
      <c r="B26" s="442"/>
      <c r="C26" s="443"/>
      <c r="D26" s="444" t="s">
        <v>275</v>
      </c>
      <c r="E26" s="445"/>
      <c r="F26" s="446"/>
      <c r="G26" s="446"/>
      <c r="H26" s="447"/>
      <c r="I26" s="448">
        <f t="shared" si="0"/>
        <v>7494</v>
      </c>
      <c r="J26" s="446"/>
      <c r="K26" s="446"/>
      <c r="L26" s="446">
        <v>7494</v>
      </c>
      <c r="M26" s="446"/>
      <c r="N26" s="449"/>
    </row>
    <row r="27" spans="1:14" s="422" customFormat="1" ht="25.5" customHeight="1">
      <c r="A27" s="410">
        <v>21</v>
      </c>
      <c r="B27" s="450"/>
      <c r="C27" s="451">
        <v>6</v>
      </c>
      <c r="D27" s="452" t="s">
        <v>226</v>
      </c>
      <c r="E27" s="453" t="s">
        <v>714</v>
      </c>
      <c r="F27" s="439">
        <v>7820</v>
      </c>
      <c r="G27" s="439">
        <v>5500</v>
      </c>
      <c r="H27" s="440">
        <v>8587</v>
      </c>
      <c r="I27" s="441"/>
      <c r="J27" s="453"/>
      <c r="K27" s="453"/>
      <c r="L27" s="453"/>
      <c r="M27" s="453"/>
      <c r="N27" s="454"/>
    </row>
    <row r="28" spans="1:14" s="422" customFormat="1" ht="16.5">
      <c r="A28" s="410">
        <v>22</v>
      </c>
      <c r="B28" s="450"/>
      <c r="C28" s="451"/>
      <c r="D28" s="455" t="s">
        <v>277</v>
      </c>
      <c r="E28" s="456"/>
      <c r="F28" s="436"/>
      <c r="G28" s="436"/>
      <c r="H28" s="437"/>
      <c r="I28" s="438">
        <f t="shared" si="0"/>
        <v>7000</v>
      </c>
      <c r="J28" s="269">
        <v>2800</v>
      </c>
      <c r="K28" s="269">
        <v>2000</v>
      </c>
      <c r="L28" s="269">
        <v>2200</v>
      </c>
      <c r="M28" s="269"/>
      <c r="N28" s="270"/>
    </row>
    <row r="29" spans="1:14" s="422" customFormat="1" ht="16.5">
      <c r="A29" s="410">
        <v>23</v>
      </c>
      <c r="B29" s="450"/>
      <c r="C29" s="451"/>
      <c r="D29" s="427" t="s">
        <v>285</v>
      </c>
      <c r="E29" s="453"/>
      <c r="F29" s="439"/>
      <c r="G29" s="439"/>
      <c r="H29" s="440"/>
      <c r="I29" s="441">
        <f t="shared" si="0"/>
        <v>7603</v>
      </c>
      <c r="J29" s="47">
        <v>2800</v>
      </c>
      <c r="K29" s="47">
        <v>1600</v>
      </c>
      <c r="L29" s="47">
        <v>3203</v>
      </c>
      <c r="M29" s="47"/>
      <c r="N29" s="48"/>
    </row>
    <row r="30" spans="1:14" s="422" customFormat="1" ht="17.25">
      <c r="A30" s="410">
        <v>24</v>
      </c>
      <c r="B30" s="442"/>
      <c r="C30" s="443"/>
      <c r="D30" s="444" t="s">
        <v>275</v>
      </c>
      <c r="E30" s="445"/>
      <c r="F30" s="446"/>
      <c r="G30" s="446"/>
      <c r="H30" s="447"/>
      <c r="I30" s="448">
        <f t="shared" si="0"/>
        <v>6242</v>
      </c>
      <c r="J30" s="446">
        <v>2408</v>
      </c>
      <c r="K30" s="446">
        <v>668</v>
      </c>
      <c r="L30" s="446">
        <v>3166</v>
      </c>
      <c r="M30" s="446"/>
      <c r="N30" s="449"/>
    </row>
    <row r="31" spans="1:14" s="422" customFormat="1" ht="25.5" customHeight="1">
      <c r="A31" s="410">
        <v>25</v>
      </c>
      <c r="B31" s="450"/>
      <c r="C31" s="451">
        <v>7</v>
      </c>
      <c r="D31" s="452" t="s">
        <v>227</v>
      </c>
      <c r="E31" s="453" t="s">
        <v>714</v>
      </c>
      <c r="F31" s="439">
        <v>196</v>
      </c>
      <c r="G31" s="439">
        <v>1000</v>
      </c>
      <c r="H31" s="440">
        <v>3385</v>
      </c>
      <c r="I31" s="441"/>
      <c r="J31" s="453"/>
      <c r="K31" s="453"/>
      <c r="L31" s="453"/>
      <c r="M31" s="453"/>
      <c r="N31" s="454"/>
    </row>
    <row r="32" spans="1:14" s="422" customFormat="1" ht="16.5">
      <c r="A32" s="410">
        <v>26</v>
      </c>
      <c r="B32" s="450"/>
      <c r="C32" s="451"/>
      <c r="D32" s="455" t="s">
        <v>277</v>
      </c>
      <c r="E32" s="456"/>
      <c r="F32" s="436"/>
      <c r="G32" s="436"/>
      <c r="H32" s="437"/>
      <c r="I32" s="438">
        <f t="shared" si="0"/>
        <v>2000</v>
      </c>
      <c r="J32" s="269"/>
      <c r="K32" s="269"/>
      <c r="L32" s="269"/>
      <c r="M32" s="269"/>
      <c r="N32" s="270">
        <v>2000</v>
      </c>
    </row>
    <row r="33" spans="1:14" s="422" customFormat="1" ht="16.5">
      <c r="A33" s="410">
        <v>27</v>
      </c>
      <c r="B33" s="450"/>
      <c r="C33" s="451"/>
      <c r="D33" s="427" t="s">
        <v>285</v>
      </c>
      <c r="E33" s="453"/>
      <c r="F33" s="439"/>
      <c r="G33" s="439"/>
      <c r="H33" s="440"/>
      <c r="I33" s="441">
        <f t="shared" si="0"/>
        <v>2000</v>
      </c>
      <c r="J33" s="47"/>
      <c r="K33" s="47"/>
      <c r="L33" s="47">
        <v>2000</v>
      </c>
      <c r="M33" s="47"/>
      <c r="N33" s="48"/>
    </row>
    <row r="34" spans="1:14" s="422" customFormat="1" ht="17.25">
      <c r="A34" s="410">
        <v>28</v>
      </c>
      <c r="B34" s="442"/>
      <c r="C34" s="443"/>
      <c r="D34" s="444" t="s">
        <v>275</v>
      </c>
      <c r="E34" s="445"/>
      <c r="F34" s="446"/>
      <c r="G34" s="446"/>
      <c r="H34" s="447"/>
      <c r="I34" s="448">
        <f t="shared" si="0"/>
        <v>2000</v>
      </c>
      <c r="J34" s="446"/>
      <c r="K34" s="446"/>
      <c r="L34" s="446">
        <v>2000</v>
      </c>
      <c r="M34" s="446"/>
      <c r="N34" s="449"/>
    </row>
    <row r="35" spans="1:14" s="422" customFormat="1" ht="25.5" customHeight="1">
      <c r="A35" s="410">
        <v>29</v>
      </c>
      <c r="B35" s="450"/>
      <c r="C35" s="451">
        <v>8</v>
      </c>
      <c r="D35" s="452" t="s">
        <v>422</v>
      </c>
      <c r="E35" s="453" t="s">
        <v>714</v>
      </c>
      <c r="F35" s="439">
        <f>SUM(F39:F51)</f>
        <v>32696</v>
      </c>
      <c r="G35" s="439">
        <f>SUM(G39:G51)</f>
        <v>35000</v>
      </c>
      <c r="H35" s="440">
        <f>SUM(H39:H51)</f>
        <v>29933</v>
      </c>
      <c r="I35" s="441"/>
      <c r="J35" s="453"/>
      <c r="K35" s="453"/>
      <c r="L35" s="453"/>
      <c r="M35" s="453"/>
      <c r="N35" s="454"/>
    </row>
    <row r="36" spans="1:14" s="422" customFormat="1" ht="16.5">
      <c r="A36" s="410">
        <v>30</v>
      </c>
      <c r="B36" s="450"/>
      <c r="C36" s="451"/>
      <c r="D36" s="455" t="s">
        <v>277</v>
      </c>
      <c r="E36" s="456"/>
      <c r="F36" s="436"/>
      <c r="G36" s="436"/>
      <c r="H36" s="437"/>
      <c r="I36" s="438">
        <f t="shared" si="0"/>
        <v>42300</v>
      </c>
      <c r="J36" s="436">
        <f aca="true" t="shared" si="1" ref="J36:N38">SUM(J40,J44,J48,J52,J56)</f>
        <v>0</v>
      </c>
      <c r="K36" s="436">
        <f t="shared" si="1"/>
        <v>0</v>
      </c>
      <c r="L36" s="436">
        <f t="shared" si="1"/>
        <v>10300</v>
      </c>
      <c r="M36" s="436">
        <f t="shared" si="1"/>
        <v>0</v>
      </c>
      <c r="N36" s="457">
        <f t="shared" si="1"/>
        <v>32000</v>
      </c>
    </row>
    <row r="37" spans="1:14" s="422" customFormat="1" ht="16.5">
      <c r="A37" s="410">
        <v>31</v>
      </c>
      <c r="B37" s="450"/>
      <c r="C37" s="451"/>
      <c r="D37" s="427" t="s">
        <v>285</v>
      </c>
      <c r="E37" s="453"/>
      <c r="F37" s="439"/>
      <c r="G37" s="439"/>
      <c r="H37" s="440"/>
      <c r="I37" s="441">
        <f t="shared" si="0"/>
        <v>42300</v>
      </c>
      <c r="J37" s="439">
        <f t="shared" si="1"/>
        <v>0</v>
      </c>
      <c r="K37" s="439">
        <f t="shared" si="1"/>
        <v>0</v>
      </c>
      <c r="L37" s="439">
        <f t="shared" si="1"/>
        <v>3300</v>
      </c>
      <c r="M37" s="439">
        <f t="shared" si="1"/>
        <v>0</v>
      </c>
      <c r="N37" s="458">
        <f t="shared" si="1"/>
        <v>39000</v>
      </c>
    </row>
    <row r="38" spans="1:14" s="422" customFormat="1" ht="17.25">
      <c r="A38" s="410">
        <v>32</v>
      </c>
      <c r="B38" s="442"/>
      <c r="C38" s="443"/>
      <c r="D38" s="444" t="s">
        <v>275</v>
      </c>
      <c r="E38" s="445"/>
      <c r="F38" s="446"/>
      <c r="G38" s="446"/>
      <c r="H38" s="447"/>
      <c r="I38" s="448">
        <f t="shared" si="0"/>
        <v>39310</v>
      </c>
      <c r="J38" s="446">
        <f t="shared" si="1"/>
        <v>0</v>
      </c>
      <c r="K38" s="446">
        <f t="shared" si="1"/>
        <v>0</v>
      </c>
      <c r="L38" s="446">
        <f t="shared" si="1"/>
        <v>310</v>
      </c>
      <c r="M38" s="446">
        <f t="shared" si="1"/>
        <v>0</v>
      </c>
      <c r="N38" s="449">
        <f t="shared" si="1"/>
        <v>39000</v>
      </c>
    </row>
    <row r="39" spans="1:14" s="422" customFormat="1" ht="19.5" customHeight="1">
      <c r="A39" s="410">
        <v>33</v>
      </c>
      <c r="B39" s="450"/>
      <c r="C39" s="451"/>
      <c r="D39" s="459" t="s">
        <v>38</v>
      </c>
      <c r="E39" s="460"/>
      <c r="F39" s="461">
        <v>22000</v>
      </c>
      <c r="G39" s="461">
        <v>20000</v>
      </c>
      <c r="H39" s="462">
        <v>20000</v>
      </c>
      <c r="I39" s="463"/>
      <c r="J39" s="271"/>
      <c r="K39" s="271"/>
      <c r="L39" s="271"/>
      <c r="M39" s="271"/>
      <c r="N39" s="272"/>
    </row>
    <row r="40" spans="1:14" s="422" customFormat="1" ht="17.25">
      <c r="A40" s="410">
        <v>34</v>
      </c>
      <c r="B40" s="450"/>
      <c r="C40" s="451"/>
      <c r="D40" s="464" t="s">
        <v>277</v>
      </c>
      <c r="E40" s="465"/>
      <c r="F40" s="466"/>
      <c r="G40" s="466"/>
      <c r="H40" s="467"/>
      <c r="I40" s="468">
        <f t="shared" si="0"/>
        <v>22000</v>
      </c>
      <c r="J40" s="273"/>
      <c r="K40" s="273"/>
      <c r="L40" s="273"/>
      <c r="M40" s="273"/>
      <c r="N40" s="274">
        <v>22000</v>
      </c>
    </row>
    <row r="41" spans="1:14" s="422" customFormat="1" ht="17.25">
      <c r="A41" s="410">
        <v>35</v>
      </c>
      <c r="B41" s="450"/>
      <c r="C41" s="451"/>
      <c r="D41" s="469" t="s">
        <v>285</v>
      </c>
      <c r="E41" s="460"/>
      <c r="F41" s="461"/>
      <c r="G41" s="461"/>
      <c r="H41" s="462"/>
      <c r="I41" s="463">
        <f t="shared" si="0"/>
        <v>22000</v>
      </c>
      <c r="J41" s="271"/>
      <c r="K41" s="271"/>
      <c r="L41" s="271"/>
      <c r="M41" s="271"/>
      <c r="N41" s="272">
        <v>22000</v>
      </c>
    </row>
    <row r="42" spans="1:14" s="422" customFormat="1" ht="17.25">
      <c r="A42" s="410">
        <v>36</v>
      </c>
      <c r="B42" s="442"/>
      <c r="C42" s="443"/>
      <c r="D42" s="470" t="s">
        <v>275</v>
      </c>
      <c r="E42" s="471"/>
      <c r="F42" s="472"/>
      <c r="G42" s="472"/>
      <c r="H42" s="473"/>
      <c r="I42" s="474">
        <f t="shared" si="0"/>
        <v>22000</v>
      </c>
      <c r="J42" s="472"/>
      <c r="K42" s="472"/>
      <c r="L42" s="472"/>
      <c r="M42" s="472"/>
      <c r="N42" s="475">
        <v>22000</v>
      </c>
    </row>
    <row r="43" spans="1:14" s="422" customFormat="1" ht="19.5" customHeight="1">
      <c r="A43" s="410">
        <v>37</v>
      </c>
      <c r="B43" s="450"/>
      <c r="C43" s="451"/>
      <c r="D43" s="459" t="s">
        <v>81</v>
      </c>
      <c r="E43" s="460"/>
      <c r="F43" s="461">
        <v>696</v>
      </c>
      <c r="G43" s="461">
        <v>6000</v>
      </c>
      <c r="H43" s="462">
        <v>933</v>
      </c>
      <c r="I43" s="463"/>
      <c r="J43" s="271"/>
      <c r="K43" s="271"/>
      <c r="L43" s="271"/>
      <c r="M43" s="271"/>
      <c r="N43" s="272"/>
    </row>
    <row r="44" spans="1:14" s="422" customFormat="1" ht="17.25">
      <c r="A44" s="410">
        <v>38</v>
      </c>
      <c r="B44" s="450"/>
      <c r="C44" s="451"/>
      <c r="D44" s="464" t="s">
        <v>277</v>
      </c>
      <c r="E44" s="465"/>
      <c r="F44" s="466"/>
      <c r="G44" s="466"/>
      <c r="H44" s="467"/>
      <c r="I44" s="468">
        <f t="shared" si="0"/>
        <v>8300</v>
      </c>
      <c r="J44" s="273"/>
      <c r="K44" s="273"/>
      <c r="L44" s="273">
        <v>8300</v>
      </c>
      <c r="M44" s="273"/>
      <c r="N44" s="274"/>
    </row>
    <row r="45" spans="1:14" s="422" customFormat="1" ht="17.25">
      <c r="A45" s="410">
        <v>39</v>
      </c>
      <c r="B45" s="450"/>
      <c r="C45" s="451"/>
      <c r="D45" s="469" t="s">
        <v>285</v>
      </c>
      <c r="E45" s="460"/>
      <c r="F45" s="461"/>
      <c r="G45" s="461"/>
      <c r="H45" s="462"/>
      <c r="I45" s="463">
        <f t="shared" si="0"/>
        <v>8300</v>
      </c>
      <c r="J45" s="271"/>
      <c r="K45" s="271"/>
      <c r="L45" s="271">
        <v>1300</v>
      </c>
      <c r="M45" s="271"/>
      <c r="N45" s="272">
        <v>7000</v>
      </c>
    </row>
    <row r="46" spans="1:14" s="422" customFormat="1" ht="17.25">
      <c r="A46" s="410">
        <v>40</v>
      </c>
      <c r="B46" s="442"/>
      <c r="C46" s="443"/>
      <c r="D46" s="470" t="s">
        <v>275</v>
      </c>
      <c r="E46" s="471"/>
      <c r="F46" s="472"/>
      <c r="G46" s="472"/>
      <c r="H46" s="473"/>
      <c r="I46" s="474">
        <f t="shared" si="0"/>
        <v>7310</v>
      </c>
      <c r="J46" s="472"/>
      <c r="K46" s="472"/>
      <c r="L46" s="472">
        <v>310</v>
      </c>
      <c r="M46" s="472"/>
      <c r="N46" s="475">
        <v>7000</v>
      </c>
    </row>
    <row r="47" spans="1:14" s="422" customFormat="1" ht="19.5" customHeight="1">
      <c r="A47" s="410">
        <v>41</v>
      </c>
      <c r="B47" s="450"/>
      <c r="C47" s="451"/>
      <c r="D47" s="459" t="s">
        <v>678</v>
      </c>
      <c r="E47" s="460"/>
      <c r="F47" s="461">
        <v>2000</v>
      </c>
      <c r="G47" s="461">
        <v>1500</v>
      </c>
      <c r="H47" s="462">
        <v>1500</v>
      </c>
      <c r="I47" s="463"/>
      <c r="J47" s="271"/>
      <c r="K47" s="271"/>
      <c r="L47" s="271"/>
      <c r="M47" s="271"/>
      <c r="N47" s="272"/>
    </row>
    <row r="48" spans="1:14" s="422" customFormat="1" ht="17.25">
      <c r="A48" s="410">
        <v>42</v>
      </c>
      <c r="B48" s="450"/>
      <c r="C48" s="451"/>
      <c r="D48" s="464" t="s">
        <v>277</v>
      </c>
      <c r="E48" s="465"/>
      <c r="F48" s="466"/>
      <c r="G48" s="466"/>
      <c r="H48" s="467"/>
      <c r="I48" s="468">
        <f t="shared" si="0"/>
        <v>2000</v>
      </c>
      <c r="J48" s="273"/>
      <c r="K48" s="273"/>
      <c r="L48" s="273"/>
      <c r="M48" s="273"/>
      <c r="N48" s="274">
        <v>2000</v>
      </c>
    </row>
    <row r="49" spans="1:14" s="422" customFormat="1" ht="17.25">
      <c r="A49" s="410">
        <v>43</v>
      </c>
      <c r="B49" s="450"/>
      <c r="C49" s="451"/>
      <c r="D49" s="469" t="s">
        <v>285</v>
      </c>
      <c r="E49" s="460"/>
      <c r="F49" s="461"/>
      <c r="G49" s="461"/>
      <c r="H49" s="462"/>
      <c r="I49" s="463">
        <f t="shared" si="0"/>
        <v>2000</v>
      </c>
      <c r="J49" s="271"/>
      <c r="K49" s="271"/>
      <c r="L49" s="271"/>
      <c r="M49" s="271"/>
      <c r="N49" s="272">
        <v>2000</v>
      </c>
    </row>
    <row r="50" spans="1:14" s="422" customFormat="1" ht="17.25">
      <c r="A50" s="410">
        <v>44</v>
      </c>
      <c r="B50" s="442"/>
      <c r="C50" s="443"/>
      <c r="D50" s="470" t="s">
        <v>275</v>
      </c>
      <c r="E50" s="471"/>
      <c r="F50" s="472"/>
      <c r="G50" s="472"/>
      <c r="H50" s="473"/>
      <c r="I50" s="474">
        <f t="shared" si="0"/>
        <v>2000</v>
      </c>
      <c r="J50" s="472"/>
      <c r="K50" s="472"/>
      <c r="L50" s="472"/>
      <c r="M50" s="472"/>
      <c r="N50" s="475">
        <v>2000</v>
      </c>
    </row>
    <row r="51" spans="1:14" s="422" customFormat="1" ht="18" customHeight="1">
      <c r="A51" s="410">
        <v>45</v>
      </c>
      <c r="B51" s="450"/>
      <c r="C51" s="451"/>
      <c r="D51" s="459" t="s">
        <v>82</v>
      </c>
      <c r="E51" s="460"/>
      <c r="F51" s="461">
        <v>8000</v>
      </c>
      <c r="G51" s="461">
        <v>7500</v>
      </c>
      <c r="H51" s="462">
        <v>7500</v>
      </c>
      <c r="I51" s="463"/>
      <c r="J51" s="271"/>
      <c r="K51" s="271"/>
      <c r="L51" s="271"/>
      <c r="M51" s="271"/>
      <c r="N51" s="272"/>
    </row>
    <row r="52" spans="1:14" s="422" customFormat="1" ht="17.25">
      <c r="A52" s="410">
        <v>46</v>
      </c>
      <c r="B52" s="450"/>
      <c r="C52" s="451"/>
      <c r="D52" s="464" t="s">
        <v>277</v>
      </c>
      <c r="E52" s="465"/>
      <c r="F52" s="466"/>
      <c r="G52" s="466"/>
      <c r="H52" s="467"/>
      <c r="I52" s="468">
        <f t="shared" si="0"/>
        <v>8000</v>
      </c>
      <c r="J52" s="273"/>
      <c r="K52" s="273"/>
      <c r="L52" s="273"/>
      <c r="M52" s="273"/>
      <c r="N52" s="274">
        <v>8000</v>
      </c>
    </row>
    <row r="53" spans="1:14" s="422" customFormat="1" ht="17.25">
      <c r="A53" s="410">
        <v>47</v>
      </c>
      <c r="B53" s="450"/>
      <c r="C53" s="451"/>
      <c r="D53" s="469" t="s">
        <v>285</v>
      </c>
      <c r="E53" s="460"/>
      <c r="F53" s="461"/>
      <c r="G53" s="461"/>
      <c r="H53" s="462"/>
      <c r="I53" s="463">
        <f t="shared" si="0"/>
        <v>8000</v>
      </c>
      <c r="J53" s="271"/>
      <c r="K53" s="271"/>
      <c r="L53" s="271"/>
      <c r="M53" s="271"/>
      <c r="N53" s="272">
        <v>8000</v>
      </c>
    </row>
    <row r="54" spans="1:14" s="422" customFormat="1" ht="17.25">
      <c r="A54" s="410">
        <v>48</v>
      </c>
      <c r="B54" s="442"/>
      <c r="C54" s="443"/>
      <c r="D54" s="470" t="s">
        <v>275</v>
      </c>
      <c r="E54" s="471"/>
      <c r="F54" s="472"/>
      <c r="G54" s="472"/>
      <c r="H54" s="473"/>
      <c r="I54" s="474">
        <f t="shared" si="0"/>
        <v>8000</v>
      </c>
      <c r="J54" s="472"/>
      <c r="K54" s="472"/>
      <c r="L54" s="472"/>
      <c r="M54" s="472"/>
      <c r="N54" s="475">
        <v>8000</v>
      </c>
    </row>
    <row r="55" spans="1:14" s="422" customFormat="1" ht="18" customHeight="1">
      <c r="A55" s="410">
        <v>49</v>
      </c>
      <c r="B55" s="450"/>
      <c r="C55" s="451"/>
      <c r="D55" s="459" t="s">
        <v>51</v>
      </c>
      <c r="E55" s="460"/>
      <c r="F55" s="461"/>
      <c r="G55" s="461"/>
      <c r="H55" s="462"/>
      <c r="I55" s="463"/>
      <c r="J55" s="271"/>
      <c r="K55" s="271"/>
      <c r="L55" s="271"/>
      <c r="M55" s="271"/>
      <c r="N55" s="272"/>
    </row>
    <row r="56" spans="1:14" s="422" customFormat="1" ht="17.25">
      <c r="A56" s="410">
        <v>50</v>
      </c>
      <c r="B56" s="450"/>
      <c r="C56" s="451"/>
      <c r="D56" s="464" t="s">
        <v>277</v>
      </c>
      <c r="E56" s="465"/>
      <c r="F56" s="466"/>
      <c r="G56" s="466"/>
      <c r="H56" s="467"/>
      <c r="I56" s="468">
        <f t="shared" si="0"/>
        <v>2000</v>
      </c>
      <c r="J56" s="273"/>
      <c r="K56" s="273"/>
      <c r="L56" s="273">
        <v>2000</v>
      </c>
      <c r="M56" s="273"/>
      <c r="N56" s="274"/>
    </row>
    <row r="57" spans="1:14" s="422" customFormat="1" ht="17.25">
      <c r="A57" s="410">
        <v>51</v>
      </c>
      <c r="B57" s="450"/>
      <c r="C57" s="451"/>
      <c r="D57" s="469" t="s">
        <v>285</v>
      </c>
      <c r="E57" s="460"/>
      <c r="F57" s="461"/>
      <c r="G57" s="461"/>
      <c r="H57" s="462"/>
      <c r="I57" s="463">
        <f t="shared" si="0"/>
        <v>2000</v>
      </c>
      <c r="J57" s="271"/>
      <c r="K57" s="271"/>
      <c r="L57" s="271">
        <v>2000</v>
      </c>
      <c r="M57" s="271"/>
      <c r="N57" s="272"/>
    </row>
    <row r="58" spans="1:14" s="422" customFormat="1" ht="17.25">
      <c r="A58" s="410">
        <v>52</v>
      </c>
      <c r="B58" s="442"/>
      <c r="C58" s="443"/>
      <c r="D58" s="470" t="s">
        <v>275</v>
      </c>
      <c r="E58" s="471"/>
      <c r="F58" s="472"/>
      <c r="G58" s="472"/>
      <c r="H58" s="473"/>
      <c r="I58" s="474">
        <f t="shared" si="0"/>
        <v>0</v>
      </c>
      <c r="J58" s="472"/>
      <c r="K58" s="472"/>
      <c r="L58" s="472"/>
      <c r="M58" s="472"/>
      <c r="N58" s="475"/>
    </row>
    <row r="59" spans="1:14" s="422" customFormat="1" ht="22.5" customHeight="1">
      <c r="A59" s="410">
        <v>53</v>
      </c>
      <c r="B59" s="450"/>
      <c r="C59" s="451">
        <v>9</v>
      </c>
      <c r="D59" s="452" t="s">
        <v>84</v>
      </c>
      <c r="E59" s="453" t="s">
        <v>714</v>
      </c>
      <c r="F59" s="439">
        <v>1176</v>
      </c>
      <c r="G59" s="439"/>
      <c r="H59" s="440">
        <v>2448</v>
      </c>
      <c r="I59" s="441"/>
      <c r="J59" s="453"/>
      <c r="K59" s="453"/>
      <c r="L59" s="453"/>
      <c r="M59" s="453"/>
      <c r="N59" s="454"/>
    </row>
    <row r="60" spans="1:14" s="422" customFormat="1" ht="16.5">
      <c r="A60" s="410">
        <v>54</v>
      </c>
      <c r="B60" s="450"/>
      <c r="C60" s="451"/>
      <c r="D60" s="455" t="s">
        <v>277</v>
      </c>
      <c r="E60" s="456"/>
      <c r="F60" s="436"/>
      <c r="G60" s="436"/>
      <c r="H60" s="437"/>
      <c r="I60" s="438">
        <f t="shared" si="0"/>
        <v>3000</v>
      </c>
      <c r="J60" s="269"/>
      <c r="K60" s="269"/>
      <c r="L60" s="269">
        <v>3000</v>
      </c>
      <c r="M60" s="269"/>
      <c r="N60" s="270"/>
    </row>
    <row r="61" spans="1:14" s="422" customFormat="1" ht="16.5">
      <c r="A61" s="410">
        <v>55</v>
      </c>
      <c r="B61" s="450"/>
      <c r="C61" s="451"/>
      <c r="D61" s="452" t="s">
        <v>285</v>
      </c>
      <c r="E61" s="453"/>
      <c r="F61" s="439"/>
      <c r="G61" s="439"/>
      <c r="H61" s="440"/>
      <c r="I61" s="441">
        <f t="shared" si="0"/>
        <v>10337</v>
      </c>
      <c r="J61" s="47">
        <v>400</v>
      </c>
      <c r="K61" s="47">
        <v>350</v>
      </c>
      <c r="L61" s="47">
        <v>9587</v>
      </c>
      <c r="M61" s="47"/>
      <c r="N61" s="48"/>
    </row>
    <row r="62" spans="1:14" s="422" customFormat="1" ht="17.25">
      <c r="A62" s="410">
        <v>56</v>
      </c>
      <c r="B62" s="442"/>
      <c r="C62" s="443"/>
      <c r="D62" s="444" t="s">
        <v>275</v>
      </c>
      <c r="E62" s="445"/>
      <c r="F62" s="446"/>
      <c r="G62" s="446"/>
      <c r="H62" s="447"/>
      <c r="I62" s="448">
        <f>SUM(J62:N62)</f>
        <v>7592</v>
      </c>
      <c r="J62" s="446">
        <v>241</v>
      </c>
      <c r="K62" s="446">
        <v>221</v>
      </c>
      <c r="L62" s="446">
        <v>7130</v>
      </c>
      <c r="M62" s="446"/>
      <c r="N62" s="449"/>
    </row>
    <row r="63" spans="1:14" s="422" customFormat="1" ht="22.5" customHeight="1">
      <c r="A63" s="410">
        <v>57</v>
      </c>
      <c r="B63" s="450"/>
      <c r="C63" s="451">
        <v>10</v>
      </c>
      <c r="D63" s="452" t="s">
        <v>25</v>
      </c>
      <c r="E63" s="453" t="s">
        <v>714</v>
      </c>
      <c r="F63" s="439"/>
      <c r="G63" s="439"/>
      <c r="H63" s="440"/>
      <c r="I63" s="441"/>
      <c r="J63" s="453"/>
      <c r="K63" s="453"/>
      <c r="L63" s="453"/>
      <c r="M63" s="453"/>
      <c r="N63" s="454"/>
    </row>
    <row r="64" spans="1:14" s="422" customFormat="1" ht="16.5">
      <c r="A64" s="410">
        <v>58</v>
      </c>
      <c r="B64" s="450"/>
      <c r="C64" s="451"/>
      <c r="D64" s="455" t="s">
        <v>277</v>
      </c>
      <c r="E64" s="456"/>
      <c r="F64" s="436"/>
      <c r="G64" s="436"/>
      <c r="H64" s="437"/>
      <c r="I64" s="438">
        <f t="shared" si="0"/>
        <v>1000</v>
      </c>
      <c r="J64" s="269"/>
      <c r="K64" s="269"/>
      <c r="L64" s="269">
        <v>1000</v>
      </c>
      <c r="M64" s="269"/>
      <c r="N64" s="270"/>
    </row>
    <row r="65" spans="1:14" s="422" customFormat="1" ht="16.5">
      <c r="A65" s="410">
        <v>59</v>
      </c>
      <c r="B65" s="450"/>
      <c r="C65" s="451"/>
      <c r="D65" s="452" t="s">
        <v>285</v>
      </c>
      <c r="E65" s="453"/>
      <c r="F65" s="439"/>
      <c r="G65" s="439"/>
      <c r="H65" s="440"/>
      <c r="I65" s="441">
        <f t="shared" si="0"/>
        <v>0</v>
      </c>
      <c r="J65" s="47"/>
      <c r="K65" s="47"/>
      <c r="L65" s="47"/>
      <c r="M65" s="47"/>
      <c r="N65" s="48"/>
    </row>
    <row r="66" spans="1:14" s="422" customFormat="1" ht="17.25">
      <c r="A66" s="410">
        <v>60</v>
      </c>
      <c r="B66" s="442"/>
      <c r="C66" s="443"/>
      <c r="D66" s="444" t="s">
        <v>275</v>
      </c>
      <c r="E66" s="445"/>
      <c r="F66" s="446"/>
      <c r="G66" s="446"/>
      <c r="H66" s="447"/>
      <c r="I66" s="448">
        <f t="shared" si="0"/>
        <v>0</v>
      </c>
      <c r="J66" s="446"/>
      <c r="K66" s="446"/>
      <c r="L66" s="446"/>
      <c r="M66" s="446"/>
      <c r="N66" s="449"/>
    </row>
    <row r="67" spans="1:14" s="422" customFormat="1" ht="22.5" customHeight="1">
      <c r="A67" s="410">
        <v>61</v>
      </c>
      <c r="B67" s="450"/>
      <c r="C67" s="451">
        <v>11</v>
      </c>
      <c r="D67" s="452" t="s">
        <v>26</v>
      </c>
      <c r="E67" s="453" t="s">
        <v>714</v>
      </c>
      <c r="F67" s="439"/>
      <c r="G67" s="439"/>
      <c r="H67" s="440"/>
      <c r="I67" s="441"/>
      <c r="J67" s="453"/>
      <c r="K67" s="453"/>
      <c r="L67" s="453"/>
      <c r="M67" s="453"/>
      <c r="N67" s="454"/>
    </row>
    <row r="68" spans="1:14" s="422" customFormat="1" ht="16.5">
      <c r="A68" s="410">
        <v>62</v>
      </c>
      <c r="B68" s="450"/>
      <c r="C68" s="451"/>
      <c r="D68" s="455" t="s">
        <v>277</v>
      </c>
      <c r="E68" s="456"/>
      <c r="F68" s="436"/>
      <c r="G68" s="436"/>
      <c r="H68" s="437"/>
      <c r="I68" s="438">
        <f t="shared" si="0"/>
        <v>1000</v>
      </c>
      <c r="J68" s="269"/>
      <c r="K68" s="269"/>
      <c r="L68" s="269">
        <v>1000</v>
      </c>
      <c r="M68" s="269"/>
      <c r="N68" s="270"/>
    </row>
    <row r="69" spans="1:14" s="422" customFormat="1" ht="16.5">
      <c r="A69" s="410">
        <v>63</v>
      </c>
      <c r="B69" s="450"/>
      <c r="C69" s="451"/>
      <c r="D69" s="452" t="s">
        <v>285</v>
      </c>
      <c r="E69" s="453"/>
      <c r="F69" s="439"/>
      <c r="G69" s="439"/>
      <c r="H69" s="440"/>
      <c r="I69" s="441">
        <f t="shared" si="0"/>
        <v>1246</v>
      </c>
      <c r="J69" s="47"/>
      <c r="K69" s="47"/>
      <c r="L69" s="47">
        <v>1246</v>
      </c>
      <c r="M69" s="47"/>
      <c r="N69" s="48"/>
    </row>
    <row r="70" spans="1:14" s="422" customFormat="1" ht="17.25">
      <c r="A70" s="410">
        <v>64</v>
      </c>
      <c r="B70" s="442"/>
      <c r="C70" s="443"/>
      <c r="D70" s="444" t="s">
        <v>275</v>
      </c>
      <c r="E70" s="445"/>
      <c r="F70" s="446"/>
      <c r="G70" s="446"/>
      <c r="H70" s="447"/>
      <c r="I70" s="448">
        <f>SUM(J70:N70)</f>
        <v>652</v>
      </c>
      <c r="J70" s="446"/>
      <c r="K70" s="446"/>
      <c r="L70" s="446">
        <v>652</v>
      </c>
      <c r="M70" s="446"/>
      <c r="N70" s="449"/>
    </row>
    <row r="71" spans="1:14" s="422" customFormat="1" ht="22.5" customHeight="1">
      <c r="A71" s="410">
        <v>65</v>
      </c>
      <c r="B71" s="450"/>
      <c r="C71" s="451">
        <v>12</v>
      </c>
      <c r="D71" s="452" t="s">
        <v>291</v>
      </c>
      <c r="E71" s="453" t="s">
        <v>714</v>
      </c>
      <c r="F71" s="439"/>
      <c r="G71" s="439"/>
      <c r="H71" s="440"/>
      <c r="I71" s="441"/>
      <c r="J71" s="453"/>
      <c r="K71" s="453"/>
      <c r="L71" s="453"/>
      <c r="M71" s="453"/>
      <c r="N71" s="454"/>
    </row>
    <row r="72" spans="1:14" s="422" customFormat="1" ht="16.5">
      <c r="A72" s="410">
        <v>66</v>
      </c>
      <c r="B72" s="450"/>
      <c r="C72" s="451"/>
      <c r="D72" s="455" t="s">
        <v>277</v>
      </c>
      <c r="E72" s="456"/>
      <c r="F72" s="436"/>
      <c r="G72" s="436"/>
      <c r="H72" s="437"/>
      <c r="I72" s="438">
        <f t="shared" si="0"/>
        <v>8000</v>
      </c>
      <c r="J72" s="269"/>
      <c r="K72" s="269"/>
      <c r="L72" s="269">
        <v>5000</v>
      </c>
      <c r="M72" s="269"/>
      <c r="N72" s="270">
        <v>3000</v>
      </c>
    </row>
    <row r="73" spans="1:14" s="422" customFormat="1" ht="16.5">
      <c r="A73" s="410">
        <v>67</v>
      </c>
      <c r="B73" s="450"/>
      <c r="C73" s="451"/>
      <c r="D73" s="452" t="s">
        <v>285</v>
      </c>
      <c r="E73" s="453"/>
      <c r="F73" s="439"/>
      <c r="G73" s="439"/>
      <c r="H73" s="440"/>
      <c r="I73" s="441">
        <f t="shared" si="0"/>
        <v>2424</v>
      </c>
      <c r="J73" s="47">
        <v>7</v>
      </c>
      <c r="K73" s="47">
        <v>4</v>
      </c>
      <c r="L73" s="47">
        <v>504</v>
      </c>
      <c r="M73" s="47"/>
      <c r="N73" s="48">
        <v>1909</v>
      </c>
    </row>
    <row r="74" spans="1:14" s="422" customFormat="1" ht="17.25">
      <c r="A74" s="410">
        <v>68</v>
      </c>
      <c r="B74" s="442"/>
      <c r="C74" s="443"/>
      <c r="D74" s="444" t="s">
        <v>275</v>
      </c>
      <c r="E74" s="445"/>
      <c r="F74" s="446"/>
      <c r="G74" s="446"/>
      <c r="H74" s="447"/>
      <c r="I74" s="448">
        <f>SUM(J74:N74)</f>
        <v>1077</v>
      </c>
      <c r="J74" s="446">
        <v>6</v>
      </c>
      <c r="K74" s="446">
        <v>4</v>
      </c>
      <c r="L74" s="446">
        <v>792</v>
      </c>
      <c r="M74" s="446"/>
      <c r="N74" s="449">
        <v>275</v>
      </c>
    </row>
    <row r="75" spans="1:14" s="422" customFormat="1" ht="22.5" customHeight="1">
      <c r="A75" s="410">
        <v>69</v>
      </c>
      <c r="B75" s="450"/>
      <c r="C75" s="451">
        <v>13</v>
      </c>
      <c r="D75" s="452" t="s">
        <v>27</v>
      </c>
      <c r="E75" s="453" t="s">
        <v>714</v>
      </c>
      <c r="F75" s="439"/>
      <c r="G75" s="439"/>
      <c r="H75" s="440"/>
      <c r="I75" s="441"/>
      <c r="J75" s="453"/>
      <c r="K75" s="453"/>
      <c r="L75" s="453"/>
      <c r="M75" s="453"/>
      <c r="N75" s="454"/>
    </row>
    <row r="76" spans="1:14" s="422" customFormat="1" ht="16.5">
      <c r="A76" s="410">
        <v>70</v>
      </c>
      <c r="B76" s="450"/>
      <c r="C76" s="451"/>
      <c r="D76" s="455" t="s">
        <v>277</v>
      </c>
      <c r="E76" s="456"/>
      <c r="F76" s="436"/>
      <c r="G76" s="436"/>
      <c r="H76" s="437"/>
      <c r="I76" s="438">
        <f aca="true" t="shared" si="2" ref="I76:I138">SUM(J76:N76)</f>
        <v>2000</v>
      </c>
      <c r="J76" s="269"/>
      <c r="K76" s="269"/>
      <c r="L76" s="269"/>
      <c r="M76" s="269"/>
      <c r="N76" s="270">
        <v>2000</v>
      </c>
    </row>
    <row r="77" spans="1:14" s="422" customFormat="1" ht="16.5">
      <c r="A77" s="410">
        <v>71</v>
      </c>
      <c r="B77" s="450"/>
      <c r="C77" s="451"/>
      <c r="D77" s="452" t="s">
        <v>285</v>
      </c>
      <c r="E77" s="453"/>
      <c r="F77" s="439"/>
      <c r="G77" s="439"/>
      <c r="H77" s="440"/>
      <c r="I77" s="441">
        <f t="shared" si="2"/>
        <v>1654</v>
      </c>
      <c r="J77" s="47"/>
      <c r="K77" s="47"/>
      <c r="L77" s="47"/>
      <c r="M77" s="47"/>
      <c r="N77" s="48">
        <v>1654</v>
      </c>
    </row>
    <row r="78" spans="1:14" s="422" customFormat="1" ht="17.25">
      <c r="A78" s="410">
        <v>72</v>
      </c>
      <c r="B78" s="442"/>
      <c r="C78" s="443"/>
      <c r="D78" s="444" t="s">
        <v>275</v>
      </c>
      <c r="E78" s="445"/>
      <c r="F78" s="446"/>
      <c r="G78" s="446"/>
      <c r="H78" s="447"/>
      <c r="I78" s="448">
        <f t="shared" si="2"/>
        <v>1654</v>
      </c>
      <c r="J78" s="446"/>
      <c r="K78" s="446"/>
      <c r="L78" s="446">
        <v>1654</v>
      </c>
      <c r="M78" s="446"/>
      <c r="N78" s="449"/>
    </row>
    <row r="79" spans="1:14" s="422" customFormat="1" ht="22.5" customHeight="1">
      <c r="A79" s="410">
        <v>73</v>
      </c>
      <c r="B79" s="450"/>
      <c r="C79" s="451">
        <v>14</v>
      </c>
      <c r="D79" s="452" t="s">
        <v>74</v>
      </c>
      <c r="E79" s="453" t="s">
        <v>714</v>
      </c>
      <c r="F79" s="439"/>
      <c r="G79" s="439"/>
      <c r="H79" s="440"/>
      <c r="I79" s="441"/>
      <c r="J79" s="453"/>
      <c r="K79" s="453"/>
      <c r="L79" s="453"/>
      <c r="M79" s="453"/>
      <c r="N79" s="454"/>
    </row>
    <row r="80" spans="1:14" s="422" customFormat="1" ht="16.5">
      <c r="A80" s="410">
        <v>74</v>
      </c>
      <c r="B80" s="450"/>
      <c r="C80" s="451"/>
      <c r="D80" s="455" t="s">
        <v>277</v>
      </c>
      <c r="E80" s="456"/>
      <c r="F80" s="436"/>
      <c r="G80" s="436"/>
      <c r="H80" s="437"/>
      <c r="I80" s="438">
        <f t="shared" si="2"/>
        <v>5000</v>
      </c>
      <c r="J80" s="269"/>
      <c r="K80" s="269"/>
      <c r="L80" s="269">
        <v>5000</v>
      </c>
      <c r="M80" s="269"/>
      <c r="N80" s="270"/>
    </row>
    <row r="81" spans="1:14" s="422" customFormat="1" ht="16.5">
      <c r="A81" s="410">
        <v>75</v>
      </c>
      <c r="B81" s="450"/>
      <c r="C81" s="451"/>
      <c r="D81" s="452" t="s">
        <v>285</v>
      </c>
      <c r="E81" s="453"/>
      <c r="F81" s="439"/>
      <c r="G81" s="439"/>
      <c r="H81" s="440"/>
      <c r="I81" s="441">
        <f t="shared" si="2"/>
        <v>5000</v>
      </c>
      <c r="J81" s="47"/>
      <c r="K81" s="47"/>
      <c r="L81" s="47">
        <v>5000</v>
      </c>
      <c r="M81" s="47"/>
      <c r="N81" s="48"/>
    </row>
    <row r="82" spans="1:14" s="422" customFormat="1" ht="17.25">
      <c r="A82" s="410">
        <v>76</v>
      </c>
      <c r="B82" s="442"/>
      <c r="C82" s="443"/>
      <c r="D82" s="444" t="s">
        <v>275</v>
      </c>
      <c r="E82" s="445"/>
      <c r="F82" s="446"/>
      <c r="G82" s="446"/>
      <c r="H82" s="447"/>
      <c r="I82" s="448">
        <f t="shared" si="2"/>
        <v>4583</v>
      </c>
      <c r="J82" s="446"/>
      <c r="K82" s="446"/>
      <c r="L82" s="446">
        <v>4583</v>
      </c>
      <c r="M82" s="446"/>
      <c r="N82" s="449"/>
    </row>
    <row r="83" spans="1:14" s="422" customFormat="1" ht="22.5" customHeight="1">
      <c r="A83" s="410">
        <v>77</v>
      </c>
      <c r="B83" s="450"/>
      <c r="C83" s="451">
        <v>15</v>
      </c>
      <c r="D83" s="452" t="s">
        <v>83</v>
      </c>
      <c r="E83" s="453" t="s">
        <v>714</v>
      </c>
      <c r="F83" s="439"/>
      <c r="G83" s="439">
        <v>2500</v>
      </c>
      <c r="H83" s="440"/>
      <c r="I83" s="441"/>
      <c r="J83" s="453"/>
      <c r="K83" s="453"/>
      <c r="L83" s="453"/>
      <c r="M83" s="453"/>
      <c r="N83" s="454"/>
    </row>
    <row r="84" spans="1:14" s="422" customFormat="1" ht="16.5">
      <c r="A84" s="410">
        <v>78</v>
      </c>
      <c r="B84" s="450"/>
      <c r="C84" s="451"/>
      <c r="D84" s="455" t="s">
        <v>277</v>
      </c>
      <c r="E84" s="456"/>
      <c r="F84" s="436"/>
      <c r="G84" s="436"/>
      <c r="H84" s="437"/>
      <c r="I84" s="438">
        <f t="shared" si="2"/>
        <v>1000</v>
      </c>
      <c r="J84" s="269"/>
      <c r="K84" s="269"/>
      <c r="L84" s="269">
        <v>1000</v>
      </c>
      <c r="M84" s="269"/>
      <c r="N84" s="270"/>
    </row>
    <row r="85" spans="1:14" s="422" customFormat="1" ht="16.5">
      <c r="A85" s="410">
        <v>79</v>
      </c>
      <c r="B85" s="450"/>
      <c r="C85" s="451"/>
      <c r="D85" s="452" t="s">
        <v>285</v>
      </c>
      <c r="E85" s="453"/>
      <c r="F85" s="439"/>
      <c r="G85" s="439"/>
      <c r="H85" s="440"/>
      <c r="I85" s="441">
        <f t="shared" si="2"/>
        <v>1000</v>
      </c>
      <c r="J85" s="47"/>
      <c r="K85" s="47"/>
      <c r="L85" s="47"/>
      <c r="M85" s="47"/>
      <c r="N85" s="48">
        <v>1000</v>
      </c>
    </row>
    <row r="86" spans="1:14" s="422" customFormat="1" ht="17.25">
      <c r="A86" s="410">
        <v>80</v>
      </c>
      <c r="B86" s="442"/>
      <c r="C86" s="443"/>
      <c r="D86" s="444" t="s">
        <v>275</v>
      </c>
      <c r="E86" s="445"/>
      <c r="F86" s="446"/>
      <c r="G86" s="446"/>
      <c r="H86" s="447"/>
      <c r="I86" s="448">
        <f t="shared" si="2"/>
        <v>1000</v>
      </c>
      <c r="J86" s="446"/>
      <c r="K86" s="446"/>
      <c r="L86" s="446"/>
      <c r="M86" s="446"/>
      <c r="N86" s="449">
        <v>1000</v>
      </c>
    </row>
    <row r="87" spans="1:14" s="422" customFormat="1" ht="22.5" customHeight="1">
      <c r="A87" s="410">
        <v>81</v>
      </c>
      <c r="B87" s="450"/>
      <c r="C87" s="451">
        <v>16</v>
      </c>
      <c r="D87" s="452" t="s">
        <v>39</v>
      </c>
      <c r="E87" s="453" t="s">
        <v>714</v>
      </c>
      <c r="F87" s="439">
        <v>3000</v>
      </c>
      <c r="G87" s="439">
        <v>1500</v>
      </c>
      <c r="H87" s="440">
        <v>1500</v>
      </c>
      <c r="I87" s="441"/>
      <c r="J87" s="453"/>
      <c r="K87" s="453"/>
      <c r="L87" s="453"/>
      <c r="M87" s="453"/>
      <c r="N87" s="454"/>
    </row>
    <row r="88" spans="1:14" s="422" customFormat="1" ht="16.5">
      <c r="A88" s="410">
        <v>82</v>
      </c>
      <c r="B88" s="450"/>
      <c r="C88" s="451"/>
      <c r="D88" s="455" t="s">
        <v>277</v>
      </c>
      <c r="E88" s="456"/>
      <c r="F88" s="436"/>
      <c r="G88" s="436"/>
      <c r="H88" s="437"/>
      <c r="I88" s="438">
        <f t="shared" si="2"/>
        <v>2000</v>
      </c>
      <c r="J88" s="269"/>
      <c r="K88" s="269"/>
      <c r="L88" s="269"/>
      <c r="M88" s="269"/>
      <c r="N88" s="270">
        <v>2000</v>
      </c>
    </row>
    <row r="89" spans="1:14" s="422" customFormat="1" ht="16.5">
      <c r="A89" s="410">
        <v>83</v>
      </c>
      <c r="B89" s="450"/>
      <c r="C89" s="451"/>
      <c r="D89" s="452" t="s">
        <v>285</v>
      </c>
      <c r="E89" s="453"/>
      <c r="F89" s="439"/>
      <c r="G89" s="439"/>
      <c r="H89" s="440"/>
      <c r="I89" s="441">
        <f t="shared" si="2"/>
        <v>2000</v>
      </c>
      <c r="J89" s="47"/>
      <c r="K89" s="47"/>
      <c r="L89" s="47"/>
      <c r="M89" s="47"/>
      <c r="N89" s="48">
        <v>2000</v>
      </c>
    </row>
    <row r="90" spans="1:14" s="422" customFormat="1" ht="17.25">
      <c r="A90" s="410">
        <v>84</v>
      </c>
      <c r="B90" s="442"/>
      <c r="C90" s="443"/>
      <c r="D90" s="444" t="s">
        <v>275</v>
      </c>
      <c r="E90" s="445"/>
      <c r="F90" s="446"/>
      <c r="G90" s="446"/>
      <c r="H90" s="447"/>
      <c r="I90" s="448">
        <f t="shared" si="2"/>
        <v>2000</v>
      </c>
      <c r="J90" s="446"/>
      <c r="K90" s="446"/>
      <c r="L90" s="446"/>
      <c r="M90" s="446"/>
      <c r="N90" s="449">
        <v>2000</v>
      </c>
    </row>
    <row r="91" spans="1:14" s="422" customFormat="1" ht="22.5" customHeight="1">
      <c r="A91" s="410">
        <v>85</v>
      </c>
      <c r="B91" s="450"/>
      <c r="C91" s="451">
        <v>17</v>
      </c>
      <c r="D91" s="452" t="s">
        <v>86</v>
      </c>
      <c r="E91" s="453" t="s">
        <v>714</v>
      </c>
      <c r="F91" s="439">
        <f>SUM(F95:F107)</f>
        <v>20000</v>
      </c>
      <c r="G91" s="439">
        <f>SUM(G95:G107)</f>
        <v>30600</v>
      </c>
      <c r="H91" s="440">
        <f>SUM(H95:H107)</f>
        <v>30600</v>
      </c>
      <c r="I91" s="441"/>
      <c r="J91" s="453"/>
      <c r="K91" s="453"/>
      <c r="L91" s="453"/>
      <c r="M91" s="453"/>
      <c r="N91" s="454"/>
    </row>
    <row r="92" spans="1:14" s="422" customFormat="1" ht="16.5">
      <c r="A92" s="410">
        <v>86</v>
      </c>
      <c r="B92" s="450"/>
      <c r="C92" s="451"/>
      <c r="D92" s="455" t="s">
        <v>277</v>
      </c>
      <c r="E92" s="456"/>
      <c r="F92" s="436"/>
      <c r="G92" s="436"/>
      <c r="H92" s="437"/>
      <c r="I92" s="438">
        <f t="shared" si="2"/>
        <v>32100</v>
      </c>
      <c r="J92" s="436">
        <f aca="true" t="shared" si="3" ref="J92:N93">SUM(J96,J100,J104,J108)</f>
        <v>0</v>
      </c>
      <c r="K92" s="436">
        <f t="shared" si="3"/>
        <v>0</v>
      </c>
      <c r="L92" s="436">
        <f t="shared" si="3"/>
        <v>0</v>
      </c>
      <c r="M92" s="436">
        <f t="shared" si="3"/>
        <v>0</v>
      </c>
      <c r="N92" s="457">
        <f t="shared" si="3"/>
        <v>32100</v>
      </c>
    </row>
    <row r="93" spans="1:14" s="422" customFormat="1" ht="16.5">
      <c r="A93" s="410">
        <v>87</v>
      </c>
      <c r="B93" s="450"/>
      <c r="C93" s="451"/>
      <c r="D93" s="452" t="s">
        <v>285</v>
      </c>
      <c r="E93" s="453"/>
      <c r="F93" s="439"/>
      <c r="G93" s="439"/>
      <c r="H93" s="440"/>
      <c r="I93" s="441">
        <f t="shared" si="2"/>
        <v>39700</v>
      </c>
      <c r="J93" s="439">
        <f t="shared" si="3"/>
        <v>0</v>
      </c>
      <c r="K93" s="439">
        <f t="shared" si="3"/>
        <v>0</v>
      </c>
      <c r="L93" s="439">
        <f t="shared" si="3"/>
        <v>0</v>
      </c>
      <c r="M93" s="439">
        <f t="shared" si="3"/>
        <v>0</v>
      </c>
      <c r="N93" s="458">
        <f t="shared" si="3"/>
        <v>39700</v>
      </c>
    </row>
    <row r="94" spans="1:14" s="422" customFormat="1" ht="17.25">
      <c r="A94" s="410">
        <v>88</v>
      </c>
      <c r="B94" s="442"/>
      <c r="C94" s="443"/>
      <c r="D94" s="444" t="s">
        <v>275</v>
      </c>
      <c r="E94" s="445"/>
      <c r="F94" s="446"/>
      <c r="G94" s="446"/>
      <c r="H94" s="447"/>
      <c r="I94" s="448">
        <f t="shared" si="2"/>
        <v>39700</v>
      </c>
      <c r="J94" s="446">
        <f>SUM(J98,J102,J106,J110)</f>
        <v>0</v>
      </c>
      <c r="K94" s="446">
        <f>SUM(K98,K102,K106,K110)</f>
        <v>0</v>
      </c>
      <c r="L94" s="446">
        <f>SUM(L98,L102,L106,L110)</f>
        <v>0</v>
      </c>
      <c r="M94" s="446">
        <f>SUM(M98,M102,M106,M110)</f>
        <v>0</v>
      </c>
      <c r="N94" s="449">
        <f>SUM(N98,N102,N106,N110)</f>
        <v>39700</v>
      </c>
    </row>
    <row r="95" spans="1:14" s="422" customFormat="1" ht="17.25">
      <c r="A95" s="410">
        <v>89</v>
      </c>
      <c r="B95" s="450"/>
      <c r="C95" s="451"/>
      <c r="D95" s="476" t="s">
        <v>40</v>
      </c>
      <c r="E95" s="453"/>
      <c r="F95" s="461">
        <v>8500</v>
      </c>
      <c r="G95" s="461">
        <v>20600</v>
      </c>
      <c r="H95" s="462">
        <v>20600</v>
      </c>
      <c r="I95" s="463"/>
      <c r="J95" s="271"/>
      <c r="K95" s="271"/>
      <c r="L95" s="271"/>
      <c r="M95" s="271"/>
      <c r="N95" s="272"/>
    </row>
    <row r="96" spans="1:14" s="422" customFormat="1" ht="18" customHeight="1">
      <c r="A96" s="410">
        <v>90</v>
      </c>
      <c r="B96" s="450"/>
      <c r="C96" s="451"/>
      <c r="D96" s="464" t="s">
        <v>277</v>
      </c>
      <c r="E96" s="456"/>
      <c r="F96" s="466"/>
      <c r="G96" s="466"/>
      <c r="H96" s="467"/>
      <c r="I96" s="468">
        <f t="shared" si="2"/>
        <v>20600</v>
      </c>
      <c r="J96" s="273"/>
      <c r="K96" s="273"/>
      <c r="L96" s="273"/>
      <c r="M96" s="273"/>
      <c r="N96" s="274">
        <v>20600</v>
      </c>
    </row>
    <row r="97" spans="1:14" s="411" customFormat="1" ht="17.25">
      <c r="A97" s="410">
        <v>91</v>
      </c>
      <c r="B97" s="450"/>
      <c r="C97" s="451"/>
      <c r="D97" s="469" t="s">
        <v>285</v>
      </c>
      <c r="E97" s="453"/>
      <c r="F97" s="461"/>
      <c r="G97" s="461"/>
      <c r="H97" s="462"/>
      <c r="I97" s="463">
        <f t="shared" si="2"/>
        <v>28200</v>
      </c>
      <c r="J97" s="271"/>
      <c r="K97" s="271"/>
      <c r="L97" s="271"/>
      <c r="M97" s="271"/>
      <c r="N97" s="272">
        <v>28200</v>
      </c>
    </row>
    <row r="98" spans="1:14" s="422" customFormat="1" ht="17.25">
      <c r="A98" s="410">
        <v>92</v>
      </c>
      <c r="B98" s="442"/>
      <c r="C98" s="443"/>
      <c r="D98" s="477" t="s">
        <v>275</v>
      </c>
      <c r="E98" s="445"/>
      <c r="F98" s="472"/>
      <c r="G98" s="472"/>
      <c r="H98" s="473"/>
      <c r="I98" s="474">
        <f t="shared" si="2"/>
        <v>28200</v>
      </c>
      <c r="J98" s="472"/>
      <c r="K98" s="472"/>
      <c r="L98" s="472"/>
      <c r="M98" s="472"/>
      <c r="N98" s="475">
        <v>28200</v>
      </c>
    </row>
    <row r="99" spans="1:14" s="422" customFormat="1" ht="17.25">
      <c r="A99" s="410">
        <v>93</v>
      </c>
      <c r="B99" s="450"/>
      <c r="C99" s="451"/>
      <c r="D99" s="476" t="s">
        <v>87</v>
      </c>
      <c r="E99" s="453"/>
      <c r="F99" s="461">
        <v>4200</v>
      </c>
      <c r="G99" s="461">
        <v>4000</v>
      </c>
      <c r="H99" s="462">
        <v>4000</v>
      </c>
      <c r="I99" s="463"/>
      <c r="J99" s="271"/>
      <c r="K99" s="271"/>
      <c r="L99" s="271"/>
      <c r="M99" s="271"/>
      <c r="N99" s="272"/>
    </row>
    <row r="100" spans="1:14" s="422" customFormat="1" ht="17.25">
      <c r="A100" s="410">
        <v>94</v>
      </c>
      <c r="B100" s="450"/>
      <c r="C100" s="451"/>
      <c r="D100" s="464" t="s">
        <v>277</v>
      </c>
      <c r="E100" s="456"/>
      <c r="F100" s="466"/>
      <c r="G100" s="466"/>
      <c r="H100" s="467"/>
      <c r="I100" s="468">
        <f t="shared" si="2"/>
        <v>4200</v>
      </c>
      <c r="J100" s="273"/>
      <c r="K100" s="273"/>
      <c r="L100" s="273"/>
      <c r="M100" s="273"/>
      <c r="N100" s="274">
        <v>4200</v>
      </c>
    </row>
    <row r="101" spans="1:14" s="422" customFormat="1" ht="17.25">
      <c r="A101" s="410">
        <v>95</v>
      </c>
      <c r="B101" s="450"/>
      <c r="C101" s="451"/>
      <c r="D101" s="469" t="s">
        <v>285</v>
      </c>
      <c r="E101" s="453"/>
      <c r="F101" s="461"/>
      <c r="G101" s="461"/>
      <c r="H101" s="462"/>
      <c r="I101" s="463">
        <f t="shared" si="2"/>
        <v>4200</v>
      </c>
      <c r="J101" s="271"/>
      <c r="K101" s="271"/>
      <c r="L101" s="271"/>
      <c r="M101" s="271"/>
      <c r="N101" s="272">
        <v>4200</v>
      </c>
    </row>
    <row r="102" spans="1:14" s="422" customFormat="1" ht="17.25">
      <c r="A102" s="410">
        <v>96</v>
      </c>
      <c r="B102" s="442"/>
      <c r="C102" s="443"/>
      <c r="D102" s="477" t="s">
        <v>275</v>
      </c>
      <c r="E102" s="445"/>
      <c r="F102" s="472"/>
      <c r="G102" s="472"/>
      <c r="H102" s="473"/>
      <c r="I102" s="474">
        <f t="shared" si="2"/>
        <v>4200</v>
      </c>
      <c r="J102" s="472"/>
      <c r="K102" s="472"/>
      <c r="L102" s="472"/>
      <c r="M102" s="472"/>
      <c r="N102" s="475">
        <v>4200</v>
      </c>
    </row>
    <row r="103" spans="1:14" s="422" customFormat="1" ht="17.25">
      <c r="A103" s="410">
        <v>97</v>
      </c>
      <c r="B103" s="450"/>
      <c r="C103" s="451"/>
      <c r="D103" s="476" t="s">
        <v>88</v>
      </c>
      <c r="E103" s="453"/>
      <c r="F103" s="461">
        <v>4500</v>
      </c>
      <c r="G103" s="461">
        <v>4000</v>
      </c>
      <c r="H103" s="462">
        <v>4000</v>
      </c>
      <c r="I103" s="463"/>
      <c r="J103" s="271"/>
      <c r="K103" s="271"/>
      <c r="L103" s="271"/>
      <c r="M103" s="271"/>
      <c r="N103" s="272"/>
    </row>
    <row r="104" spans="1:14" s="422" customFormat="1" ht="17.25">
      <c r="A104" s="410">
        <v>98</v>
      </c>
      <c r="B104" s="450"/>
      <c r="C104" s="451"/>
      <c r="D104" s="464" t="s">
        <v>277</v>
      </c>
      <c r="E104" s="456"/>
      <c r="F104" s="466"/>
      <c r="G104" s="466"/>
      <c r="H104" s="467"/>
      <c r="I104" s="468">
        <f t="shared" si="2"/>
        <v>4500</v>
      </c>
      <c r="J104" s="273"/>
      <c r="K104" s="273"/>
      <c r="L104" s="273"/>
      <c r="M104" s="273"/>
      <c r="N104" s="274">
        <v>4500</v>
      </c>
    </row>
    <row r="105" spans="1:14" s="422" customFormat="1" ht="17.25">
      <c r="A105" s="410">
        <v>99</v>
      </c>
      <c r="B105" s="450"/>
      <c r="C105" s="451"/>
      <c r="D105" s="469" t="s">
        <v>285</v>
      </c>
      <c r="E105" s="453"/>
      <c r="F105" s="461"/>
      <c r="G105" s="461"/>
      <c r="H105" s="462"/>
      <c r="I105" s="463">
        <f t="shared" si="2"/>
        <v>4500</v>
      </c>
      <c r="J105" s="271"/>
      <c r="K105" s="271"/>
      <c r="L105" s="271"/>
      <c r="M105" s="271"/>
      <c r="N105" s="272">
        <v>4500</v>
      </c>
    </row>
    <row r="106" spans="1:14" s="422" customFormat="1" ht="17.25">
      <c r="A106" s="410">
        <v>100</v>
      </c>
      <c r="B106" s="442"/>
      <c r="C106" s="443"/>
      <c r="D106" s="477" t="s">
        <v>275</v>
      </c>
      <c r="E106" s="445"/>
      <c r="F106" s="472"/>
      <c r="G106" s="472"/>
      <c r="H106" s="473"/>
      <c r="I106" s="474">
        <f t="shared" si="2"/>
        <v>4500</v>
      </c>
      <c r="J106" s="472"/>
      <c r="K106" s="472"/>
      <c r="L106" s="472"/>
      <c r="M106" s="472"/>
      <c r="N106" s="475">
        <v>4500</v>
      </c>
    </row>
    <row r="107" spans="1:14" s="422" customFormat="1" ht="17.25">
      <c r="A107" s="410">
        <v>101</v>
      </c>
      <c r="B107" s="450"/>
      <c r="C107" s="451"/>
      <c r="D107" s="476" t="s">
        <v>89</v>
      </c>
      <c r="E107" s="453"/>
      <c r="F107" s="461">
        <v>2800</v>
      </c>
      <c r="G107" s="461">
        <v>2000</v>
      </c>
      <c r="H107" s="462">
        <v>2000</v>
      </c>
      <c r="I107" s="463"/>
      <c r="J107" s="271"/>
      <c r="K107" s="271"/>
      <c r="L107" s="271"/>
      <c r="M107" s="271"/>
      <c r="N107" s="272"/>
    </row>
    <row r="108" spans="1:14" s="422" customFormat="1" ht="17.25">
      <c r="A108" s="410">
        <v>102</v>
      </c>
      <c r="B108" s="450"/>
      <c r="C108" s="451"/>
      <c r="D108" s="464" t="s">
        <v>277</v>
      </c>
      <c r="E108" s="456"/>
      <c r="F108" s="466"/>
      <c r="G108" s="466"/>
      <c r="H108" s="467"/>
      <c r="I108" s="468">
        <f t="shared" si="2"/>
        <v>2800</v>
      </c>
      <c r="J108" s="273"/>
      <c r="K108" s="273"/>
      <c r="L108" s="273"/>
      <c r="M108" s="273"/>
      <c r="N108" s="274">
        <v>2800</v>
      </c>
    </row>
    <row r="109" spans="1:14" s="422" customFormat="1" ht="17.25">
      <c r="A109" s="410">
        <v>103</v>
      </c>
      <c r="B109" s="450"/>
      <c r="C109" s="451"/>
      <c r="D109" s="469" t="s">
        <v>285</v>
      </c>
      <c r="E109" s="453"/>
      <c r="F109" s="461"/>
      <c r="G109" s="461"/>
      <c r="H109" s="462"/>
      <c r="I109" s="463">
        <f t="shared" si="2"/>
        <v>2800</v>
      </c>
      <c r="J109" s="271"/>
      <c r="K109" s="271"/>
      <c r="L109" s="271"/>
      <c r="M109" s="271"/>
      <c r="N109" s="272">
        <v>2800</v>
      </c>
    </row>
    <row r="110" spans="1:14" s="422" customFormat="1" ht="17.25">
      <c r="A110" s="410">
        <v>104</v>
      </c>
      <c r="B110" s="442"/>
      <c r="C110" s="443"/>
      <c r="D110" s="477" t="s">
        <v>275</v>
      </c>
      <c r="E110" s="445"/>
      <c r="F110" s="472"/>
      <c r="G110" s="472"/>
      <c r="H110" s="473"/>
      <c r="I110" s="474">
        <f t="shared" si="2"/>
        <v>2800</v>
      </c>
      <c r="J110" s="472"/>
      <c r="K110" s="472"/>
      <c r="L110" s="472"/>
      <c r="M110" s="472"/>
      <c r="N110" s="475">
        <v>2800</v>
      </c>
    </row>
    <row r="111" spans="1:14" s="422" customFormat="1" ht="25.5" customHeight="1">
      <c r="A111" s="410">
        <v>105</v>
      </c>
      <c r="B111" s="450"/>
      <c r="C111" s="451">
        <v>18</v>
      </c>
      <c r="D111" s="452" t="s">
        <v>90</v>
      </c>
      <c r="E111" s="453" t="s">
        <v>714</v>
      </c>
      <c r="F111" s="439">
        <v>2500</v>
      </c>
      <c r="G111" s="439">
        <v>1500</v>
      </c>
      <c r="H111" s="440">
        <v>1500</v>
      </c>
      <c r="I111" s="441"/>
      <c r="J111" s="453"/>
      <c r="K111" s="453"/>
      <c r="L111" s="453"/>
      <c r="M111" s="453"/>
      <c r="N111" s="454"/>
    </row>
    <row r="112" spans="1:14" s="422" customFormat="1" ht="16.5">
      <c r="A112" s="410">
        <v>106</v>
      </c>
      <c r="B112" s="450"/>
      <c r="C112" s="451"/>
      <c r="D112" s="455" t="s">
        <v>277</v>
      </c>
      <c r="E112" s="456"/>
      <c r="F112" s="436"/>
      <c r="G112" s="436"/>
      <c r="H112" s="437"/>
      <c r="I112" s="438">
        <f t="shared" si="2"/>
        <v>1500</v>
      </c>
      <c r="J112" s="269"/>
      <c r="K112" s="269"/>
      <c r="L112" s="269"/>
      <c r="M112" s="269"/>
      <c r="N112" s="270">
        <v>1500</v>
      </c>
    </row>
    <row r="113" spans="1:14" s="422" customFormat="1" ht="16.5">
      <c r="A113" s="410">
        <v>107</v>
      </c>
      <c r="B113" s="450"/>
      <c r="C113" s="451"/>
      <c r="D113" s="452" t="s">
        <v>285</v>
      </c>
      <c r="E113" s="453"/>
      <c r="F113" s="439"/>
      <c r="G113" s="439"/>
      <c r="H113" s="440"/>
      <c r="I113" s="441">
        <f t="shared" si="2"/>
        <v>1500</v>
      </c>
      <c r="J113" s="47"/>
      <c r="K113" s="47"/>
      <c r="L113" s="47"/>
      <c r="M113" s="47"/>
      <c r="N113" s="48">
        <v>1500</v>
      </c>
    </row>
    <row r="114" spans="1:14" s="422" customFormat="1" ht="17.25">
      <c r="A114" s="410">
        <v>108</v>
      </c>
      <c r="B114" s="442"/>
      <c r="C114" s="443"/>
      <c r="D114" s="444" t="s">
        <v>275</v>
      </c>
      <c r="E114" s="445"/>
      <c r="F114" s="446"/>
      <c r="G114" s="446"/>
      <c r="H114" s="447"/>
      <c r="I114" s="448">
        <f t="shared" si="2"/>
        <v>1500</v>
      </c>
      <c r="J114" s="446"/>
      <c r="K114" s="446"/>
      <c r="L114" s="446"/>
      <c r="M114" s="446"/>
      <c r="N114" s="449">
        <v>1500</v>
      </c>
    </row>
    <row r="115" spans="1:14" s="422" customFormat="1" ht="22.5" customHeight="1">
      <c r="A115" s="410">
        <v>109</v>
      </c>
      <c r="B115" s="450"/>
      <c r="C115" s="451">
        <v>19</v>
      </c>
      <c r="D115" s="452" t="s">
        <v>41</v>
      </c>
      <c r="E115" s="453" t="s">
        <v>714</v>
      </c>
      <c r="F115" s="439"/>
      <c r="G115" s="439">
        <v>1500</v>
      </c>
      <c r="H115" s="440">
        <v>1500</v>
      </c>
      <c r="I115" s="441"/>
      <c r="J115" s="453"/>
      <c r="K115" s="453"/>
      <c r="L115" s="453"/>
      <c r="M115" s="453"/>
      <c r="N115" s="454"/>
    </row>
    <row r="116" spans="1:14" s="422" customFormat="1" ht="16.5">
      <c r="A116" s="410">
        <v>110</v>
      </c>
      <c r="B116" s="450"/>
      <c r="C116" s="451"/>
      <c r="D116" s="455" t="s">
        <v>277</v>
      </c>
      <c r="E116" s="456"/>
      <c r="F116" s="436"/>
      <c r="G116" s="436"/>
      <c r="H116" s="437"/>
      <c r="I116" s="438">
        <f t="shared" si="2"/>
        <v>1500</v>
      </c>
      <c r="J116" s="269"/>
      <c r="K116" s="269"/>
      <c r="L116" s="269"/>
      <c r="M116" s="269"/>
      <c r="N116" s="270">
        <v>1500</v>
      </c>
    </row>
    <row r="117" spans="1:14" s="422" customFormat="1" ht="16.5">
      <c r="A117" s="410">
        <v>111</v>
      </c>
      <c r="B117" s="450"/>
      <c r="C117" s="451"/>
      <c r="D117" s="452" t="s">
        <v>285</v>
      </c>
      <c r="E117" s="453"/>
      <c r="F117" s="439"/>
      <c r="G117" s="439"/>
      <c r="H117" s="440"/>
      <c r="I117" s="441">
        <f t="shared" si="2"/>
        <v>1500</v>
      </c>
      <c r="J117" s="47"/>
      <c r="K117" s="47"/>
      <c r="L117" s="47"/>
      <c r="M117" s="47"/>
      <c r="N117" s="48">
        <v>1500</v>
      </c>
    </row>
    <row r="118" spans="1:14" s="422" customFormat="1" ht="17.25">
      <c r="A118" s="410">
        <v>112</v>
      </c>
      <c r="B118" s="442"/>
      <c r="C118" s="443"/>
      <c r="D118" s="444" t="s">
        <v>275</v>
      </c>
      <c r="E118" s="445"/>
      <c r="F118" s="446"/>
      <c r="G118" s="446"/>
      <c r="H118" s="447"/>
      <c r="I118" s="448">
        <f t="shared" si="2"/>
        <v>1500</v>
      </c>
      <c r="J118" s="446"/>
      <c r="K118" s="446"/>
      <c r="L118" s="446"/>
      <c r="M118" s="446"/>
      <c r="N118" s="449">
        <v>1500</v>
      </c>
    </row>
    <row r="119" spans="1:14" s="422" customFormat="1" ht="22.5" customHeight="1">
      <c r="A119" s="410">
        <v>113</v>
      </c>
      <c r="B119" s="450"/>
      <c r="C119" s="451">
        <v>20</v>
      </c>
      <c r="D119" s="452" t="s">
        <v>52</v>
      </c>
      <c r="E119" s="453" t="s">
        <v>714</v>
      </c>
      <c r="F119" s="439"/>
      <c r="G119" s="439"/>
      <c r="H119" s="440"/>
      <c r="I119" s="441"/>
      <c r="J119" s="453"/>
      <c r="K119" s="453"/>
      <c r="L119" s="453"/>
      <c r="M119" s="453"/>
      <c r="N119" s="454"/>
    </row>
    <row r="120" spans="1:14" s="422" customFormat="1" ht="16.5">
      <c r="A120" s="410">
        <v>114</v>
      </c>
      <c r="B120" s="450"/>
      <c r="C120" s="451"/>
      <c r="D120" s="455" t="s">
        <v>277</v>
      </c>
      <c r="E120" s="456"/>
      <c r="F120" s="436"/>
      <c r="G120" s="436"/>
      <c r="H120" s="437"/>
      <c r="I120" s="438">
        <f t="shared" si="2"/>
        <v>2000</v>
      </c>
      <c r="J120" s="269"/>
      <c r="K120" s="269"/>
      <c r="L120" s="269"/>
      <c r="M120" s="269"/>
      <c r="N120" s="270">
        <v>2000</v>
      </c>
    </row>
    <row r="121" spans="1:14" s="422" customFormat="1" ht="16.5">
      <c r="A121" s="410">
        <v>115</v>
      </c>
      <c r="B121" s="450"/>
      <c r="C121" s="451"/>
      <c r="D121" s="452" t="s">
        <v>285</v>
      </c>
      <c r="E121" s="453"/>
      <c r="F121" s="439"/>
      <c r="G121" s="439"/>
      <c r="H121" s="440"/>
      <c r="I121" s="441">
        <f t="shared" si="2"/>
        <v>2000</v>
      </c>
      <c r="J121" s="47"/>
      <c r="K121" s="47"/>
      <c r="L121" s="47"/>
      <c r="M121" s="47"/>
      <c r="N121" s="48">
        <v>2000</v>
      </c>
    </row>
    <row r="122" spans="1:14" s="422" customFormat="1" ht="17.25">
      <c r="A122" s="410">
        <v>116</v>
      </c>
      <c r="B122" s="442"/>
      <c r="C122" s="443"/>
      <c r="D122" s="444" t="s">
        <v>275</v>
      </c>
      <c r="E122" s="445"/>
      <c r="F122" s="446"/>
      <c r="G122" s="446"/>
      <c r="H122" s="447"/>
      <c r="I122" s="448">
        <f t="shared" si="2"/>
        <v>2000</v>
      </c>
      <c r="J122" s="446"/>
      <c r="K122" s="446"/>
      <c r="L122" s="446"/>
      <c r="M122" s="446"/>
      <c r="N122" s="449">
        <v>2000</v>
      </c>
    </row>
    <row r="123" spans="1:14" s="422" customFormat="1" ht="22.5" customHeight="1">
      <c r="A123" s="410">
        <v>117</v>
      </c>
      <c r="B123" s="450"/>
      <c r="C123" s="451">
        <v>21</v>
      </c>
      <c r="D123" s="452" t="s">
        <v>115</v>
      </c>
      <c r="E123" s="453" t="s">
        <v>714</v>
      </c>
      <c r="F123" s="439">
        <v>187161</v>
      </c>
      <c r="G123" s="439">
        <v>189000</v>
      </c>
      <c r="H123" s="440">
        <v>209038</v>
      </c>
      <c r="I123" s="441"/>
      <c r="J123" s="453"/>
      <c r="K123" s="453"/>
      <c r="L123" s="453"/>
      <c r="M123" s="453"/>
      <c r="N123" s="454"/>
    </row>
    <row r="124" spans="1:14" s="422" customFormat="1" ht="16.5">
      <c r="A124" s="410">
        <v>118</v>
      </c>
      <c r="B124" s="450"/>
      <c r="C124" s="451"/>
      <c r="D124" s="455" t="s">
        <v>277</v>
      </c>
      <c r="E124" s="456"/>
      <c r="F124" s="436"/>
      <c r="G124" s="436"/>
      <c r="H124" s="437"/>
      <c r="I124" s="438">
        <f t="shared" si="2"/>
        <v>213000</v>
      </c>
      <c r="J124" s="269">
        <v>500</v>
      </c>
      <c r="K124" s="269">
        <v>100</v>
      </c>
      <c r="L124" s="269">
        <v>50000</v>
      </c>
      <c r="M124" s="269"/>
      <c r="N124" s="270">
        <v>162400</v>
      </c>
    </row>
    <row r="125" spans="1:14" s="422" customFormat="1" ht="16.5">
      <c r="A125" s="410">
        <v>119</v>
      </c>
      <c r="B125" s="450"/>
      <c r="C125" s="451"/>
      <c r="D125" s="452" t="s">
        <v>285</v>
      </c>
      <c r="E125" s="453"/>
      <c r="F125" s="439"/>
      <c r="G125" s="439"/>
      <c r="H125" s="440"/>
      <c r="I125" s="441">
        <f t="shared" si="2"/>
        <v>213000</v>
      </c>
      <c r="J125" s="47">
        <v>500</v>
      </c>
      <c r="K125" s="47">
        <v>210</v>
      </c>
      <c r="L125" s="47">
        <v>52820</v>
      </c>
      <c r="M125" s="47"/>
      <c r="N125" s="48">
        <v>159470</v>
      </c>
    </row>
    <row r="126" spans="1:14" s="422" customFormat="1" ht="17.25">
      <c r="A126" s="410">
        <v>120</v>
      </c>
      <c r="B126" s="442"/>
      <c r="C126" s="443"/>
      <c r="D126" s="444" t="s">
        <v>275</v>
      </c>
      <c r="E126" s="445"/>
      <c r="F126" s="446"/>
      <c r="G126" s="446"/>
      <c r="H126" s="447"/>
      <c r="I126" s="448">
        <f t="shared" si="2"/>
        <v>206719</v>
      </c>
      <c r="J126" s="446">
        <v>444</v>
      </c>
      <c r="K126" s="446">
        <v>206</v>
      </c>
      <c r="L126" s="446">
        <v>52819</v>
      </c>
      <c r="M126" s="446"/>
      <c r="N126" s="449">
        <v>153250</v>
      </c>
    </row>
    <row r="127" spans="1:14" s="422" customFormat="1" ht="22.5" customHeight="1">
      <c r="A127" s="410">
        <v>121</v>
      </c>
      <c r="B127" s="450"/>
      <c r="C127" s="451">
        <v>22</v>
      </c>
      <c r="D127" s="452" t="s">
        <v>116</v>
      </c>
      <c r="E127" s="453" t="s">
        <v>776</v>
      </c>
      <c r="F127" s="439">
        <v>13598</v>
      </c>
      <c r="G127" s="439">
        <v>13600</v>
      </c>
      <c r="H127" s="440">
        <v>13000</v>
      </c>
      <c r="I127" s="441"/>
      <c r="J127" s="453"/>
      <c r="K127" s="453"/>
      <c r="L127" s="453"/>
      <c r="M127" s="453"/>
      <c r="N127" s="454"/>
    </row>
    <row r="128" spans="1:14" s="422" customFormat="1" ht="16.5">
      <c r="A128" s="410">
        <v>122</v>
      </c>
      <c r="B128" s="450"/>
      <c r="C128" s="451"/>
      <c r="D128" s="455" t="s">
        <v>277</v>
      </c>
      <c r="E128" s="456"/>
      <c r="F128" s="436"/>
      <c r="G128" s="436"/>
      <c r="H128" s="437"/>
      <c r="I128" s="438">
        <f t="shared" si="2"/>
        <v>13600</v>
      </c>
      <c r="J128" s="269"/>
      <c r="K128" s="269"/>
      <c r="L128" s="269">
        <v>13000</v>
      </c>
      <c r="M128" s="269"/>
      <c r="N128" s="270">
        <v>600</v>
      </c>
    </row>
    <row r="129" spans="1:14" s="422" customFormat="1" ht="16.5">
      <c r="A129" s="410">
        <v>123</v>
      </c>
      <c r="B129" s="450"/>
      <c r="C129" s="451"/>
      <c r="D129" s="452" t="s">
        <v>285</v>
      </c>
      <c r="E129" s="453"/>
      <c r="F129" s="439"/>
      <c r="G129" s="439"/>
      <c r="H129" s="440"/>
      <c r="I129" s="441">
        <f t="shared" si="2"/>
        <v>14200</v>
      </c>
      <c r="J129" s="47"/>
      <c r="K129" s="47"/>
      <c r="L129" s="47">
        <v>13600</v>
      </c>
      <c r="M129" s="47"/>
      <c r="N129" s="48">
        <v>600</v>
      </c>
    </row>
    <row r="130" spans="1:14" s="422" customFormat="1" ht="17.25">
      <c r="A130" s="410">
        <v>124</v>
      </c>
      <c r="B130" s="442"/>
      <c r="C130" s="443"/>
      <c r="D130" s="444" t="s">
        <v>275</v>
      </c>
      <c r="E130" s="445"/>
      <c r="F130" s="446"/>
      <c r="G130" s="446"/>
      <c r="H130" s="447"/>
      <c r="I130" s="448">
        <f t="shared" si="2"/>
        <v>13500</v>
      </c>
      <c r="J130" s="446"/>
      <c r="K130" s="446"/>
      <c r="L130" s="446">
        <v>13500</v>
      </c>
      <c r="M130" s="446"/>
      <c r="N130" s="449"/>
    </row>
    <row r="131" spans="1:14" s="422" customFormat="1" ht="22.5" customHeight="1">
      <c r="A131" s="410">
        <v>125</v>
      </c>
      <c r="B131" s="450"/>
      <c r="C131" s="451">
        <v>23</v>
      </c>
      <c r="D131" s="452" t="s">
        <v>117</v>
      </c>
      <c r="E131" s="453" t="s">
        <v>776</v>
      </c>
      <c r="F131" s="439">
        <v>5791</v>
      </c>
      <c r="G131" s="439">
        <v>4000</v>
      </c>
      <c r="H131" s="440">
        <v>2076</v>
      </c>
      <c r="I131" s="441"/>
      <c r="J131" s="453"/>
      <c r="K131" s="453"/>
      <c r="L131" s="453"/>
      <c r="M131" s="453"/>
      <c r="N131" s="454"/>
    </row>
    <row r="132" spans="1:14" s="422" customFormat="1" ht="16.5">
      <c r="A132" s="410">
        <v>126</v>
      </c>
      <c r="B132" s="450"/>
      <c r="C132" s="451"/>
      <c r="D132" s="455" t="s">
        <v>277</v>
      </c>
      <c r="E132" s="456"/>
      <c r="F132" s="436"/>
      <c r="G132" s="436"/>
      <c r="H132" s="437"/>
      <c r="I132" s="438">
        <f t="shared" si="2"/>
        <v>4000</v>
      </c>
      <c r="J132" s="269">
        <v>200</v>
      </c>
      <c r="K132" s="269">
        <v>60</v>
      </c>
      <c r="L132" s="269">
        <v>3740</v>
      </c>
      <c r="M132" s="269"/>
      <c r="N132" s="270"/>
    </row>
    <row r="133" spans="1:14" s="422" customFormat="1" ht="16.5">
      <c r="A133" s="410">
        <v>127</v>
      </c>
      <c r="B133" s="450"/>
      <c r="C133" s="451"/>
      <c r="D133" s="452" t="s">
        <v>285</v>
      </c>
      <c r="E133" s="453"/>
      <c r="F133" s="439"/>
      <c r="G133" s="439"/>
      <c r="H133" s="440"/>
      <c r="I133" s="441">
        <f t="shared" si="2"/>
        <v>8924</v>
      </c>
      <c r="J133" s="47">
        <v>2300</v>
      </c>
      <c r="K133" s="47">
        <v>1149</v>
      </c>
      <c r="L133" s="47">
        <v>5475</v>
      </c>
      <c r="M133" s="47"/>
      <c r="N133" s="48"/>
    </row>
    <row r="134" spans="1:14" s="422" customFormat="1" ht="17.25">
      <c r="A134" s="410">
        <v>128</v>
      </c>
      <c r="B134" s="442"/>
      <c r="C134" s="443"/>
      <c r="D134" s="444" t="s">
        <v>275</v>
      </c>
      <c r="E134" s="445"/>
      <c r="F134" s="446"/>
      <c r="G134" s="446"/>
      <c r="H134" s="447"/>
      <c r="I134" s="448">
        <f t="shared" si="2"/>
        <v>5898</v>
      </c>
      <c r="J134" s="446">
        <v>1785</v>
      </c>
      <c r="K134" s="446">
        <v>1149</v>
      </c>
      <c r="L134" s="446">
        <v>2964</v>
      </c>
      <c r="M134" s="446"/>
      <c r="N134" s="449"/>
    </row>
    <row r="135" spans="1:14" s="422" customFormat="1" ht="22.5" customHeight="1">
      <c r="A135" s="410">
        <v>129</v>
      </c>
      <c r="B135" s="450"/>
      <c r="C135" s="451">
        <v>24</v>
      </c>
      <c r="D135" s="452" t="s">
        <v>118</v>
      </c>
      <c r="E135" s="453" t="s">
        <v>776</v>
      </c>
      <c r="F135" s="439">
        <v>400</v>
      </c>
      <c r="G135" s="439">
        <v>1500</v>
      </c>
      <c r="H135" s="440">
        <v>940</v>
      </c>
      <c r="I135" s="441"/>
      <c r="J135" s="453"/>
      <c r="K135" s="453"/>
      <c r="L135" s="453"/>
      <c r="M135" s="453"/>
      <c r="N135" s="454"/>
    </row>
    <row r="136" spans="1:14" s="422" customFormat="1" ht="16.5">
      <c r="A136" s="410">
        <v>130</v>
      </c>
      <c r="B136" s="450"/>
      <c r="C136" s="451"/>
      <c r="D136" s="455" t="s">
        <v>277</v>
      </c>
      <c r="E136" s="456"/>
      <c r="F136" s="436"/>
      <c r="G136" s="436"/>
      <c r="H136" s="437"/>
      <c r="I136" s="438">
        <f t="shared" si="2"/>
        <v>2000</v>
      </c>
      <c r="J136" s="269"/>
      <c r="K136" s="269"/>
      <c r="L136" s="269">
        <v>2000</v>
      </c>
      <c r="M136" s="269"/>
      <c r="N136" s="270"/>
    </row>
    <row r="137" spans="1:14" s="422" customFormat="1" ht="16.5">
      <c r="A137" s="410">
        <v>131</v>
      </c>
      <c r="B137" s="450"/>
      <c r="C137" s="451"/>
      <c r="D137" s="452" t="s">
        <v>285</v>
      </c>
      <c r="E137" s="453"/>
      <c r="F137" s="439"/>
      <c r="G137" s="439"/>
      <c r="H137" s="440"/>
      <c r="I137" s="441">
        <f t="shared" si="2"/>
        <v>2000</v>
      </c>
      <c r="J137" s="47"/>
      <c r="K137" s="47"/>
      <c r="L137" s="47">
        <v>2000</v>
      </c>
      <c r="M137" s="47"/>
      <c r="N137" s="48"/>
    </row>
    <row r="138" spans="1:14" s="422" customFormat="1" ht="17.25">
      <c r="A138" s="410">
        <v>132</v>
      </c>
      <c r="B138" s="442"/>
      <c r="C138" s="443"/>
      <c r="D138" s="444" t="s">
        <v>275</v>
      </c>
      <c r="E138" s="445"/>
      <c r="F138" s="446"/>
      <c r="G138" s="446"/>
      <c r="H138" s="447"/>
      <c r="I138" s="448">
        <f t="shared" si="2"/>
        <v>1587</v>
      </c>
      <c r="J138" s="446"/>
      <c r="K138" s="446"/>
      <c r="L138" s="446">
        <v>1587</v>
      </c>
      <c r="M138" s="446"/>
      <c r="N138" s="449"/>
    </row>
    <row r="139" spans="1:14" s="422" customFormat="1" ht="22.5" customHeight="1">
      <c r="A139" s="410">
        <v>133</v>
      </c>
      <c r="B139" s="450"/>
      <c r="C139" s="451">
        <v>25</v>
      </c>
      <c r="D139" s="452" t="s">
        <v>423</v>
      </c>
      <c r="E139" s="453" t="s">
        <v>714</v>
      </c>
      <c r="F139" s="439">
        <v>23000</v>
      </c>
      <c r="G139" s="439">
        <v>25000</v>
      </c>
      <c r="H139" s="440">
        <v>24833</v>
      </c>
      <c r="I139" s="441"/>
      <c r="J139" s="453"/>
      <c r="K139" s="453"/>
      <c r="L139" s="453"/>
      <c r="M139" s="453"/>
      <c r="N139" s="454"/>
    </row>
    <row r="140" spans="1:14" s="422" customFormat="1" ht="16.5">
      <c r="A140" s="410">
        <v>134</v>
      </c>
      <c r="B140" s="450"/>
      <c r="C140" s="451"/>
      <c r="D140" s="455" t="s">
        <v>277</v>
      </c>
      <c r="E140" s="456"/>
      <c r="F140" s="436"/>
      <c r="G140" s="436"/>
      <c r="H140" s="437"/>
      <c r="I140" s="438">
        <f aca="true" t="shared" si="4" ref="I140:I202">SUM(J140:N140)</f>
        <v>25000</v>
      </c>
      <c r="J140" s="269"/>
      <c r="K140" s="269"/>
      <c r="L140" s="269">
        <v>25000</v>
      </c>
      <c r="M140" s="269"/>
      <c r="N140" s="270"/>
    </row>
    <row r="141" spans="1:14" s="422" customFormat="1" ht="16.5">
      <c r="A141" s="410">
        <v>135</v>
      </c>
      <c r="B141" s="450"/>
      <c r="C141" s="451"/>
      <c r="D141" s="452" t="s">
        <v>285</v>
      </c>
      <c r="E141" s="453"/>
      <c r="F141" s="439"/>
      <c r="G141" s="439"/>
      <c r="H141" s="440"/>
      <c r="I141" s="441">
        <f t="shared" si="4"/>
        <v>25000</v>
      </c>
      <c r="J141" s="47"/>
      <c r="K141" s="47"/>
      <c r="L141" s="47">
        <v>25000</v>
      </c>
      <c r="M141" s="47"/>
      <c r="N141" s="48"/>
    </row>
    <row r="142" spans="1:14" s="422" customFormat="1" ht="17.25">
      <c r="A142" s="410">
        <v>136</v>
      </c>
      <c r="B142" s="442"/>
      <c r="C142" s="443"/>
      <c r="D142" s="444" t="s">
        <v>275</v>
      </c>
      <c r="E142" s="445"/>
      <c r="F142" s="446"/>
      <c r="G142" s="446"/>
      <c r="H142" s="447"/>
      <c r="I142" s="448">
        <f t="shared" si="4"/>
        <v>22917</v>
      </c>
      <c r="J142" s="446"/>
      <c r="K142" s="446"/>
      <c r="L142" s="446">
        <v>22917</v>
      </c>
      <c r="M142" s="446"/>
      <c r="N142" s="449"/>
    </row>
    <row r="143" spans="1:14" s="422" customFormat="1" ht="22.5" customHeight="1">
      <c r="A143" s="410">
        <v>137</v>
      </c>
      <c r="B143" s="450"/>
      <c r="C143" s="451">
        <v>26</v>
      </c>
      <c r="D143" s="452" t="s">
        <v>131</v>
      </c>
      <c r="E143" s="453" t="s">
        <v>714</v>
      </c>
      <c r="F143" s="439"/>
      <c r="G143" s="439">
        <v>2000</v>
      </c>
      <c r="H143" s="440"/>
      <c r="I143" s="441"/>
      <c r="J143" s="453"/>
      <c r="K143" s="453"/>
      <c r="L143" s="453"/>
      <c r="M143" s="453"/>
      <c r="N143" s="454"/>
    </row>
    <row r="144" spans="1:14" s="422" customFormat="1" ht="16.5">
      <c r="A144" s="410">
        <v>138</v>
      </c>
      <c r="B144" s="450"/>
      <c r="C144" s="451"/>
      <c r="D144" s="455" t="s">
        <v>277</v>
      </c>
      <c r="E144" s="456"/>
      <c r="F144" s="436"/>
      <c r="G144" s="436"/>
      <c r="H144" s="437"/>
      <c r="I144" s="438">
        <f t="shared" si="4"/>
        <v>2000</v>
      </c>
      <c r="J144" s="269"/>
      <c r="K144" s="269"/>
      <c r="L144" s="269"/>
      <c r="M144" s="269"/>
      <c r="N144" s="270">
        <v>2000</v>
      </c>
    </row>
    <row r="145" spans="1:14" s="422" customFormat="1" ht="16.5">
      <c r="A145" s="410">
        <v>139</v>
      </c>
      <c r="B145" s="450"/>
      <c r="C145" s="451"/>
      <c r="D145" s="452" t="s">
        <v>285</v>
      </c>
      <c r="E145" s="453"/>
      <c r="F145" s="439"/>
      <c r="G145" s="439"/>
      <c r="H145" s="440"/>
      <c r="I145" s="441">
        <f t="shared" si="4"/>
        <v>0</v>
      </c>
      <c r="J145" s="47"/>
      <c r="K145" s="47"/>
      <c r="L145" s="47"/>
      <c r="M145" s="47"/>
      <c r="N145" s="48"/>
    </row>
    <row r="146" spans="1:14" s="422" customFormat="1" ht="17.25">
      <c r="A146" s="410">
        <v>140</v>
      </c>
      <c r="B146" s="442"/>
      <c r="C146" s="443"/>
      <c r="D146" s="444" t="s">
        <v>275</v>
      </c>
      <c r="E146" s="445"/>
      <c r="F146" s="446"/>
      <c r="G146" s="446"/>
      <c r="H146" s="447"/>
      <c r="I146" s="448">
        <f t="shared" si="4"/>
        <v>0</v>
      </c>
      <c r="J146" s="446"/>
      <c r="K146" s="446"/>
      <c r="L146" s="446"/>
      <c r="M146" s="446"/>
      <c r="N146" s="449"/>
    </row>
    <row r="147" spans="1:14" s="422" customFormat="1" ht="25.5" customHeight="1">
      <c r="A147" s="410">
        <v>141</v>
      </c>
      <c r="B147" s="450"/>
      <c r="C147" s="451">
        <v>27</v>
      </c>
      <c r="D147" s="452" t="s">
        <v>133</v>
      </c>
      <c r="E147" s="453" t="s">
        <v>714</v>
      </c>
      <c r="F147" s="439">
        <f>SUM(F151:F167)</f>
        <v>6190</v>
      </c>
      <c r="G147" s="439">
        <f>SUM(G151:G167)</f>
        <v>7500</v>
      </c>
      <c r="H147" s="440">
        <f>SUM(H151:H167)</f>
        <v>6740</v>
      </c>
      <c r="I147" s="441"/>
      <c r="J147" s="453"/>
      <c r="K147" s="453"/>
      <c r="L147" s="453"/>
      <c r="M147" s="453"/>
      <c r="N147" s="454"/>
    </row>
    <row r="148" spans="1:14" s="422" customFormat="1" ht="16.5">
      <c r="A148" s="410">
        <v>142</v>
      </c>
      <c r="B148" s="450"/>
      <c r="C148" s="451"/>
      <c r="D148" s="455" t="s">
        <v>277</v>
      </c>
      <c r="E148" s="456"/>
      <c r="F148" s="436"/>
      <c r="G148" s="436"/>
      <c r="H148" s="437"/>
      <c r="I148" s="438">
        <f t="shared" si="4"/>
        <v>10500</v>
      </c>
      <c r="J148" s="436">
        <f aca="true" t="shared" si="5" ref="J148:N149">SUM(J152,J156,J160,J164,J168)</f>
        <v>0</v>
      </c>
      <c r="K148" s="436">
        <f t="shared" si="5"/>
        <v>0</v>
      </c>
      <c r="L148" s="436">
        <f t="shared" si="5"/>
        <v>1500</v>
      </c>
      <c r="M148" s="436">
        <f t="shared" si="5"/>
        <v>0</v>
      </c>
      <c r="N148" s="457">
        <f t="shared" si="5"/>
        <v>9000</v>
      </c>
    </row>
    <row r="149" spans="1:14" s="478" customFormat="1" ht="16.5">
      <c r="A149" s="410">
        <v>143</v>
      </c>
      <c r="B149" s="450"/>
      <c r="C149" s="451"/>
      <c r="D149" s="452" t="s">
        <v>285</v>
      </c>
      <c r="E149" s="453"/>
      <c r="F149" s="439"/>
      <c r="G149" s="439"/>
      <c r="H149" s="440"/>
      <c r="I149" s="441">
        <f t="shared" si="4"/>
        <v>8250</v>
      </c>
      <c r="J149" s="439">
        <f t="shared" si="5"/>
        <v>0</v>
      </c>
      <c r="K149" s="439">
        <f t="shared" si="5"/>
        <v>0</v>
      </c>
      <c r="L149" s="439">
        <f t="shared" si="5"/>
        <v>1500</v>
      </c>
      <c r="M149" s="439">
        <f t="shared" si="5"/>
        <v>0</v>
      </c>
      <c r="N149" s="458">
        <f t="shared" si="5"/>
        <v>6750</v>
      </c>
    </row>
    <row r="150" spans="1:14" ht="17.25">
      <c r="A150" s="410">
        <v>144</v>
      </c>
      <c r="B150" s="442"/>
      <c r="C150" s="443"/>
      <c r="D150" s="444" t="s">
        <v>275</v>
      </c>
      <c r="E150" s="445"/>
      <c r="F150" s="446"/>
      <c r="G150" s="446"/>
      <c r="H150" s="447"/>
      <c r="I150" s="448">
        <f t="shared" si="4"/>
        <v>8250</v>
      </c>
      <c r="J150" s="446">
        <f>SUM(J154,J158,J162,J166,J170)</f>
        <v>0</v>
      </c>
      <c r="K150" s="446">
        <f>SUM(K154,K158,K162,K166,K170)</f>
        <v>0</v>
      </c>
      <c r="L150" s="446">
        <f>SUM(L154,L158,L162,L166,L170)</f>
        <v>1500</v>
      </c>
      <c r="M150" s="446">
        <f>SUM(M154,M158,M162,M166,M170)</f>
        <v>0</v>
      </c>
      <c r="N150" s="449">
        <f>SUM(N154,N158,N162,N166,N170)</f>
        <v>6750</v>
      </c>
    </row>
    <row r="151" spans="1:14" ht="17.25">
      <c r="A151" s="410">
        <v>145</v>
      </c>
      <c r="B151" s="450"/>
      <c r="C151" s="451"/>
      <c r="D151" s="476" t="s">
        <v>217</v>
      </c>
      <c r="E151" s="460"/>
      <c r="F151" s="461"/>
      <c r="G151" s="461">
        <v>2000</v>
      </c>
      <c r="H151" s="462"/>
      <c r="I151" s="463"/>
      <c r="J151" s="271"/>
      <c r="K151" s="271"/>
      <c r="L151" s="271"/>
      <c r="M151" s="271"/>
      <c r="N151" s="272"/>
    </row>
    <row r="152" spans="1:14" s="479" customFormat="1" ht="16.5">
      <c r="A152" s="410">
        <v>146</v>
      </c>
      <c r="B152" s="450"/>
      <c r="C152" s="451"/>
      <c r="D152" s="464" t="s">
        <v>277</v>
      </c>
      <c r="E152" s="456"/>
      <c r="F152" s="436"/>
      <c r="G152" s="436"/>
      <c r="H152" s="437"/>
      <c r="I152" s="438">
        <f t="shared" si="4"/>
        <v>2500</v>
      </c>
      <c r="J152" s="269"/>
      <c r="K152" s="269"/>
      <c r="L152" s="269"/>
      <c r="M152" s="269"/>
      <c r="N152" s="270">
        <v>2500</v>
      </c>
    </row>
    <row r="153" spans="1:14" s="479" customFormat="1" ht="16.5">
      <c r="A153" s="410">
        <v>147</v>
      </c>
      <c r="B153" s="450"/>
      <c r="C153" s="451"/>
      <c r="D153" s="469" t="s">
        <v>285</v>
      </c>
      <c r="E153" s="453"/>
      <c r="F153" s="439"/>
      <c r="G153" s="439"/>
      <c r="H153" s="440"/>
      <c r="I153" s="441">
        <f t="shared" si="4"/>
        <v>0</v>
      </c>
      <c r="J153" s="47"/>
      <c r="K153" s="47"/>
      <c r="L153" s="47"/>
      <c r="M153" s="47"/>
      <c r="N153" s="48"/>
    </row>
    <row r="154" spans="1:14" s="479" customFormat="1" ht="17.25">
      <c r="A154" s="410">
        <v>148</v>
      </c>
      <c r="B154" s="442"/>
      <c r="C154" s="443"/>
      <c r="D154" s="477" t="s">
        <v>275</v>
      </c>
      <c r="E154" s="471"/>
      <c r="F154" s="472"/>
      <c r="G154" s="472"/>
      <c r="H154" s="473"/>
      <c r="I154" s="474">
        <f t="shared" si="4"/>
        <v>0</v>
      </c>
      <c r="J154" s="472"/>
      <c r="K154" s="472"/>
      <c r="L154" s="472"/>
      <c r="M154" s="472"/>
      <c r="N154" s="475"/>
    </row>
    <row r="155" spans="1:14" ht="17.25">
      <c r="A155" s="410">
        <v>149</v>
      </c>
      <c r="B155" s="450"/>
      <c r="C155" s="451"/>
      <c r="D155" s="476" t="s">
        <v>292</v>
      </c>
      <c r="E155" s="460"/>
      <c r="F155" s="461">
        <v>4690</v>
      </c>
      <c r="G155" s="461">
        <v>4000</v>
      </c>
      <c r="H155" s="462">
        <v>5240</v>
      </c>
      <c r="I155" s="463"/>
      <c r="J155" s="271"/>
      <c r="K155" s="271"/>
      <c r="L155" s="271"/>
      <c r="M155" s="271"/>
      <c r="N155" s="272"/>
    </row>
    <row r="156" spans="1:14" ht="16.5">
      <c r="A156" s="410">
        <v>150</v>
      </c>
      <c r="B156" s="450"/>
      <c r="C156" s="451"/>
      <c r="D156" s="464" t="s">
        <v>277</v>
      </c>
      <c r="E156" s="456"/>
      <c r="F156" s="436"/>
      <c r="G156" s="436"/>
      <c r="H156" s="437"/>
      <c r="I156" s="438">
        <f t="shared" si="4"/>
        <v>6000</v>
      </c>
      <c r="J156" s="269"/>
      <c r="K156" s="269"/>
      <c r="L156" s="269"/>
      <c r="M156" s="269"/>
      <c r="N156" s="270">
        <v>6000</v>
      </c>
    </row>
    <row r="157" spans="1:14" ht="16.5">
      <c r="A157" s="410">
        <v>151</v>
      </c>
      <c r="B157" s="450"/>
      <c r="C157" s="451"/>
      <c r="D157" s="469" t="s">
        <v>285</v>
      </c>
      <c r="E157" s="453"/>
      <c r="F157" s="439"/>
      <c r="G157" s="439"/>
      <c r="H157" s="440"/>
      <c r="I157" s="441">
        <f t="shared" si="4"/>
        <v>6250</v>
      </c>
      <c r="J157" s="47"/>
      <c r="K157" s="47"/>
      <c r="L157" s="47"/>
      <c r="M157" s="47"/>
      <c r="N157" s="48">
        <v>6250</v>
      </c>
    </row>
    <row r="158" spans="1:14" ht="17.25">
      <c r="A158" s="410">
        <v>152</v>
      </c>
      <c r="B158" s="442"/>
      <c r="C158" s="443"/>
      <c r="D158" s="477" t="s">
        <v>275</v>
      </c>
      <c r="E158" s="471"/>
      <c r="F158" s="472"/>
      <c r="G158" s="472"/>
      <c r="H158" s="473"/>
      <c r="I158" s="474">
        <f>SUM(J158:M158)+N158</f>
        <v>6250</v>
      </c>
      <c r="J158" s="472"/>
      <c r="K158" s="472"/>
      <c r="L158" s="472"/>
      <c r="M158" s="472"/>
      <c r="N158" s="475">
        <v>6250</v>
      </c>
    </row>
    <row r="159" spans="1:14" ht="17.25">
      <c r="A159" s="410">
        <v>153</v>
      </c>
      <c r="B159" s="450"/>
      <c r="C159" s="451"/>
      <c r="D159" s="476" t="s">
        <v>293</v>
      </c>
      <c r="E159" s="460"/>
      <c r="F159" s="461">
        <v>500</v>
      </c>
      <c r="G159" s="461">
        <v>500</v>
      </c>
      <c r="H159" s="462">
        <v>500</v>
      </c>
      <c r="I159" s="463"/>
      <c r="J159" s="271"/>
      <c r="K159" s="271"/>
      <c r="L159" s="271"/>
      <c r="M159" s="271"/>
      <c r="N159" s="272"/>
    </row>
    <row r="160" spans="1:14" ht="16.5">
      <c r="A160" s="410">
        <v>154</v>
      </c>
      <c r="B160" s="450"/>
      <c r="C160" s="451"/>
      <c r="D160" s="464" t="s">
        <v>277</v>
      </c>
      <c r="E160" s="456"/>
      <c r="F160" s="436"/>
      <c r="G160" s="436"/>
      <c r="H160" s="437"/>
      <c r="I160" s="438">
        <f t="shared" si="4"/>
        <v>500</v>
      </c>
      <c r="J160" s="269"/>
      <c r="K160" s="269"/>
      <c r="L160" s="269">
        <v>500</v>
      </c>
      <c r="M160" s="269"/>
      <c r="N160" s="270"/>
    </row>
    <row r="161" spans="1:14" ht="16.5">
      <c r="A161" s="410">
        <v>155</v>
      </c>
      <c r="B161" s="450"/>
      <c r="C161" s="451"/>
      <c r="D161" s="469" t="s">
        <v>285</v>
      </c>
      <c r="E161" s="453"/>
      <c r="F161" s="439"/>
      <c r="G161" s="439"/>
      <c r="H161" s="440"/>
      <c r="I161" s="441">
        <f t="shared" si="4"/>
        <v>500</v>
      </c>
      <c r="J161" s="47"/>
      <c r="K161" s="47"/>
      <c r="L161" s="47">
        <v>500</v>
      </c>
      <c r="M161" s="47"/>
      <c r="N161" s="48"/>
    </row>
    <row r="162" spans="1:14" ht="17.25">
      <c r="A162" s="410">
        <v>156</v>
      </c>
      <c r="B162" s="442"/>
      <c r="C162" s="443"/>
      <c r="D162" s="477" t="s">
        <v>275</v>
      </c>
      <c r="E162" s="471"/>
      <c r="F162" s="472"/>
      <c r="G162" s="472"/>
      <c r="H162" s="473"/>
      <c r="I162" s="474">
        <f t="shared" si="4"/>
        <v>500</v>
      </c>
      <c r="J162" s="472"/>
      <c r="K162" s="472"/>
      <c r="L162" s="472">
        <v>500</v>
      </c>
      <c r="M162" s="472"/>
      <c r="N162" s="475"/>
    </row>
    <row r="163" spans="1:14" ht="17.25">
      <c r="A163" s="410">
        <v>157</v>
      </c>
      <c r="B163" s="450"/>
      <c r="C163" s="451"/>
      <c r="D163" s="476" t="s">
        <v>294</v>
      </c>
      <c r="E163" s="460"/>
      <c r="F163" s="461"/>
      <c r="G163" s="461"/>
      <c r="H163" s="462"/>
      <c r="I163" s="463"/>
      <c r="J163" s="271"/>
      <c r="K163" s="271"/>
      <c r="L163" s="271"/>
      <c r="M163" s="271"/>
      <c r="N163" s="272"/>
    </row>
    <row r="164" spans="1:14" ht="16.5">
      <c r="A164" s="410">
        <v>158</v>
      </c>
      <c r="B164" s="450"/>
      <c r="C164" s="451"/>
      <c r="D164" s="464" t="s">
        <v>277</v>
      </c>
      <c r="E164" s="456"/>
      <c r="F164" s="436"/>
      <c r="G164" s="436"/>
      <c r="H164" s="437"/>
      <c r="I164" s="438">
        <f t="shared" si="4"/>
        <v>500</v>
      </c>
      <c r="J164" s="269"/>
      <c r="K164" s="269"/>
      <c r="L164" s="269"/>
      <c r="M164" s="269"/>
      <c r="N164" s="270">
        <v>500</v>
      </c>
    </row>
    <row r="165" spans="1:14" ht="16.5">
      <c r="A165" s="410">
        <v>159</v>
      </c>
      <c r="B165" s="450"/>
      <c r="C165" s="451"/>
      <c r="D165" s="469" t="s">
        <v>285</v>
      </c>
      <c r="E165" s="453"/>
      <c r="F165" s="439"/>
      <c r="G165" s="439"/>
      <c r="H165" s="440"/>
      <c r="I165" s="441">
        <f t="shared" si="4"/>
        <v>500</v>
      </c>
      <c r="J165" s="47"/>
      <c r="K165" s="47"/>
      <c r="L165" s="47"/>
      <c r="M165" s="47"/>
      <c r="N165" s="48">
        <v>500</v>
      </c>
    </row>
    <row r="166" spans="1:14" ht="17.25">
      <c r="A166" s="410">
        <v>160</v>
      </c>
      <c r="B166" s="442"/>
      <c r="C166" s="443"/>
      <c r="D166" s="477" t="s">
        <v>275</v>
      </c>
      <c r="E166" s="471"/>
      <c r="F166" s="472"/>
      <c r="G166" s="472"/>
      <c r="H166" s="473"/>
      <c r="I166" s="474">
        <f t="shared" si="4"/>
        <v>500</v>
      </c>
      <c r="J166" s="472"/>
      <c r="K166" s="472"/>
      <c r="L166" s="472"/>
      <c r="M166" s="472"/>
      <c r="N166" s="475">
        <v>500</v>
      </c>
    </row>
    <row r="167" spans="1:14" ht="17.25">
      <c r="A167" s="410">
        <v>161</v>
      </c>
      <c r="B167" s="450"/>
      <c r="C167" s="451"/>
      <c r="D167" s="476" t="s">
        <v>295</v>
      </c>
      <c r="E167" s="460"/>
      <c r="F167" s="461">
        <v>1000</v>
      </c>
      <c r="G167" s="461">
        <v>1000</v>
      </c>
      <c r="H167" s="462">
        <v>1000</v>
      </c>
      <c r="I167" s="463"/>
      <c r="J167" s="271"/>
      <c r="K167" s="271"/>
      <c r="L167" s="271"/>
      <c r="M167" s="271"/>
      <c r="N167" s="272"/>
    </row>
    <row r="168" spans="1:14" ht="16.5">
      <c r="A168" s="410">
        <v>162</v>
      </c>
      <c r="B168" s="450"/>
      <c r="C168" s="451"/>
      <c r="D168" s="464" t="s">
        <v>277</v>
      </c>
      <c r="E168" s="456"/>
      <c r="F168" s="436"/>
      <c r="G168" s="436"/>
      <c r="H168" s="437"/>
      <c r="I168" s="438">
        <f t="shared" si="4"/>
        <v>1000</v>
      </c>
      <c r="J168" s="269"/>
      <c r="K168" s="269"/>
      <c r="L168" s="269">
        <v>1000</v>
      </c>
      <c r="M168" s="269"/>
      <c r="N168" s="270"/>
    </row>
    <row r="169" spans="1:14" ht="16.5">
      <c r="A169" s="410">
        <v>163</v>
      </c>
      <c r="B169" s="450"/>
      <c r="C169" s="451"/>
      <c r="D169" s="469" t="s">
        <v>285</v>
      </c>
      <c r="E169" s="453"/>
      <c r="F169" s="439"/>
      <c r="G169" s="439"/>
      <c r="H169" s="440"/>
      <c r="I169" s="441">
        <f t="shared" si="4"/>
        <v>1000</v>
      </c>
      <c r="J169" s="47"/>
      <c r="K169" s="47"/>
      <c r="L169" s="47">
        <v>1000</v>
      </c>
      <c r="M169" s="47"/>
      <c r="N169" s="48"/>
    </row>
    <row r="170" spans="1:14" ht="17.25">
      <c r="A170" s="410">
        <v>164</v>
      </c>
      <c r="B170" s="442"/>
      <c r="C170" s="443"/>
      <c r="D170" s="477" t="s">
        <v>275</v>
      </c>
      <c r="E170" s="471"/>
      <c r="F170" s="472"/>
      <c r="G170" s="472"/>
      <c r="H170" s="473"/>
      <c r="I170" s="474">
        <f t="shared" si="4"/>
        <v>1000</v>
      </c>
      <c r="J170" s="472"/>
      <c r="K170" s="472"/>
      <c r="L170" s="472">
        <v>1000</v>
      </c>
      <c r="M170" s="472"/>
      <c r="N170" s="475"/>
    </row>
    <row r="171" spans="1:14" s="422" customFormat="1" ht="25.5" customHeight="1">
      <c r="A171" s="410">
        <v>165</v>
      </c>
      <c r="B171" s="450"/>
      <c r="C171" s="451">
        <v>28</v>
      </c>
      <c r="D171" s="452" t="s">
        <v>93</v>
      </c>
      <c r="E171" s="453" t="s">
        <v>679</v>
      </c>
      <c r="F171" s="439">
        <v>12226</v>
      </c>
      <c r="G171" s="439">
        <v>13000</v>
      </c>
      <c r="H171" s="440">
        <v>10585</v>
      </c>
      <c r="I171" s="441"/>
      <c r="J171" s="453"/>
      <c r="K171" s="453"/>
      <c r="L171" s="453"/>
      <c r="M171" s="453"/>
      <c r="N171" s="454"/>
    </row>
    <row r="172" spans="1:14" ht="16.5">
      <c r="A172" s="410">
        <v>166</v>
      </c>
      <c r="B172" s="450"/>
      <c r="C172" s="451"/>
      <c r="D172" s="455" t="s">
        <v>277</v>
      </c>
      <c r="E172" s="456"/>
      <c r="F172" s="436"/>
      <c r="G172" s="436"/>
      <c r="H172" s="437"/>
      <c r="I172" s="438">
        <f t="shared" si="4"/>
        <v>11000</v>
      </c>
      <c r="J172" s="269"/>
      <c r="K172" s="269"/>
      <c r="L172" s="269"/>
      <c r="M172" s="269">
        <v>11000</v>
      </c>
      <c r="N172" s="270"/>
    </row>
    <row r="173" spans="1:14" ht="16.5">
      <c r="A173" s="410">
        <v>167</v>
      </c>
      <c r="B173" s="450"/>
      <c r="C173" s="451"/>
      <c r="D173" s="452" t="s">
        <v>285</v>
      </c>
      <c r="E173" s="453"/>
      <c r="F173" s="439"/>
      <c r="G173" s="439"/>
      <c r="H173" s="440"/>
      <c r="I173" s="441">
        <f t="shared" si="4"/>
        <v>11000</v>
      </c>
      <c r="J173" s="47"/>
      <c r="K173" s="47"/>
      <c r="L173" s="47"/>
      <c r="M173" s="47">
        <v>11000</v>
      </c>
      <c r="N173" s="48"/>
    </row>
    <row r="174" spans="1:14" ht="17.25">
      <c r="A174" s="410">
        <v>168</v>
      </c>
      <c r="B174" s="442"/>
      <c r="C174" s="443"/>
      <c r="D174" s="444" t="s">
        <v>275</v>
      </c>
      <c r="E174" s="445"/>
      <c r="F174" s="446"/>
      <c r="G174" s="446"/>
      <c r="H174" s="447"/>
      <c r="I174" s="448">
        <f t="shared" si="4"/>
        <v>8313</v>
      </c>
      <c r="J174" s="446"/>
      <c r="K174" s="446"/>
      <c r="L174" s="446"/>
      <c r="M174" s="446">
        <v>8313</v>
      </c>
      <c r="N174" s="449"/>
    </row>
    <row r="175" spans="1:14" s="422" customFormat="1" ht="25.5" customHeight="1">
      <c r="A175" s="410">
        <v>169</v>
      </c>
      <c r="B175" s="450"/>
      <c r="C175" s="451">
        <v>29</v>
      </c>
      <c r="D175" s="452" t="s">
        <v>94</v>
      </c>
      <c r="E175" s="453" t="s">
        <v>679</v>
      </c>
      <c r="F175" s="439">
        <v>40</v>
      </c>
      <c r="G175" s="439">
        <v>100</v>
      </c>
      <c r="H175" s="440">
        <v>100</v>
      </c>
      <c r="I175" s="441"/>
      <c r="J175" s="453"/>
      <c r="K175" s="453"/>
      <c r="L175" s="453"/>
      <c r="M175" s="453"/>
      <c r="N175" s="454"/>
    </row>
    <row r="176" spans="1:14" ht="16.5">
      <c r="A176" s="410">
        <v>170</v>
      </c>
      <c r="B176" s="450"/>
      <c r="C176" s="451"/>
      <c r="D176" s="455" t="s">
        <v>277</v>
      </c>
      <c r="E176" s="456"/>
      <c r="F176" s="436"/>
      <c r="G176" s="436"/>
      <c r="H176" s="437"/>
      <c r="I176" s="438">
        <f t="shared" si="4"/>
        <v>300</v>
      </c>
      <c r="J176" s="269"/>
      <c r="K176" s="269"/>
      <c r="L176" s="269"/>
      <c r="M176" s="269">
        <v>300</v>
      </c>
      <c r="N176" s="270"/>
    </row>
    <row r="177" spans="1:14" ht="16.5">
      <c r="A177" s="410">
        <v>171</v>
      </c>
      <c r="B177" s="450"/>
      <c r="C177" s="451"/>
      <c r="D177" s="452" t="s">
        <v>285</v>
      </c>
      <c r="E177" s="453"/>
      <c r="F177" s="439"/>
      <c r="G177" s="439"/>
      <c r="H177" s="440"/>
      <c r="I177" s="441">
        <f t="shared" si="4"/>
        <v>300</v>
      </c>
      <c r="J177" s="47"/>
      <c r="K177" s="47"/>
      <c r="L177" s="47"/>
      <c r="M177" s="47">
        <v>300</v>
      </c>
      <c r="N177" s="48"/>
    </row>
    <row r="178" spans="1:14" ht="17.25">
      <c r="A178" s="410">
        <v>172</v>
      </c>
      <c r="B178" s="442"/>
      <c r="C178" s="443"/>
      <c r="D178" s="444" t="s">
        <v>275</v>
      </c>
      <c r="E178" s="445"/>
      <c r="F178" s="446"/>
      <c r="G178" s="446"/>
      <c r="H178" s="447"/>
      <c r="I178" s="448">
        <f t="shared" si="4"/>
        <v>60</v>
      </c>
      <c r="J178" s="446"/>
      <c r="K178" s="446"/>
      <c r="L178" s="446"/>
      <c r="M178" s="446">
        <v>60</v>
      </c>
      <c r="N178" s="449"/>
    </row>
    <row r="179" spans="1:14" s="422" customFormat="1" ht="25.5" customHeight="1">
      <c r="A179" s="410">
        <v>173</v>
      </c>
      <c r="B179" s="450"/>
      <c r="C179" s="451">
        <v>30</v>
      </c>
      <c r="D179" s="452" t="s">
        <v>100</v>
      </c>
      <c r="E179" s="453" t="s">
        <v>679</v>
      </c>
      <c r="F179" s="439">
        <v>2099</v>
      </c>
      <c r="G179" s="439">
        <v>3000</v>
      </c>
      <c r="H179" s="440">
        <v>540</v>
      </c>
      <c r="I179" s="441"/>
      <c r="J179" s="453"/>
      <c r="K179" s="453"/>
      <c r="L179" s="453"/>
      <c r="M179" s="453"/>
      <c r="N179" s="454"/>
    </row>
    <row r="180" spans="1:14" ht="16.5">
      <c r="A180" s="410">
        <v>174</v>
      </c>
      <c r="B180" s="450"/>
      <c r="C180" s="451"/>
      <c r="D180" s="455" t="s">
        <v>277</v>
      </c>
      <c r="E180" s="456"/>
      <c r="F180" s="436"/>
      <c r="G180" s="436"/>
      <c r="H180" s="437"/>
      <c r="I180" s="438">
        <f t="shared" si="4"/>
        <v>600</v>
      </c>
      <c r="J180" s="269"/>
      <c r="K180" s="269"/>
      <c r="L180" s="269"/>
      <c r="M180" s="269">
        <v>600</v>
      </c>
      <c r="N180" s="270"/>
    </row>
    <row r="181" spans="1:14" ht="16.5">
      <c r="A181" s="410">
        <v>175</v>
      </c>
      <c r="B181" s="450"/>
      <c r="C181" s="451"/>
      <c r="D181" s="452" t="s">
        <v>285</v>
      </c>
      <c r="E181" s="453"/>
      <c r="F181" s="439"/>
      <c r="G181" s="439"/>
      <c r="H181" s="440"/>
      <c r="I181" s="441">
        <f t="shared" si="4"/>
        <v>600</v>
      </c>
      <c r="J181" s="47"/>
      <c r="K181" s="47"/>
      <c r="L181" s="47"/>
      <c r="M181" s="47">
        <v>600</v>
      </c>
      <c r="N181" s="48"/>
    </row>
    <row r="182" spans="1:14" ht="17.25">
      <c r="A182" s="410">
        <v>176</v>
      </c>
      <c r="B182" s="442"/>
      <c r="C182" s="443"/>
      <c r="D182" s="444" t="s">
        <v>275</v>
      </c>
      <c r="E182" s="445"/>
      <c r="F182" s="446"/>
      <c r="G182" s="446"/>
      <c r="H182" s="447"/>
      <c r="I182" s="448">
        <f t="shared" si="4"/>
        <v>547</v>
      </c>
      <c r="J182" s="446"/>
      <c r="K182" s="446"/>
      <c r="L182" s="446"/>
      <c r="M182" s="446">
        <v>547</v>
      </c>
      <c r="N182" s="449"/>
    </row>
    <row r="183" spans="1:14" s="422" customFormat="1" ht="25.5" customHeight="1">
      <c r="A183" s="410">
        <v>177</v>
      </c>
      <c r="B183" s="450"/>
      <c r="C183" s="451">
        <v>31</v>
      </c>
      <c r="D183" s="452" t="s">
        <v>96</v>
      </c>
      <c r="E183" s="453" t="s">
        <v>679</v>
      </c>
      <c r="F183" s="439">
        <v>165674</v>
      </c>
      <c r="G183" s="439">
        <v>186000</v>
      </c>
      <c r="H183" s="440">
        <v>144043</v>
      </c>
      <c r="I183" s="441"/>
      <c r="J183" s="453"/>
      <c r="K183" s="453"/>
      <c r="L183" s="453"/>
      <c r="M183" s="453"/>
      <c r="N183" s="454"/>
    </row>
    <row r="184" spans="1:14" ht="16.5">
      <c r="A184" s="410">
        <v>178</v>
      </c>
      <c r="B184" s="450"/>
      <c r="C184" s="451"/>
      <c r="D184" s="455" t="s">
        <v>277</v>
      </c>
      <c r="E184" s="456"/>
      <c r="F184" s="436"/>
      <c r="G184" s="436"/>
      <c r="H184" s="437"/>
      <c r="I184" s="438">
        <f t="shared" si="4"/>
        <v>150000</v>
      </c>
      <c r="J184" s="269"/>
      <c r="K184" s="269"/>
      <c r="L184" s="269"/>
      <c r="M184" s="269">
        <v>150000</v>
      </c>
      <c r="N184" s="270"/>
    </row>
    <row r="185" spans="1:14" ht="16.5">
      <c r="A185" s="410">
        <v>179</v>
      </c>
      <c r="B185" s="450"/>
      <c r="C185" s="451"/>
      <c r="D185" s="452" t="s">
        <v>285</v>
      </c>
      <c r="E185" s="453"/>
      <c r="F185" s="439"/>
      <c r="G185" s="439"/>
      <c r="H185" s="440"/>
      <c r="I185" s="441">
        <f t="shared" si="4"/>
        <v>97000</v>
      </c>
      <c r="J185" s="47"/>
      <c r="K185" s="47"/>
      <c r="L185" s="47"/>
      <c r="M185" s="47">
        <v>97000</v>
      </c>
      <c r="N185" s="48"/>
    </row>
    <row r="186" spans="1:14" ht="17.25">
      <c r="A186" s="410">
        <v>180</v>
      </c>
      <c r="B186" s="442"/>
      <c r="C186" s="443"/>
      <c r="D186" s="444" t="s">
        <v>275</v>
      </c>
      <c r="E186" s="445"/>
      <c r="F186" s="446"/>
      <c r="G186" s="446"/>
      <c r="H186" s="447"/>
      <c r="I186" s="448">
        <f t="shared" si="4"/>
        <v>92993</v>
      </c>
      <c r="J186" s="446"/>
      <c r="K186" s="446"/>
      <c r="L186" s="446"/>
      <c r="M186" s="446">
        <v>92993</v>
      </c>
      <c r="N186" s="449"/>
    </row>
    <row r="187" spans="1:14" s="422" customFormat="1" ht="25.5" customHeight="1">
      <c r="A187" s="410">
        <v>181</v>
      </c>
      <c r="B187" s="450"/>
      <c r="C187" s="451">
        <v>32</v>
      </c>
      <c r="D187" s="452" t="s">
        <v>103</v>
      </c>
      <c r="E187" s="453" t="s">
        <v>679</v>
      </c>
      <c r="F187" s="439">
        <v>53807</v>
      </c>
      <c r="G187" s="439">
        <v>46000</v>
      </c>
      <c r="H187" s="440">
        <v>38728</v>
      </c>
      <c r="I187" s="441"/>
      <c r="J187" s="453"/>
      <c r="K187" s="453"/>
      <c r="L187" s="453"/>
      <c r="M187" s="453"/>
      <c r="N187" s="454"/>
    </row>
    <row r="188" spans="1:14" ht="16.5">
      <c r="A188" s="410">
        <v>182</v>
      </c>
      <c r="B188" s="450"/>
      <c r="C188" s="451"/>
      <c r="D188" s="455" t="s">
        <v>277</v>
      </c>
      <c r="E188" s="456"/>
      <c r="F188" s="436"/>
      <c r="G188" s="436"/>
      <c r="H188" s="437"/>
      <c r="I188" s="438">
        <f t="shared" si="4"/>
        <v>40000</v>
      </c>
      <c r="J188" s="269"/>
      <c r="K188" s="269"/>
      <c r="L188" s="269"/>
      <c r="M188" s="269">
        <v>40000</v>
      </c>
      <c r="N188" s="270"/>
    </row>
    <row r="189" spans="1:14" ht="16.5">
      <c r="A189" s="410">
        <v>183</v>
      </c>
      <c r="B189" s="450"/>
      <c r="C189" s="451"/>
      <c r="D189" s="452" t="s">
        <v>285</v>
      </c>
      <c r="E189" s="453"/>
      <c r="F189" s="439"/>
      <c r="G189" s="439"/>
      <c r="H189" s="440"/>
      <c r="I189" s="441">
        <f t="shared" si="4"/>
        <v>28000</v>
      </c>
      <c r="J189" s="47"/>
      <c r="K189" s="47"/>
      <c r="L189" s="47"/>
      <c r="M189" s="47">
        <v>28000</v>
      </c>
      <c r="N189" s="48"/>
    </row>
    <row r="190" spans="1:14" ht="17.25">
      <c r="A190" s="410">
        <v>184</v>
      </c>
      <c r="B190" s="442"/>
      <c r="C190" s="443"/>
      <c r="D190" s="444" t="s">
        <v>275</v>
      </c>
      <c r="E190" s="445"/>
      <c r="F190" s="446"/>
      <c r="G190" s="446"/>
      <c r="H190" s="447"/>
      <c r="I190" s="448">
        <f t="shared" si="4"/>
        <v>27355</v>
      </c>
      <c r="J190" s="446"/>
      <c r="K190" s="446"/>
      <c r="L190" s="446"/>
      <c r="M190" s="446">
        <v>27355</v>
      </c>
      <c r="N190" s="449"/>
    </row>
    <row r="191" spans="1:14" s="422" customFormat="1" ht="25.5" customHeight="1">
      <c r="A191" s="410">
        <v>185</v>
      </c>
      <c r="B191" s="450"/>
      <c r="C191" s="451">
        <v>33</v>
      </c>
      <c r="D191" s="452" t="s">
        <v>95</v>
      </c>
      <c r="E191" s="453" t="s">
        <v>679</v>
      </c>
      <c r="F191" s="439">
        <v>36074</v>
      </c>
      <c r="G191" s="439">
        <v>40000</v>
      </c>
      <c r="H191" s="440">
        <v>40173</v>
      </c>
      <c r="I191" s="441"/>
      <c r="J191" s="453"/>
      <c r="K191" s="453"/>
      <c r="L191" s="453"/>
      <c r="M191" s="453"/>
      <c r="N191" s="454"/>
    </row>
    <row r="192" spans="1:14" ht="16.5">
      <c r="A192" s="410">
        <v>186</v>
      </c>
      <c r="B192" s="450"/>
      <c r="C192" s="451"/>
      <c r="D192" s="455" t="s">
        <v>277</v>
      </c>
      <c r="E192" s="456"/>
      <c r="F192" s="436"/>
      <c r="G192" s="436"/>
      <c r="H192" s="437"/>
      <c r="I192" s="438">
        <f t="shared" si="4"/>
        <v>42000</v>
      </c>
      <c r="J192" s="269"/>
      <c r="K192" s="269"/>
      <c r="L192" s="269"/>
      <c r="M192" s="269">
        <v>42000</v>
      </c>
      <c r="N192" s="270"/>
    </row>
    <row r="193" spans="1:14" ht="16.5">
      <c r="A193" s="410">
        <v>187</v>
      </c>
      <c r="B193" s="450"/>
      <c r="C193" s="451"/>
      <c r="D193" s="452" t="s">
        <v>285</v>
      </c>
      <c r="E193" s="453"/>
      <c r="F193" s="439"/>
      <c r="G193" s="439"/>
      <c r="H193" s="440"/>
      <c r="I193" s="441">
        <f t="shared" si="4"/>
        <v>42000</v>
      </c>
      <c r="J193" s="47"/>
      <c r="K193" s="47"/>
      <c r="L193" s="47"/>
      <c r="M193" s="47">
        <v>42000</v>
      </c>
      <c r="N193" s="48"/>
    </row>
    <row r="194" spans="1:14" ht="17.25">
      <c r="A194" s="410">
        <v>188</v>
      </c>
      <c r="B194" s="442"/>
      <c r="C194" s="443"/>
      <c r="D194" s="444" t="s">
        <v>275</v>
      </c>
      <c r="E194" s="445"/>
      <c r="F194" s="446"/>
      <c r="G194" s="446"/>
      <c r="H194" s="447"/>
      <c r="I194" s="448">
        <f t="shared" si="4"/>
        <v>40859</v>
      </c>
      <c r="J194" s="446"/>
      <c r="K194" s="446"/>
      <c r="L194" s="446"/>
      <c r="M194" s="446">
        <v>40859</v>
      </c>
      <c r="N194" s="449"/>
    </row>
    <row r="195" spans="1:14" s="422" customFormat="1" ht="25.5" customHeight="1">
      <c r="A195" s="410">
        <v>189</v>
      </c>
      <c r="B195" s="450"/>
      <c r="C195" s="451">
        <v>34</v>
      </c>
      <c r="D195" s="452" t="s">
        <v>105</v>
      </c>
      <c r="E195" s="453" t="s">
        <v>776</v>
      </c>
      <c r="F195" s="439">
        <v>1916</v>
      </c>
      <c r="G195" s="439">
        <v>2300</v>
      </c>
      <c r="H195" s="440">
        <v>2604</v>
      </c>
      <c r="I195" s="441"/>
      <c r="J195" s="453"/>
      <c r="K195" s="453"/>
      <c r="L195" s="453"/>
      <c r="M195" s="453"/>
      <c r="N195" s="454"/>
    </row>
    <row r="196" spans="1:14" ht="16.5">
      <c r="A196" s="410">
        <v>190</v>
      </c>
      <c r="B196" s="450"/>
      <c r="C196" s="451"/>
      <c r="D196" s="455" t="s">
        <v>277</v>
      </c>
      <c r="E196" s="456"/>
      <c r="F196" s="436"/>
      <c r="G196" s="436"/>
      <c r="H196" s="437"/>
      <c r="I196" s="438">
        <f t="shared" si="4"/>
        <v>3000</v>
      </c>
      <c r="J196" s="269"/>
      <c r="K196" s="269"/>
      <c r="L196" s="269"/>
      <c r="M196" s="269">
        <v>3000</v>
      </c>
      <c r="N196" s="270"/>
    </row>
    <row r="197" spans="1:14" ht="16.5">
      <c r="A197" s="410">
        <v>191</v>
      </c>
      <c r="B197" s="450"/>
      <c r="C197" s="451"/>
      <c r="D197" s="452" t="s">
        <v>285</v>
      </c>
      <c r="E197" s="453"/>
      <c r="F197" s="439"/>
      <c r="G197" s="439"/>
      <c r="H197" s="440"/>
      <c r="I197" s="441">
        <f t="shared" si="4"/>
        <v>1600</v>
      </c>
      <c r="J197" s="47"/>
      <c r="K197" s="47"/>
      <c r="L197" s="47"/>
      <c r="M197" s="47">
        <v>1600</v>
      </c>
      <c r="N197" s="48"/>
    </row>
    <row r="198" spans="1:14" s="480" customFormat="1" ht="17.25">
      <c r="A198" s="410">
        <v>192</v>
      </c>
      <c r="B198" s="442"/>
      <c r="C198" s="443"/>
      <c r="D198" s="444" t="s">
        <v>275</v>
      </c>
      <c r="E198" s="445"/>
      <c r="F198" s="446"/>
      <c r="G198" s="446"/>
      <c r="H198" s="447"/>
      <c r="I198" s="448">
        <f t="shared" si="4"/>
        <v>1547</v>
      </c>
      <c r="J198" s="446"/>
      <c r="K198" s="446"/>
      <c r="L198" s="446"/>
      <c r="M198" s="446">
        <v>1547</v>
      </c>
      <c r="N198" s="449"/>
    </row>
    <row r="199" spans="1:14" s="422" customFormat="1" ht="25.5" customHeight="1">
      <c r="A199" s="410">
        <v>193</v>
      </c>
      <c r="B199" s="450"/>
      <c r="C199" s="451">
        <v>35</v>
      </c>
      <c r="D199" s="452" t="s">
        <v>1084</v>
      </c>
      <c r="E199" s="453" t="s">
        <v>776</v>
      </c>
      <c r="F199" s="439">
        <v>5427</v>
      </c>
      <c r="G199" s="439">
        <v>7600</v>
      </c>
      <c r="H199" s="440">
        <v>4905</v>
      </c>
      <c r="I199" s="448"/>
      <c r="J199" s="453"/>
      <c r="K199" s="453"/>
      <c r="L199" s="453"/>
      <c r="M199" s="453"/>
      <c r="N199" s="454"/>
    </row>
    <row r="200" spans="1:14" ht="16.5">
      <c r="A200" s="410">
        <v>194</v>
      </c>
      <c r="B200" s="450"/>
      <c r="C200" s="451"/>
      <c r="D200" s="455" t="s">
        <v>277</v>
      </c>
      <c r="E200" s="456"/>
      <c r="F200" s="436"/>
      <c r="G200" s="436"/>
      <c r="H200" s="437"/>
      <c r="I200" s="438">
        <f t="shared" si="4"/>
        <v>0</v>
      </c>
      <c r="J200" s="269"/>
      <c r="K200" s="269"/>
      <c r="L200" s="269"/>
      <c r="M200" s="269"/>
      <c r="N200" s="270"/>
    </row>
    <row r="201" spans="1:14" ht="16.5">
      <c r="A201" s="410">
        <v>195</v>
      </c>
      <c r="B201" s="450"/>
      <c r="C201" s="451"/>
      <c r="D201" s="452" t="s">
        <v>285</v>
      </c>
      <c r="E201" s="453"/>
      <c r="F201" s="439"/>
      <c r="G201" s="439"/>
      <c r="H201" s="440"/>
      <c r="I201" s="441">
        <f t="shared" si="4"/>
        <v>0</v>
      </c>
      <c r="J201" s="47"/>
      <c r="K201" s="47"/>
      <c r="L201" s="47"/>
      <c r="M201" s="47"/>
      <c r="N201" s="48"/>
    </row>
    <row r="202" spans="1:14" s="480" customFormat="1" ht="17.25">
      <c r="A202" s="410">
        <v>196</v>
      </c>
      <c r="B202" s="442"/>
      <c r="C202" s="443"/>
      <c r="D202" s="444" t="s">
        <v>275</v>
      </c>
      <c r="E202" s="445"/>
      <c r="F202" s="446"/>
      <c r="G202" s="446"/>
      <c r="H202" s="447"/>
      <c r="I202" s="448">
        <f t="shared" si="4"/>
        <v>0</v>
      </c>
      <c r="J202" s="446"/>
      <c r="K202" s="446"/>
      <c r="L202" s="446"/>
      <c r="M202" s="446"/>
      <c r="N202" s="449"/>
    </row>
    <row r="203" spans="1:14" s="422" customFormat="1" ht="25.5" customHeight="1">
      <c r="A203" s="410">
        <v>197</v>
      </c>
      <c r="B203" s="450"/>
      <c r="C203" s="451">
        <v>36</v>
      </c>
      <c r="D203" s="452" t="s">
        <v>1085</v>
      </c>
      <c r="E203" s="453" t="s">
        <v>776</v>
      </c>
      <c r="F203" s="439">
        <v>16649</v>
      </c>
      <c r="G203" s="439">
        <v>19000</v>
      </c>
      <c r="H203" s="440">
        <v>12688</v>
      </c>
      <c r="I203" s="448"/>
      <c r="J203" s="453"/>
      <c r="K203" s="453"/>
      <c r="L203" s="453"/>
      <c r="M203" s="453"/>
      <c r="N203" s="454"/>
    </row>
    <row r="204" spans="1:14" ht="16.5">
      <c r="A204" s="410">
        <v>198</v>
      </c>
      <c r="B204" s="450"/>
      <c r="C204" s="451"/>
      <c r="D204" s="455" t="s">
        <v>277</v>
      </c>
      <c r="E204" s="456"/>
      <c r="F204" s="436"/>
      <c r="G204" s="436"/>
      <c r="H204" s="437"/>
      <c r="I204" s="438">
        <f>SUM(J204:N204)</f>
        <v>0</v>
      </c>
      <c r="J204" s="269"/>
      <c r="K204" s="269"/>
      <c r="L204" s="269"/>
      <c r="M204" s="269"/>
      <c r="N204" s="270"/>
    </row>
    <row r="205" spans="1:14" ht="16.5">
      <c r="A205" s="410">
        <v>199</v>
      </c>
      <c r="B205" s="450"/>
      <c r="C205" s="451"/>
      <c r="D205" s="452" t="s">
        <v>285</v>
      </c>
      <c r="E205" s="453"/>
      <c r="F205" s="439"/>
      <c r="G205" s="439"/>
      <c r="H205" s="440"/>
      <c r="I205" s="441">
        <f>SUM(J205:N205)</f>
        <v>0</v>
      </c>
      <c r="J205" s="47"/>
      <c r="K205" s="47"/>
      <c r="L205" s="47"/>
      <c r="M205" s="47"/>
      <c r="N205" s="48"/>
    </row>
    <row r="206" spans="1:14" s="480" customFormat="1" ht="17.25">
      <c r="A206" s="410">
        <v>200</v>
      </c>
      <c r="B206" s="442"/>
      <c r="C206" s="443"/>
      <c r="D206" s="444" t="s">
        <v>275</v>
      </c>
      <c r="E206" s="445"/>
      <c r="F206" s="446"/>
      <c r="G206" s="446"/>
      <c r="H206" s="447"/>
      <c r="I206" s="448">
        <f>SUM(J206:N206)</f>
        <v>0</v>
      </c>
      <c r="J206" s="446"/>
      <c r="K206" s="446"/>
      <c r="L206" s="446"/>
      <c r="M206" s="446"/>
      <c r="N206" s="449"/>
    </row>
    <row r="207" spans="1:14" s="422" customFormat="1" ht="25.5" customHeight="1">
      <c r="A207" s="410">
        <v>201</v>
      </c>
      <c r="B207" s="450"/>
      <c r="C207" s="451">
        <v>37</v>
      </c>
      <c r="D207" s="452" t="s">
        <v>680</v>
      </c>
      <c r="E207" s="453" t="s">
        <v>776</v>
      </c>
      <c r="F207" s="439"/>
      <c r="G207" s="439"/>
      <c r="H207" s="440"/>
      <c r="I207" s="441"/>
      <c r="J207" s="453"/>
      <c r="K207" s="453"/>
      <c r="L207" s="453"/>
      <c r="M207" s="453"/>
      <c r="N207" s="454"/>
    </row>
    <row r="208" spans="1:14" ht="16.5">
      <c r="A208" s="410">
        <v>202</v>
      </c>
      <c r="B208" s="450"/>
      <c r="C208" s="451"/>
      <c r="D208" s="455" t="s">
        <v>277</v>
      </c>
      <c r="E208" s="456"/>
      <c r="F208" s="436"/>
      <c r="G208" s="436"/>
      <c r="H208" s="437"/>
      <c r="I208" s="438">
        <f aca="true" t="shared" si="6" ref="I208:I270">SUM(J208:N208)</f>
        <v>28000</v>
      </c>
      <c r="J208" s="269"/>
      <c r="K208" s="269"/>
      <c r="L208" s="269"/>
      <c r="M208" s="269">
        <v>28000</v>
      </c>
      <c r="N208" s="270"/>
    </row>
    <row r="209" spans="1:14" ht="16.5">
      <c r="A209" s="410">
        <v>203</v>
      </c>
      <c r="B209" s="450"/>
      <c r="C209" s="451"/>
      <c r="D209" s="452" t="s">
        <v>285</v>
      </c>
      <c r="E209" s="453"/>
      <c r="F209" s="439"/>
      <c r="G209" s="439"/>
      <c r="H209" s="440"/>
      <c r="I209" s="441">
        <f t="shared" si="6"/>
        <v>18185</v>
      </c>
      <c r="J209" s="47"/>
      <c r="K209" s="47"/>
      <c r="L209" s="47"/>
      <c r="M209" s="47">
        <v>18185</v>
      </c>
      <c r="N209" s="48"/>
    </row>
    <row r="210" spans="1:14" ht="17.25">
      <c r="A210" s="410">
        <v>204</v>
      </c>
      <c r="B210" s="442"/>
      <c r="C210" s="443"/>
      <c r="D210" s="444" t="s">
        <v>275</v>
      </c>
      <c r="E210" s="445"/>
      <c r="F210" s="446"/>
      <c r="G210" s="446"/>
      <c r="H210" s="447"/>
      <c r="I210" s="448">
        <f t="shared" si="6"/>
        <v>15878</v>
      </c>
      <c r="J210" s="446"/>
      <c r="K210" s="446"/>
      <c r="L210" s="446"/>
      <c r="M210" s="446">
        <v>15878</v>
      </c>
      <c r="N210" s="449"/>
    </row>
    <row r="211" spans="1:14" s="422" customFormat="1" ht="25.5" customHeight="1">
      <c r="A211" s="410">
        <v>205</v>
      </c>
      <c r="B211" s="450"/>
      <c r="C211" s="451">
        <v>38</v>
      </c>
      <c r="D211" s="452" t="s">
        <v>681</v>
      </c>
      <c r="E211" s="453" t="s">
        <v>776</v>
      </c>
      <c r="F211" s="439"/>
      <c r="G211" s="439"/>
      <c r="H211" s="440"/>
      <c r="I211" s="441"/>
      <c r="J211" s="453"/>
      <c r="K211" s="453"/>
      <c r="L211" s="453"/>
      <c r="M211" s="453"/>
      <c r="N211" s="454"/>
    </row>
    <row r="212" spans="1:14" ht="16.5">
      <c r="A212" s="410">
        <v>206</v>
      </c>
      <c r="B212" s="450"/>
      <c r="C212" s="451"/>
      <c r="D212" s="455" t="s">
        <v>277</v>
      </c>
      <c r="E212" s="456"/>
      <c r="F212" s="436"/>
      <c r="G212" s="436"/>
      <c r="H212" s="437"/>
      <c r="I212" s="438">
        <f t="shared" si="6"/>
        <v>1000</v>
      </c>
      <c r="J212" s="269"/>
      <c r="K212" s="269"/>
      <c r="L212" s="269"/>
      <c r="M212" s="269">
        <v>1000</v>
      </c>
      <c r="N212" s="270"/>
    </row>
    <row r="213" spans="1:14" ht="16.5">
      <c r="A213" s="410">
        <v>207</v>
      </c>
      <c r="B213" s="450"/>
      <c r="C213" s="451"/>
      <c r="D213" s="452" t="s">
        <v>285</v>
      </c>
      <c r="E213" s="453"/>
      <c r="F213" s="439"/>
      <c r="G213" s="439"/>
      <c r="H213" s="440"/>
      <c r="I213" s="441">
        <f t="shared" si="6"/>
        <v>3850</v>
      </c>
      <c r="J213" s="47"/>
      <c r="K213" s="47"/>
      <c r="L213" s="47"/>
      <c r="M213" s="47">
        <v>3850</v>
      </c>
      <c r="N213" s="48"/>
    </row>
    <row r="214" spans="1:14" s="480" customFormat="1" ht="17.25">
      <c r="A214" s="410">
        <v>208</v>
      </c>
      <c r="B214" s="442"/>
      <c r="C214" s="443"/>
      <c r="D214" s="444" t="s">
        <v>275</v>
      </c>
      <c r="E214" s="445"/>
      <c r="F214" s="446"/>
      <c r="G214" s="446"/>
      <c r="H214" s="447"/>
      <c r="I214" s="448">
        <f t="shared" si="6"/>
        <v>773</v>
      </c>
      <c r="J214" s="446"/>
      <c r="K214" s="446"/>
      <c r="L214" s="446"/>
      <c r="M214" s="446">
        <v>773</v>
      </c>
      <c r="N214" s="449"/>
    </row>
    <row r="215" spans="1:14" s="422" customFormat="1" ht="25.5" customHeight="1">
      <c r="A215" s="410">
        <v>209</v>
      </c>
      <c r="B215" s="450"/>
      <c r="C215" s="451">
        <v>39</v>
      </c>
      <c r="D215" s="452" t="s">
        <v>104</v>
      </c>
      <c r="E215" s="453" t="s">
        <v>776</v>
      </c>
      <c r="F215" s="439">
        <v>2279</v>
      </c>
      <c r="G215" s="439">
        <v>15632</v>
      </c>
      <c r="H215" s="440">
        <v>16993</v>
      </c>
      <c r="I215" s="441"/>
      <c r="J215" s="453"/>
      <c r="K215" s="453"/>
      <c r="L215" s="453"/>
      <c r="M215" s="453"/>
      <c r="N215" s="454"/>
    </row>
    <row r="216" spans="1:14" ht="16.5">
      <c r="A216" s="410">
        <v>210</v>
      </c>
      <c r="B216" s="450"/>
      <c r="C216" s="451"/>
      <c r="D216" s="455" t="s">
        <v>277</v>
      </c>
      <c r="E216" s="456"/>
      <c r="F216" s="436"/>
      <c r="G216" s="436"/>
      <c r="H216" s="437"/>
      <c r="I216" s="438">
        <f t="shared" si="6"/>
        <v>46400</v>
      </c>
      <c r="J216" s="269">
        <v>38844</v>
      </c>
      <c r="K216" s="269">
        <v>5244</v>
      </c>
      <c r="L216" s="269">
        <v>2312</v>
      </c>
      <c r="M216" s="269"/>
      <c r="N216" s="270"/>
    </row>
    <row r="217" spans="1:14" ht="16.5">
      <c r="A217" s="410">
        <v>211</v>
      </c>
      <c r="B217" s="450"/>
      <c r="C217" s="451"/>
      <c r="D217" s="452" t="s">
        <v>285</v>
      </c>
      <c r="E217" s="453"/>
      <c r="F217" s="439"/>
      <c r="G217" s="439"/>
      <c r="H217" s="440"/>
      <c r="I217" s="441">
        <f t="shared" si="6"/>
        <v>58103</v>
      </c>
      <c r="J217" s="47">
        <v>48952</v>
      </c>
      <c r="K217" s="47">
        <v>6549</v>
      </c>
      <c r="L217" s="47">
        <v>2602</v>
      </c>
      <c r="M217" s="47"/>
      <c r="N217" s="48"/>
    </row>
    <row r="218" spans="1:14" ht="17.25">
      <c r="A218" s="410">
        <v>212</v>
      </c>
      <c r="B218" s="442"/>
      <c r="C218" s="443"/>
      <c r="D218" s="444" t="s">
        <v>275</v>
      </c>
      <c r="E218" s="445"/>
      <c r="F218" s="446"/>
      <c r="G218" s="446"/>
      <c r="H218" s="447"/>
      <c r="I218" s="448">
        <f t="shared" si="6"/>
        <v>57444</v>
      </c>
      <c r="J218" s="446">
        <v>48298</v>
      </c>
      <c r="K218" s="446">
        <v>6544</v>
      </c>
      <c r="L218" s="446">
        <v>2602</v>
      </c>
      <c r="M218" s="446"/>
      <c r="N218" s="449"/>
    </row>
    <row r="219" spans="1:14" s="422" customFormat="1" ht="25.5" customHeight="1">
      <c r="A219" s="410">
        <v>213</v>
      </c>
      <c r="B219" s="450"/>
      <c r="C219" s="451">
        <v>40</v>
      </c>
      <c r="D219" s="452" t="s">
        <v>102</v>
      </c>
      <c r="E219" s="453" t="s">
        <v>776</v>
      </c>
      <c r="F219" s="439">
        <v>10000</v>
      </c>
      <c r="G219" s="439">
        <v>10000</v>
      </c>
      <c r="H219" s="440">
        <v>10000</v>
      </c>
      <c r="I219" s="441"/>
      <c r="J219" s="453"/>
      <c r="K219" s="453"/>
      <c r="L219" s="453"/>
      <c r="M219" s="453"/>
      <c r="N219" s="454"/>
    </row>
    <row r="220" spans="1:14" ht="16.5">
      <c r="A220" s="410">
        <v>214</v>
      </c>
      <c r="B220" s="450"/>
      <c r="C220" s="451"/>
      <c r="D220" s="455" t="s">
        <v>277</v>
      </c>
      <c r="E220" s="456"/>
      <c r="F220" s="436"/>
      <c r="G220" s="436"/>
      <c r="H220" s="437"/>
      <c r="I220" s="438">
        <f t="shared" si="6"/>
        <v>11000</v>
      </c>
      <c r="J220" s="269"/>
      <c r="K220" s="269"/>
      <c r="L220" s="269"/>
      <c r="M220" s="269"/>
      <c r="N220" s="270">
        <v>11000</v>
      </c>
    </row>
    <row r="221" spans="1:14" ht="16.5">
      <c r="A221" s="410">
        <v>215</v>
      </c>
      <c r="B221" s="450"/>
      <c r="C221" s="451"/>
      <c r="D221" s="452" t="s">
        <v>285</v>
      </c>
      <c r="E221" s="453"/>
      <c r="F221" s="439"/>
      <c r="G221" s="439"/>
      <c r="H221" s="440"/>
      <c r="I221" s="441">
        <f t="shared" si="6"/>
        <v>11000</v>
      </c>
      <c r="J221" s="47"/>
      <c r="K221" s="47"/>
      <c r="L221" s="47"/>
      <c r="M221" s="47"/>
      <c r="N221" s="48">
        <v>11000</v>
      </c>
    </row>
    <row r="222" spans="1:14" ht="17.25">
      <c r="A222" s="410">
        <v>216</v>
      </c>
      <c r="B222" s="442"/>
      <c r="C222" s="443"/>
      <c r="D222" s="444" t="s">
        <v>275</v>
      </c>
      <c r="E222" s="445"/>
      <c r="F222" s="446"/>
      <c r="G222" s="446"/>
      <c r="H222" s="447"/>
      <c r="I222" s="448">
        <f t="shared" si="6"/>
        <v>11000</v>
      </c>
      <c r="J222" s="446"/>
      <c r="K222" s="446"/>
      <c r="L222" s="446"/>
      <c r="M222" s="446"/>
      <c r="N222" s="449">
        <v>11000</v>
      </c>
    </row>
    <row r="223" spans="1:14" s="422" customFormat="1" ht="25.5" customHeight="1">
      <c r="A223" s="410">
        <v>217</v>
      </c>
      <c r="B223" s="450"/>
      <c r="C223" s="451">
        <v>41</v>
      </c>
      <c r="D223" s="452" t="s">
        <v>107</v>
      </c>
      <c r="E223" s="453" t="s">
        <v>776</v>
      </c>
      <c r="F223" s="439">
        <v>60000</v>
      </c>
      <c r="G223" s="439">
        <v>54000</v>
      </c>
      <c r="H223" s="440">
        <v>54000</v>
      </c>
      <c r="I223" s="441"/>
      <c r="J223" s="453"/>
      <c r="K223" s="453"/>
      <c r="L223" s="453"/>
      <c r="M223" s="453"/>
      <c r="N223" s="454"/>
    </row>
    <row r="224" spans="1:14" ht="16.5">
      <c r="A224" s="410">
        <v>218</v>
      </c>
      <c r="B224" s="450"/>
      <c r="C224" s="451"/>
      <c r="D224" s="455" t="s">
        <v>277</v>
      </c>
      <c r="E224" s="456"/>
      <c r="F224" s="436"/>
      <c r="G224" s="436"/>
      <c r="H224" s="437"/>
      <c r="I224" s="438">
        <f t="shared" si="6"/>
        <v>60000</v>
      </c>
      <c r="J224" s="269"/>
      <c r="K224" s="269"/>
      <c r="L224" s="269"/>
      <c r="M224" s="269"/>
      <c r="N224" s="270">
        <v>60000</v>
      </c>
    </row>
    <row r="225" spans="1:14" ht="16.5">
      <c r="A225" s="410">
        <v>219</v>
      </c>
      <c r="B225" s="450"/>
      <c r="C225" s="451"/>
      <c r="D225" s="452" t="s">
        <v>285</v>
      </c>
      <c r="E225" s="453"/>
      <c r="F225" s="439"/>
      <c r="G225" s="439"/>
      <c r="H225" s="440"/>
      <c r="I225" s="441">
        <f t="shared" si="6"/>
        <v>60000</v>
      </c>
      <c r="J225" s="47"/>
      <c r="K225" s="47"/>
      <c r="L225" s="47"/>
      <c r="M225" s="47"/>
      <c r="N225" s="48">
        <v>60000</v>
      </c>
    </row>
    <row r="226" spans="1:14" ht="17.25">
      <c r="A226" s="410">
        <v>220</v>
      </c>
      <c r="B226" s="442"/>
      <c r="C226" s="443"/>
      <c r="D226" s="444" t="s">
        <v>275</v>
      </c>
      <c r="E226" s="445"/>
      <c r="F226" s="446"/>
      <c r="G226" s="446"/>
      <c r="H226" s="447"/>
      <c r="I226" s="448">
        <f t="shared" si="6"/>
        <v>60000</v>
      </c>
      <c r="J226" s="446"/>
      <c r="K226" s="446"/>
      <c r="L226" s="446"/>
      <c r="M226" s="446"/>
      <c r="N226" s="449">
        <v>60000</v>
      </c>
    </row>
    <row r="227" spans="1:14" s="422" customFormat="1" ht="25.5" customHeight="1">
      <c r="A227" s="410">
        <v>221</v>
      </c>
      <c r="B227" s="450"/>
      <c r="C227" s="451">
        <v>42</v>
      </c>
      <c r="D227" s="452" t="s">
        <v>108</v>
      </c>
      <c r="E227" s="453" t="s">
        <v>776</v>
      </c>
      <c r="F227" s="439">
        <v>104000</v>
      </c>
      <c r="G227" s="439">
        <v>104000</v>
      </c>
      <c r="H227" s="440">
        <v>201585</v>
      </c>
      <c r="I227" s="441"/>
      <c r="J227" s="453"/>
      <c r="K227" s="453"/>
      <c r="L227" s="453"/>
      <c r="M227" s="453"/>
      <c r="N227" s="454"/>
    </row>
    <row r="228" spans="1:14" ht="16.5">
      <c r="A228" s="410">
        <v>222</v>
      </c>
      <c r="B228" s="450"/>
      <c r="C228" s="451"/>
      <c r="D228" s="455" t="s">
        <v>277</v>
      </c>
      <c r="E228" s="456"/>
      <c r="F228" s="436"/>
      <c r="G228" s="436"/>
      <c r="H228" s="437"/>
      <c r="I228" s="438">
        <f t="shared" si="6"/>
        <v>268213</v>
      </c>
      <c r="J228" s="269"/>
      <c r="K228" s="269"/>
      <c r="L228" s="269"/>
      <c r="M228" s="269"/>
      <c r="N228" s="270">
        <v>268213</v>
      </c>
    </row>
    <row r="229" spans="1:14" ht="16.5">
      <c r="A229" s="410">
        <v>223</v>
      </c>
      <c r="B229" s="450"/>
      <c r="C229" s="451"/>
      <c r="D229" s="452" t="s">
        <v>285</v>
      </c>
      <c r="E229" s="453"/>
      <c r="F229" s="439"/>
      <c r="G229" s="439"/>
      <c r="H229" s="440"/>
      <c r="I229" s="441">
        <f t="shared" si="6"/>
        <v>294415</v>
      </c>
      <c r="J229" s="47"/>
      <c r="K229" s="47"/>
      <c r="L229" s="47"/>
      <c r="M229" s="47"/>
      <c r="N229" s="48">
        <v>294415</v>
      </c>
    </row>
    <row r="230" spans="1:14" ht="17.25">
      <c r="A230" s="410">
        <v>224</v>
      </c>
      <c r="B230" s="442"/>
      <c r="C230" s="443"/>
      <c r="D230" s="444" t="s">
        <v>275</v>
      </c>
      <c r="E230" s="445"/>
      <c r="F230" s="446"/>
      <c r="G230" s="446"/>
      <c r="H230" s="447"/>
      <c r="I230" s="448">
        <f t="shared" si="6"/>
        <v>294413</v>
      </c>
      <c r="J230" s="446"/>
      <c r="K230" s="446"/>
      <c r="L230" s="446"/>
      <c r="M230" s="446"/>
      <c r="N230" s="449">
        <v>294413</v>
      </c>
    </row>
    <row r="231" spans="1:14" s="422" customFormat="1" ht="25.5" customHeight="1">
      <c r="A231" s="410">
        <v>225</v>
      </c>
      <c r="B231" s="450"/>
      <c r="C231" s="451">
        <v>43</v>
      </c>
      <c r="D231" s="452" t="s">
        <v>235</v>
      </c>
      <c r="E231" s="453" t="s">
        <v>776</v>
      </c>
      <c r="F231" s="439"/>
      <c r="G231" s="439"/>
      <c r="H231" s="440">
        <v>128658</v>
      </c>
      <c r="I231" s="441"/>
      <c r="J231" s="453"/>
      <c r="K231" s="453"/>
      <c r="L231" s="453"/>
      <c r="M231" s="453"/>
      <c r="N231" s="454"/>
    </row>
    <row r="232" spans="1:14" ht="16.5">
      <c r="A232" s="410">
        <v>226</v>
      </c>
      <c r="B232" s="450"/>
      <c r="C232" s="451"/>
      <c r="D232" s="455" t="s">
        <v>277</v>
      </c>
      <c r="E232" s="456"/>
      <c r="F232" s="436"/>
      <c r="G232" s="436"/>
      <c r="H232" s="437"/>
      <c r="I232" s="438">
        <f t="shared" si="6"/>
        <v>128806</v>
      </c>
      <c r="J232" s="269"/>
      <c r="K232" s="269"/>
      <c r="L232" s="269"/>
      <c r="M232" s="269"/>
      <c r="N232" s="270">
        <v>128806</v>
      </c>
    </row>
    <row r="233" spans="1:14" ht="16.5">
      <c r="A233" s="410">
        <v>227</v>
      </c>
      <c r="B233" s="450"/>
      <c r="C233" s="451"/>
      <c r="D233" s="452" t="s">
        <v>285</v>
      </c>
      <c r="E233" s="453"/>
      <c r="F233" s="439"/>
      <c r="G233" s="439"/>
      <c r="H233" s="440"/>
      <c r="I233" s="441">
        <f t="shared" si="6"/>
        <v>139612</v>
      </c>
      <c r="J233" s="47"/>
      <c r="K233" s="47"/>
      <c r="L233" s="47"/>
      <c r="M233" s="47"/>
      <c r="N233" s="48">
        <v>139612</v>
      </c>
    </row>
    <row r="234" spans="1:14" ht="17.25">
      <c r="A234" s="410">
        <v>228</v>
      </c>
      <c r="B234" s="442"/>
      <c r="C234" s="443"/>
      <c r="D234" s="444" t="s">
        <v>275</v>
      </c>
      <c r="E234" s="445"/>
      <c r="F234" s="446"/>
      <c r="G234" s="446"/>
      <c r="H234" s="447"/>
      <c r="I234" s="448">
        <f t="shared" si="6"/>
        <v>139612</v>
      </c>
      <c r="J234" s="446"/>
      <c r="K234" s="446"/>
      <c r="L234" s="446"/>
      <c r="M234" s="446"/>
      <c r="N234" s="449">
        <v>139612</v>
      </c>
    </row>
    <row r="235" spans="1:14" s="422" customFormat="1" ht="25.5" customHeight="1">
      <c r="A235" s="410">
        <v>229</v>
      </c>
      <c r="B235" s="450"/>
      <c r="C235" s="451">
        <v>44</v>
      </c>
      <c r="D235" s="452" t="s">
        <v>682</v>
      </c>
      <c r="E235" s="453" t="s">
        <v>776</v>
      </c>
      <c r="F235" s="439"/>
      <c r="G235" s="439"/>
      <c r="H235" s="440"/>
      <c r="I235" s="441"/>
      <c r="J235" s="453"/>
      <c r="K235" s="453"/>
      <c r="L235" s="453"/>
      <c r="M235" s="453"/>
      <c r="N235" s="454"/>
    </row>
    <row r="236" spans="1:14" ht="16.5">
      <c r="A236" s="410">
        <v>230</v>
      </c>
      <c r="B236" s="450"/>
      <c r="C236" s="451"/>
      <c r="D236" s="455" t="s">
        <v>277</v>
      </c>
      <c r="E236" s="456"/>
      <c r="F236" s="436"/>
      <c r="G236" s="436"/>
      <c r="H236" s="437"/>
      <c r="I236" s="438">
        <f t="shared" si="6"/>
        <v>17400</v>
      </c>
      <c r="J236" s="269"/>
      <c r="K236" s="269"/>
      <c r="L236" s="269"/>
      <c r="M236" s="269"/>
      <c r="N236" s="270">
        <v>17400</v>
      </c>
    </row>
    <row r="237" spans="1:14" ht="16.5">
      <c r="A237" s="410">
        <v>231</v>
      </c>
      <c r="B237" s="450"/>
      <c r="C237" s="451"/>
      <c r="D237" s="452" t="s">
        <v>285</v>
      </c>
      <c r="E237" s="453"/>
      <c r="F237" s="439"/>
      <c r="G237" s="439"/>
      <c r="H237" s="440"/>
      <c r="I237" s="441">
        <f t="shared" si="6"/>
        <v>17400</v>
      </c>
      <c r="J237" s="47"/>
      <c r="K237" s="47"/>
      <c r="L237" s="47">
        <v>17400</v>
      </c>
      <c r="M237" s="47"/>
      <c r="N237" s="48"/>
    </row>
    <row r="238" spans="1:14" ht="17.25">
      <c r="A238" s="410">
        <v>232</v>
      </c>
      <c r="B238" s="442"/>
      <c r="C238" s="443"/>
      <c r="D238" s="444" t="s">
        <v>275</v>
      </c>
      <c r="E238" s="445"/>
      <c r="F238" s="446"/>
      <c r="G238" s="446"/>
      <c r="H238" s="447"/>
      <c r="I238" s="448">
        <f t="shared" si="6"/>
        <v>17125</v>
      </c>
      <c r="J238" s="446"/>
      <c r="K238" s="446"/>
      <c r="L238" s="446">
        <v>17125</v>
      </c>
      <c r="M238" s="446"/>
      <c r="N238" s="449"/>
    </row>
    <row r="239" spans="1:14" s="422" customFormat="1" ht="25.5" customHeight="1">
      <c r="A239" s="410">
        <v>233</v>
      </c>
      <c r="B239" s="450"/>
      <c r="C239" s="451">
        <v>45</v>
      </c>
      <c r="D239" s="452" t="s">
        <v>98</v>
      </c>
      <c r="E239" s="453" t="s">
        <v>714</v>
      </c>
      <c r="F239" s="439">
        <v>500</v>
      </c>
      <c r="G239" s="439">
        <v>1000</v>
      </c>
      <c r="H239" s="440">
        <v>1000</v>
      </c>
      <c r="I239" s="441"/>
      <c r="J239" s="453"/>
      <c r="K239" s="453"/>
      <c r="L239" s="453"/>
      <c r="M239" s="453"/>
      <c r="N239" s="454"/>
    </row>
    <row r="240" spans="1:14" ht="16.5">
      <c r="A240" s="410">
        <v>234</v>
      </c>
      <c r="B240" s="450"/>
      <c r="C240" s="451"/>
      <c r="D240" s="455" t="s">
        <v>277</v>
      </c>
      <c r="E240" s="456"/>
      <c r="F240" s="436"/>
      <c r="G240" s="436"/>
      <c r="H240" s="437"/>
      <c r="I240" s="438">
        <f t="shared" si="6"/>
        <v>1700</v>
      </c>
      <c r="J240" s="269"/>
      <c r="K240" s="269"/>
      <c r="L240" s="269">
        <v>1700</v>
      </c>
      <c r="M240" s="269"/>
      <c r="N240" s="270"/>
    </row>
    <row r="241" spans="1:14" ht="16.5">
      <c r="A241" s="410">
        <v>235</v>
      </c>
      <c r="B241" s="450"/>
      <c r="C241" s="451"/>
      <c r="D241" s="452" t="s">
        <v>285</v>
      </c>
      <c r="E241" s="453"/>
      <c r="F241" s="439"/>
      <c r="G241" s="439"/>
      <c r="H241" s="440"/>
      <c r="I241" s="441">
        <f t="shared" si="6"/>
        <v>1700</v>
      </c>
      <c r="J241" s="47"/>
      <c r="K241" s="47"/>
      <c r="L241" s="47">
        <v>1700</v>
      </c>
      <c r="M241" s="47"/>
      <c r="N241" s="48"/>
    </row>
    <row r="242" spans="1:14" ht="17.25">
      <c r="A242" s="410">
        <v>236</v>
      </c>
      <c r="B242" s="442"/>
      <c r="C242" s="443"/>
      <c r="D242" s="444" t="s">
        <v>275</v>
      </c>
      <c r="E242" s="445"/>
      <c r="F242" s="446"/>
      <c r="G242" s="446"/>
      <c r="H242" s="447"/>
      <c r="I242" s="448">
        <f t="shared" si="6"/>
        <v>1700</v>
      </c>
      <c r="J242" s="446"/>
      <c r="K242" s="446"/>
      <c r="L242" s="446">
        <v>1700</v>
      </c>
      <c r="M242" s="446"/>
      <c r="N242" s="449"/>
    </row>
    <row r="243" spans="1:14" s="422" customFormat="1" ht="25.5" customHeight="1">
      <c r="A243" s="410">
        <v>237</v>
      </c>
      <c r="B243" s="450"/>
      <c r="C243" s="451">
        <v>46</v>
      </c>
      <c r="D243" s="452" t="s">
        <v>218</v>
      </c>
      <c r="E243" s="453" t="s">
        <v>714</v>
      </c>
      <c r="F243" s="439">
        <v>115</v>
      </c>
      <c r="G243" s="439">
        <v>500</v>
      </c>
      <c r="H243" s="440">
        <v>0</v>
      </c>
      <c r="I243" s="441"/>
      <c r="J243" s="453"/>
      <c r="K243" s="453"/>
      <c r="L243" s="453"/>
      <c r="M243" s="453"/>
      <c r="N243" s="454"/>
    </row>
    <row r="244" spans="1:14" ht="16.5">
      <c r="A244" s="410">
        <v>238</v>
      </c>
      <c r="B244" s="450"/>
      <c r="C244" s="451"/>
      <c r="D244" s="455" t="s">
        <v>277</v>
      </c>
      <c r="E244" s="456"/>
      <c r="F244" s="436"/>
      <c r="G244" s="436"/>
      <c r="H244" s="437"/>
      <c r="I244" s="438">
        <f t="shared" si="6"/>
        <v>500</v>
      </c>
      <c r="J244" s="269"/>
      <c r="K244" s="269"/>
      <c r="L244" s="269"/>
      <c r="M244" s="269">
        <v>500</v>
      </c>
      <c r="N244" s="270"/>
    </row>
    <row r="245" spans="1:14" ht="16.5">
      <c r="A245" s="410">
        <v>239</v>
      </c>
      <c r="B245" s="450"/>
      <c r="C245" s="451"/>
      <c r="D245" s="452" t="s">
        <v>285</v>
      </c>
      <c r="E245" s="453"/>
      <c r="F245" s="439"/>
      <c r="G245" s="439"/>
      <c r="H245" s="440"/>
      <c r="I245" s="441">
        <f t="shared" si="6"/>
        <v>500</v>
      </c>
      <c r="J245" s="47"/>
      <c r="K245" s="47"/>
      <c r="L245" s="47"/>
      <c r="M245" s="47">
        <v>500</v>
      </c>
      <c r="N245" s="48"/>
    </row>
    <row r="246" spans="1:14" ht="17.25">
      <c r="A246" s="410">
        <v>240</v>
      </c>
      <c r="B246" s="442"/>
      <c r="C246" s="443"/>
      <c r="D246" s="444" t="s">
        <v>275</v>
      </c>
      <c r="E246" s="445"/>
      <c r="F246" s="446"/>
      <c r="G246" s="446"/>
      <c r="H246" s="447"/>
      <c r="I246" s="448">
        <f t="shared" si="6"/>
        <v>0</v>
      </c>
      <c r="J246" s="446"/>
      <c r="K246" s="446"/>
      <c r="L246" s="446"/>
      <c r="M246" s="446"/>
      <c r="N246" s="449"/>
    </row>
    <row r="247" spans="1:14" s="422" customFormat="1" ht="25.5" customHeight="1">
      <c r="A247" s="410">
        <v>241</v>
      </c>
      <c r="B247" s="450"/>
      <c r="C247" s="451">
        <v>47</v>
      </c>
      <c r="D247" s="452" t="s">
        <v>112</v>
      </c>
      <c r="E247" s="453" t="s">
        <v>714</v>
      </c>
      <c r="F247" s="439">
        <v>24120</v>
      </c>
      <c r="G247" s="439"/>
      <c r="H247" s="440">
        <v>2110</v>
      </c>
      <c r="I247" s="441"/>
      <c r="J247" s="453"/>
      <c r="K247" s="453"/>
      <c r="L247" s="453"/>
      <c r="M247" s="453"/>
      <c r="N247" s="454"/>
    </row>
    <row r="248" spans="1:14" ht="16.5">
      <c r="A248" s="410">
        <v>242</v>
      </c>
      <c r="B248" s="450"/>
      <c r="C248" s="451"/>
      <c r="D248" s="455" t="s">
        <v>277</v>
      </c>
      <c r="E248" s="456"/>
      <c r="F248" s="436"/>
      <c r="G248" s="436"/>
      <c r="H248" s="437"/>
      <c r="I248" s="438">
        <f t="shared" si="6"/>
        <v>6000</v>
      </c>
      <c r="J248" s="269"/>
      <c r="K248" s="269"/>
      <c r="L248" s="269"/>
      <c r="M248" s="269"/>
      <c r="N248" s="270">
        <v>6000</v>
      </c>
    </row>
    <row r="249" spans="1:14" ht="16.5">
      <c r="A249" s="410">
        <v>243</v>
      </c>
      <c r="B249" s="450"/>
      <c r="C249" s="451"/>
      <c r="D249" s="452" t="s">
        <v>285</v>
      </c>
      <c r="E249" s="453"/>
      <c r="F249" s="439"/>
      <c r="G249" s="439"/>
      <c r="H249" s="440"/>
      <c r="I249" s="441">
        <f t="shared" si="6"/>
        <v>1000</v>
      </c>
      <c r="J249" s="47"/>
      <c r="K249" s="47"/>
      <c r="L249" s="47"/>
      <c r="M249" s="47"/>
      <c r="N249" s="48">
        <v>1000</v>
      </c>
    </row>
    <row r="250" spans="1:14" ht="17.25">
      <c r="A250" s="410">
        <v>244</v>
      </c>
      <c r="B250" s="442"/>
      <c r="C250" s="443"/>
      <c r="D250" s="444" t="s">
        <v>275</v>
      </c>
      <c r="E250" s="445"/>
      <c r="F250" s="446"/>
      <c r="G250" s="446"/>
      <c r="H250" s="447"/>
      <c r="I250" s="448">
        <f t="shared" si="6"/>
        <v>0</v>
      </c>
      <c r="J250" s="446"/>
      <c r="K250" s="446"/>
      <c r="L250" s="446"/>
      <c r="M250" s="446"/>
      <c r="N250" s="449"/>
    </row>
    <row r="251" spans="1:14" s="422" customFormat="1" ht="25.5" customHeight="1">
      <c r="A251" s="410">
        <v>245</v>
      </c>
      <c r="B251" s="450"/>
      <c r="C251" s="451">
        <v>48</v>
      </c>
      <c r="D251" s="452" t="s">
        <v>132</v>
      </c>
      <c r="E251" s="453" t="s">
        <v>714</v>
      </c>
      <c r="F251" s="439">
        <v>1000</v>
      </c>
      <c r="G251" s="439">
        <v>500</v>
      </c>
      <c r="H251" s="440">
        <v>500</v>
      </c>
      <c r="I251" s="441"/>
      <c r="J251" s="453"/>
      <c r="K251" s="453"/>
      <c r="L251" s="453"/>
      <c r="M251" s="453"/>
      <c r="N251" s="454"/>
    </row>
    <row r="252" spans="1:14" ht="16.5">
      <c r="A252" s="410">
        <v>246</v>
      </c>
      <c r="B252" s="450"/>
      <c r="C252" s="451"/>
      <c r="D252" s="455" t="s">
        <v>277</v>
      </c>
      <c r="E252" s="456"/>
      <c r="F252" s="436"/>
      <c r="G252" s="436"/>
      <c r="H252" s="437"/>
      <c r="I252" s="438">
        <f t="shared" si="6"/>
        <v>2000</v>
      </c>
      <c r="J252" s="269"/>
      <c r="K252" s="269"/>
      <c r="L252" s="269"/>
      <c r="M252" s="269"/>
      <c r="N252" s="270">
        <v>2000</v>
      </c>
    </row>
    <row r="253" spans="1:14" ht="16.5">
      <c r="A253" s="410">
        <v>247</v>
      </c>
      <c r="B253" s="450"/>
      <c r="C253" s="451"/>
      <c r="D253" s="452" t="s">
        <v>285</v>
      </c>
      <c r="E253" s="453"/>
      <c r="F253" s="439"/>
      <c r="G253" s="439"/>
      <c r="H253" s="440"/>
      <c r="I253" s="441">
        <f t="shared" si="6"/>
        <v>2000</v>
      </c>
      <c r="J253" s="47"/>
      <c r="K253" s="47"/>
      <c r="L253" s="47">
        <v>2000</v>
      </c>
      <c r="M253" s="47"/>
      <c r="N253" s="48"/>
    </row>
    <row r="254" spans="1:14" ht="17.25">
      <c r="A254" s="410">
        <v>248</v>
      </c>
      <c r="B254" s="442"/>
      <c r="C254" s="443"/>
      <c r="D254" s="444" t="s">
        <v>275</v>
      </c>
      <c r="E254" s="445"/>
      <c r="F254" s="446"/>
      <c r="G254" s="446"/>
      <c r="H254" s="447"/>
      <c r="I254" s="448">
        <f t="shared" si="6"/>
        <v>2000</v>
      </c>
      <c r="J254" s="446"/>
      <c r="K254" s="446"/>
      <c r="L254" s="446">
        <v>2000</v>
      </c>
      <c r="M254" s="446"/>
      <c r="N254" s="449"/>
    </row>
    <row r="255" spans="1:14" s="422" customFormat="1" ht="25.5" customHeight="1">
      <c r="A255" s="410">
        <v>249</v>
      </c>
      <c r="B255" s="450"/>
      <c r="C255" s="451">
        <v>49</v>
      </c>
      <c r="D255" s="452" t="s">
        <v>266</v>
      </c>
      <c r="E255" s="453" t="s">
        <v>776</v>
      </c>
      <c r="F255" s="439">
        <v>10000</v>
      </c>
      <c r="G255" s="439">
        <v>5000</v>
      </c>
      <c r="H255" s="440">
        <v>5000</v>
      </c>
      <c r="I255" s="441"/>
      <c r="J255" s="453"/>
      <c r="K255" s="453"/>
      <c r="L255" s="453"/>
      <c r="M255" s="453"/>
      <c r="N255" s="454"/>
    </row>
    <row r="256" spans="1:14" ht="16.5">
      <c r="A256" s="410">
        <v>250</v>
      </c>
      <c r="B256" s="450"/>
      <c r="C256" s="451"/>
      <c r="D256" s="455" t="s">
        <v>277</v>
      </c>
      <c r="E256" s="456"/>
      <c r="F256" s="436"/>
      <c r="G256" s="436"/>
      <c r="H256" s="437"/>
      <c r="I256" s="438">
        <f t="shared" si="6"/>
        <v>5000</v>
      </c>
      <c r="J256" s="269"/>
      <c r="K256" s="269"/>
      <c r="L256" s="269">
        <v>5000</v>
      </c>
      <c r="M256" s="269"/>
      <c r="N256" s="270"/>
    </row>
    <row r="257" spans="1:14" ht="16.5">
      <c r="A257" s="410">
        <v>251</v>
      </c>
      <c r="B257" s="450"/>
      <c r="C257" s="451"/>
      <c r="D257" s="452" t="s">
        <v>285</v>
      </c>
      <c r="E257" s="453"/>
      <c r="F257" s="439"/>
      <c r="G257" s="439"/>
      <c r="H257" s="440"/>
      <c r="I257" s="441">
        <f t="shared" si="6"/>
        <v>5000</v>
      </c>
      <c r="J257" s="47"/>
      <c r="K257" s="47"/>
      <c r="L257" s="47">
        <v>5000</v>
      </c>
      <c r="M257" s="47"/>
      <c r="N257" s="48"/>
    </row>
    <row r="258" spans="1:14" ht="17.25">
      <c r="A258" s="410">
        <v>252</v>
      </c>
      <c r="B258" s="442"/>
      <c r="C258" s="443"/>
      <c r="D258" s="444" t="s">
        <v>275</v>
      </c>
      <c r="E258" s="445"/>
      <c r="F258" s="446"/>
      <c r="G258" s="446"/>
      <c r="H258" s="447"/>
      <c r="I258" s="448">
        <f t="shared" si="6"/>
        <v>5000</v>
      </c>
      <c r="J258" s="446"/>
      <c r="K258" s="446"/>
      <c r="L258" s="446">
        <v>5000</v>
      </c>
      <c r="M258" s="446"/>
      <c r="N258" s="449"/>
    </row>
    <row r="259" spans="1:14" s="422" customFormat="1" ht="25.5" customHeight="1">
      <c r="A259" s="410">
        <v>253</v>
      </c>
      <c r="B259" s="450"/>
      <c r="C259" s="451">
        <v>50</v>
      </c>
      <c r="D259" s="452" t="s">
        <v>114</v>
      </c>
      <c r="E259" s="453" t="s">
        <v>714</v>
      </c>
      <c r="F259" s="439">
        <v>5735</v>
      </c>
      <c r="G259" s="439">
        <v>4760</v>
      </c>
      <c r="H259" s="440">
        <v>5760</v>
      </c>
      <c r="I259" s="441"/>
      <c r="J259" s="453"/>
      <c r="K259" s="453"/>
      <c r="L259" s="453"/>
      <c r="M259" s="453"/>
      <c r="N259" s="454"/>
    </row>
    <row r="260" spans="1:14" ht="16.5">
      <c r="A260" s="410">
        <v>254</v>
      </c>
      <c r="B260" s="450"/>
      <c r="C260" s="451"/>
      <c r="D260" s="455" t="s">
        <v>277</v>
      </c>
      <c r="E260" s="456"/>
      <c r="F260" s="436"/>
      <c r="G260" s="436"/>
      <c r="H260" s="437"/>
      <c r="I260" s="438">
        <f t="shared" si="6"/>
        <v>5760</v>
      </c>
      <c r="J260" s="269"/>
      <c r="K260" s="269"/>
      <c r="L260" s="269">
        <v>5760</v>
      </c>
      <c r="M260" s="269"/>
      <c r="N260" s="270"/>
    </row>
    <row r="261" spans="1:14" ht="16.5">
      <c r="A261" s="410">
        <v>255</v>
      </c>
      <c r="B261" s="450"/>
      <c r="C261" s="451"/>
      <c r="D261" s="452" t="s">
        <v>285</v>
      </c>
      <c r="E261" s="453"/>
      <c r="F261" s="439"/>
      <c r="G261" s="439"/>
      <c r="H261" s="440"/>
      <c r="I261" s="441">
        <f t="shared" si="6"/>
        <v>5785</v>
      </c>
      <c r="J261" s="47"/>
      <c r="K261" s="47"/>
      <c r="L261" s="47">
        <v>5785</v>
      </c>
      <c r="M261" s="47"/>
      <c r="N261" s="48"/>
    </row>
    <row r="262" spans="1:14" ht="17.25">
      <c r="A262" s="410">
        <v>256</v>
      </c>
      <c r="B262" s="442"/>
      <c r="C262" s="443"/>
      <c r="D262" s="444" t="s">
        <v>275</v>
      </c>
      <c r="E262" s="445"/>
      <c r="F262" s="446"/>
      <c r="G262" s="446"/>
      <c r="H262" s="447"/>
      <c r="I262" s="448">
        <f t="shared" si="6"/>
        <v>5785</v>
      </c>
      <c r="J262" s="446"/>
      <c r="K262" s="446"/>
      <c r="L262" s="446">
        <v>5785</v>
      </c>
      <c r="M262" s="446"/>
      <c r="N262" s="449"/>
    </row>
    <row r="263" spans="1:14" s="422" customFormat="1" ht="25.5" customHeight="1">
      <c r="A263" s="410">
        <v>257</v>
      </c>
      <c r="B263" s="450"/>
      <c r="C263" s="451">
        <v>51</v>
      </c>
      <c r="D263" s="452" t="s">
        <v>268</v>
      </c>
      <c r="E263" s="453" t="s">
        <v>714</v>
      </c>
      <c r="F263" s="439">
        <v>3095</v>
      </c>
      <c r="G263" s="439">
        <v>3000</v>
      </c>
      <c r="H263" s="440">
        <v>1942</v>
      </c>
      <c r="I263" s="441"/>
      <c r="J263" s="453"/>
      <c r="K263" s="453"/>
      <c r="L263" s="453"/>
      <c r="M263" s="453"/>
      <c r="N263" s="454"/>
    </row>
    <row r="264" spans="1:14" ht="16.5">
      <c r="A264" s="410">
        <v>258</v>
      </c>
      <c r="B264" s="450"/>
      <c r="C264" s="451"/>
      <c r="D264" s="455" t="s">
        <v>277</v>
      </c>
      <c r="E264" s="456"/>
      <c r="F264" s="436"/>
      <c r="G264" s="436"/>
      <c r="H264" s="437"/>
      <c r="I264" s="438">
        <f t="shared" si="6"/>
        <v>3000</v>
      </c>
      <c r="J264" s="269"/>
      <c r="K264" s="269"/>
      <c r="L264" s="269">
        <v>3000</v>
      </c>
      <c r="M264" s="269"/>
      <c r="N264" s="270"/>
    </row>
    <row r="265" spans="1:14" ht="16.5">
      <c r="A265" s="410">
        <v>259</v>
      </c>
      <c r="B265" s="450"/>
      <c r="C265" s="451"/>
      <c r="D265" s="452" t="s">
        <v>285</v>
      </c>
      <c r="E265" s="453"/>
      <c r="F265" s="439"/>
      <c r="G265" s="439"/>
      <c r="H265" s="440"/>
      <c r="I265" s="441">
        <f t="shared" si="6"/>
        <v>3000</v>
      </c>
      <c r="J265" s="47"/>
      <c r="K265" s="47"/>
      <c r="L265" s="47">
        <v>3000</v>
      </c>
      <c r="M265" s="47"/>
      <c r="N265" s="48"/>
    </row>
    <row r="266" spans="1:14" ht="17.25">
      <c r="A266" s="410">
        <v>260</v>
      </c>
      <c r="B266" s="442"/>
      <c r="C266" s="443"/>
      <c r="D266" s="444" t="s">
        <v>275</v>
      </c>
      <c r="E266" s="445"/>
      <c r="F266" s="446"/>
      <c r="G266" s="446"/>
      <c r="H266" s="447"/>
      <c r="I266" s="448">
        <f t="shared" si="6"/>
        <v>913</v>
      </c>
      <c r="J266" s="446"/>
      <c r="K266" s="446"/>
      <c r="L266" s="446">
        <v>913</v>
      </c>
      <c r="M266" s="446"/>
      <c r="N266" s="449"/>
    </row>
    <row r="267" spans="1:14" s="422" customFormat="1" ht="25.5" customHeight="1">
      <c r="A267" s="410">
        <v>261</v>
      </c>
      <c r="B267" s="450"/>
      <c r="C267" s="451">
        <v>52</v>
      </c>
      <c r="D267" s="452" t="s">
        <v>683</v>
      </c>
      <c r="E267" s="453" t="s">
        <v>714</v>
      </c>
      <c r="F267" s="439">
        <v>39210</v>
      </c>
      <c r="G267" s="439">
        <v>45649</v>
      </c>
      <c r="H267" s="440">
        <v>42884</v>
      </c>
      <c r="I267" s="441"/>
      <c r="J267" s="453"/>
      <c r="K267" s="453"/>
      <c r="L267" s="453"/>
      <c r="M267" s="453"/>
      <c r="N267" s="454"/>
    </row>
    <row r="268" spans="1:14" ht="16.5">
      <c r="A268" s="410">
        <v>262</v>
      </c>
      <c r="B268" s="450"/>
      <c r="C268" s="451"/>
      <c r="D268" s="455" t="s">
        <v>277</v>
      </c>
      <c r="E268" s="456"/>
      <c r="F268" s="436"/>
      <c r="G268" s="436"/>
      <c r="H268" s="437"/>
      <c r="I268" s="438">
        <f t="shared" si="6"/>
        <v>59233</v>
      </c>
      <c r="J268" s="269">
        <v>9088</v>
      </c>
      <c r="K268" s="269">
        <v>2208</v>
      </c>
      <c r="L268" s="269">
        <v>47937</v>
      </c>
      <c r="M268" s="269"/>
      <c r="N268" s="270"/>
    </row>
    <row r="269" spans="1:14" ht="16.5">
      <c r="A269" s="410">
        <v>263</v>
      </c>
      <c r="B269" s="450"/>
      <c r="C269" s="451"/>
      <c r="D269" s="452" t="s">
        <v>285</v>
      </c>
      <c r="E269" s="453"/>
      <c r="F269" s="439"/>
      <c r="G269" s="439"/>
      <c r="H269" s="440"/>
      <c r="I269" s="441">
        <f t="shared" si="6"/>
        <v>59233</v>
      </c>
      <c r="J269" s="47">
        <v>9088</v>
      </c>
      <c r="K269" s="47">
        <v>2208</v>
      </c>
      <c r="L269" s="47">
        <v>47937</v>
      </c>
      <c r="M269" s="47"/>
      <c r="N269" s="48"/>
    </row>
    <row r="270" spans="1:14" ht="17.25">
      <c r="A270" s="410">
        <v>264</v>
      </c>
      <c r="B270" s="442"/>
      <c r="C270" s="443"/>
      <c r="D270" s="444" t="s">
        <v>275</v>
      </c>
      <c r="E270" s="445"/>
      <c r="F270" s="446"/>
      <c r="G270" s="446"/>
      <c r="H270" s="447"/>
      <c r="I270" s="448">
        <f t="shared" si="6"/>
        <v>53465</v>
      </c>
      <c r="J270" s="446">
        <v>6827</v>
      </c>
      <c r="K270" s="446">
        <v>1622</v>
      </c>
      <c r="L270" s="446">
        <v>44961</v>
      </c>
      <c r="M270" s="446"/>
      <c r="N270" s="449">
        <v>55</v>
      </c>
    </row>
    <row r="271" spans="1:14" s="422" customFormat="1" ht="25.5" customHeight="1">
      <c r="A271" s="410">
        <v>265</v>
      </c>
      <c r="B271" s="450"/>
      <c r="C271" s="451">
        <v>53</v>
      </c>
      <c r="D271" s="452" t="s">
        <v>58</v>
      </c>
      <c r="E271" s="453" t="s">
        <v>714</v>
      </c>
      <c r="F271" s="439">
        <v>82397</v>
      </c>
      <c r="G271" s="439">
        <v>95800</v>
      </c>
      <c r="H271" s="440">
        <v>80327</v>
      </c>
      <c r="I271" s="441"/>
      <c r="J271" s="453"/>
      <c r="K271" s="453"/>
      <c r="L271" s="453"/>
      <c r="M271" s="453"/>
      <c r="N271" s="454"/>
    </row>
    <row r="272" spans="1:14" ht="16.5">
      <c r="A272" s="410">
        <v>266</v>
      </c>
      <c r="B272" s="450"/>
      <c r="C272" s="451"/>
      <c r="D272" s="455" t="s">
        <v>277</v>
      </c>
      <c r="E272" s="456"/>
      <c r="F272" s="436"/>
      <c r="G272" s="436"/>
      <c r="H272" s="437"/>
      <c r="I272" s="438">
        <f aca="true" t="shared" si="7" ref="I272:I334">SUM(J272:N272)</f>
        <v>67500</v>
      </c>
      <c r="J272" s="269"/>
      <c r="K272" s="269"/>
      <c r="L272" s="269">
        <v>67500</v>
      </c>
      <c r="M272" s="269"/>
      <c r="N272" s="270"/>
    </row>
    <row r="273" spans="1:14" ht="16.5">
      <c r="A273" s="410">
        <v>267</v>
      </c>
      <c r="B273" s="450"/>
      <c r="C273" s="451"/>
      <c r="D273" s="452" t="s">
        <v>285</v>
      </c>
      <c r="E273" s="453"/>
      <c r="F273" s="439"/>
      <c r="G273" s="439"/>
      <c r="H273" s="440"/>
      <c r="I273" s="441">
        <f t="shared" si="7"/>
        <v>116658</v>
      </c>
      <c r="J273" s="47"/>
      <c r="K273" s="47"/>
      <c r="L273" s="47">
        <v>116658</v>
      </c>
      <c r="M273" s="47"/>
      <c r="N273" s="48"/>
    </row>
    <row r="274" spans="1:14" ht="17.25">
      <c r="A274" s="410">
        <v>268</v>
      </c>
      <c r="B274" s="442"/>
      <c r="C274" s="443"/>
      <c r="D274" s="444" t="s">
        <v>275</v>
      </c>
      <c r="E274" s="445"/>
      <c r="F274" s="446"/>
      <c r="G274" s="446"/>
      <c r="H274" s="447"/>
      <c r="I274" s="448">
        <f t="shared" si="7"/>
        <v>43987</v>
      </c>
      <c r="J274" s="446"/>
      <c r="K274" s="446"/>
      <c r="L274" s="446">
        <v>43987</v>
      </c>
      <c r="M274" s="446"/>
      <c r="N274" s="449"/>
    </row>
    <row r="275" spans="1:14" s="422" customFormat="1" ht="25.5" customHeight="1">
      <c r="A275" s="410">
        <v>269</v>
      </c>
      <c r="B275" s="450"/>
      <c r="C275" s="451">
        <v>54</v>
      </c>
      <c r="D275" s="452" t="s">
        <v>425</v>
      </c>
      <c r="E275" s="453" t="s">
        <v>714</v>
      </c>
      <c r="F275" s="439">
        <v>568965</v>
      </c>
      <c r="G275" s="439">
        <v>281589</v>
      </c>
      <c r="H275" s="440">
        <v>263651</v>
      </c>
      <c r="I275" s="441"/>
      <c r="J275" s="453"/>
      <c r="K275" s="453"/>
      <c r="L275" s="453"/>
      <c r="M275" s="453"/>
      <c r="N275" s="454"/>
    </row>
    <row r="276" spans="1:14" ht="16.5">
      <c r="A276" s="410">
        <v>270</v>
      </c>
      <c r="B276" s="450"/>
      <c r="C276" s="451"/>
      <c r="D276" s="455" t="s">
        <v>277</v>
      </c>
      <c r="E276" s="456"/>
      <c r="F276" s="436"/>
      <c r="G276" s="436"/>
      <c r="H276" s="437"/>
      <c r="I276" s="438">
        <f t="shared" si="7"/>
        <v>87500</v>
      </c>
      <c r="J276" s="269"/>
      <c r="K276" s="269"/>
      <c r="L276" s="269">
        <v>87500</v>
      </c>
      <c r="M276" s="269"/>
      <c r="N276" s="270"/>
    </row>
    <row r="277" spans="1:14" ht="16.5">
      <c r="A277" s="410">
        <v>271</v>
      </c>
      <c r="B277" s="450"/>
      <c r="C277" s="451"/>
      <c r="D277" s="452" t="s">
        <v>285</v>
      </c>
      <c r="E277" s="453"/>
      <c r="F277" s="439"/>
      <c r="G277" s="439"/>
      <c r="H277" s="440"/>
      <c r="I277" s="441">
        <f t="shared" si="7"/>
        <v>30421</v>
      </c>
      <c r="J277" s="47"/>
      <c r="K277" s="47"/>
      <c r="L277" s="47">
        <v>30421</v>
      </c>
      <c r="M277" s="47"/>
      <c r="N277" s="48"/>
    </row>
    <row r="278" spans="1:14" ht="17.25">
      <c r="A278" s="410">
        <v>272</v>
      </c>
      <c r="B278" s="442"/>
      <c r="C278" s="443"/>
      <c r="D278" s="444" t="s">
        <v>275</v>
      </c>
      <c r="E278" s="445"/>
      <c r="F278" s="446"/>
      <c r="G278" s="446"/>
      <c r="H278" s="447"/>
      <c r="I278" s="448">
        <f t="shared" si="7"/>
        <v>27660</v>
      </c>
      <c r="J278" s="446"/>
      <c r="K278" s="446"/>
      <c r="L278" s="446">
        <v>27660</v>
      </c>
      <c r="M278" s="446"/>
      <c r="N278" s="449"/>
    </row>
    <row r="279" spans="1:14" s="422" customFormat="1" ht="25.5" customHeight="1">
      <c r="A279" s="410">
        <v>273</v>
      </c>
      <c r="B279" s="450"/>
      <c r="C279" s="451">
        <v>55</v>
      </c>
      <c r="D279" s="452" t="s">
        <v>111</v>
      </c>
      <c r="E279" s="453" t="s">
        <v>714</v>
      </c>
      <c r="F279" s="439">
        <v>2044</v>
      </c>
      <c r="G279" s="439"/>
      <c r="H279" s="440">
        <v>2387</v>
      </c>
      <c r="I279" s="441"/>
      <c r="J279" s="453"/>
      <c r="K279" s="453"/>
      <c r="L279" s="453"/>
      <c r="M279" s="453"/>
      <c r="N279" s="454"/>
    </row>
    <row r="280" spans="1:14" ht="16.5">
      <c r="A280" s="410">
        <v>274</v>
      </c>
      <c r="B280" s="450"/>
      <c r="C280" s="451"/>
      <c r="D280" s="455" t="s">
        <v>277</v>
      </c>
      <c r="E280" s="456"/>
      <c r="F280" s="436"/>
      <c r="G280" s="436"/>
      <c r="H280" s="437"/>
      <c r="I280" s="438">
        <f t="shared" si="7"/>
        <v>3000</v>
      </c>
      <c r="J280" s="269">
        <v>1200</v>
      </c>
      <c r="K280" s="269">
        <v>324</v>
      </c>
      <c r="L280" s="269">
        <v>1476</v>
      </c>
      <c r="M280" s="269"/>
      <c r="N280" s="270"/>
    </row>
    <row r="281" spans="1:14" ht="16.5">
      <c r="A281" s="410">
        <v>275</v>
      </c>
      <c r="B281" s="450"/>
      <c r="C281" s="451"/>
      <c r="D281" s="452" t="s">
        <v>285</v>
      </c>
      <c r="E281" s="453"/>
      <c r="F281" s="439"/>
      <c r="G281" s="439"/>
      <c r="H281" s="440"/>
      <c r="I281" s="441">
        <f t="shared" si="7"/>
        <v>3000</v>
      </c>
      <c r="J281" s="47">
        <v>660</v>
      </c>
      <c r="K281" s="47">
        <v>324</v>
      </c>
      <c r="L281" s="47">
        <v>2016</v>
      </c>
      <c r="M281" s="47"/>
      <c r="N281" s="48"/>
    </row>
    <row r="282" spans="1:14" ht="17.25">
      <c r="A282" s="410">
        <v>276</v>
      </c>
      <c r="B282" s="442"/>
      <c r="C282" s="443"/>
      <c r="D282" s="444" t="s">
        <v>275</v>
      </c>
      <c r="E282" s="445"/>
      <c r="F282" s="446"/>
      <c r="G282" s="446"/>
      <c r="H282" s="447"/>
      <c r="I282" s="448">
        <f t="shared" si="7"/>
        <v>2841</v>
      </c>
      <c r="J282" s="446">
        <v>651</v>
      </c>
      <c r="K282" s="446">
        <v>176</v>
      </c>
      <c r="L282" s="446">
        <v>2014</v>
      </c>
      <c r="M282" s="446"/>
      <c r="N282" s="449"/>
    </row>
    <row r="283" spans="1:14" s="422" customFormat="1" ht="25.5" customHeight="1">
      <c r="A283" s="410">
        <v>277</v>
      </c>
      <c r="B283" s="450"/>
      <c r="C283" s="451">
        <v>56</v>
      </c>
      <c r="D283" s="452" t="s">
        <v>267</v>
      </c>
      <c r="E283" s="453" t="s">
        <v>714</v>
      </c>
      <c r="F283" s="439">
        <v>2247</v>
      </c>
      <c r="G283" s="439">
        <v>1200</v>
      </c>
      <c r="H283" s="440">
        <v>1200</v>
      </c>
      <c r="I283" s="441"/>
      <c r="J283" s="453"/>
      <c r="K283" s="453"/>
      <c r="L283" s="453"/>
      <c r="M283" s="453"/>
      <c r="N283" s="454"/>
    </row>
    <row r="284" spans="1:14" ht="16.5">
      <c r="A284" s="410">
        <v>278</v>
      </c>
      <c r="B284" s="450"/>
      <c r="C284" s="451"/>
      <c r="D284" s="455" t="s">
        <v>277</v>
      </c>
      <c r="E284" s="456"/>
      <c r="F284" s="436"/>
      <c r="G284" s="436"/>
      <c r="H284" s="437"/>
      <c r="I284" s="438">
        <f t="shared" si="7"/>
        <v>1200</v>
      </c>
      <c r="J284" s="269"/>
      <c r="K284" s="269"/>
      <c r="L284" s="269"/>
      <c r="M284" s="269"/>
      <c r="N284" s="270">
        <v>1200</v>
      </c>
    </row>
    <row r="285" spans="1:14" ht="16.5">
      <c r="A285" s="410">
        <v>279</v>
      </c>
      <c r="B285" s="450"/>
      <c r="C285" s="451"/>
      <c r="D285" s="452" t="s">
        <v>285</v>
      </c>
      <c r="E285" s="453"/>
      <c r="F285" s="439"/>
      <c r="G285" s="439"/>
      <c r="H285" s="440"/>
      <c r="I285" s="441">
        <f t="shared" si="7"/>
        <v>1200</v>
      </c>
      <c r="J285" s="47"/>
      <c r="K285" s="47"/>
      <c r="L285" s="47"/>
      <c r="M285" s="47"/>
      <c r="N285" s="48">
        <v>1200</v>
      </c>
    </row>
    <row r="286" spans="1:14" ht="17.25">
      <c r="A286" s="410">
        <v>280</v>
      </c>
      <c r="B286" s="442"/>
      <c r="C286" s="443"/>
      <c r="D286" s="444" t="s">
        <v>275</v>
      </c>
      <c r="E286" s="445"/>
      <c r="F286" s="446"/>
      <c r="G286" s="446"/>
      <c r="H286" s="447"/>
      <c r="I286" s="448">
        <f t="shared" si="7"/>
        <v>1200</v>
      </c>
      <c r="J286" s="446"/>
      <c r="K286" s="446"/>
      <c r="L286" s="446"/>
      <c r="M286" s="446"/>
      <c r="N286" s="449">
        <v>1200</v>
      </c>
    </row>
    <row r="287" spans="1:14" s="422" customFormat="1" ht="25.5" customHeight="1">
      <c r="A287" s="410">
        <v>281</v>
      </c>
      <c r="B287" s="450"/>
      <c r="C287" s="451">
        <v>57</v>
      </c>
      <c r="D287" s="452" t="s">
        <v>198</v>
      </c>
      <c r="E287" s="453" t="s">
        <v>776</v>
      </c>
      <c r="F287" s="439"/>
      <c r="G287" s="439">
        <v>22860</v>
      </c>
      <c r="H287" s="440">
        <v>20955</v>
      </c>
      <c r="I287" s="441"/>
      <c r="J287" s="453"/>
      <c r="K287" s="453"/>
      <c r="L287" s="453"/>
      <c r="M287" s="453"/>
      <c r="N287" s="454"/>
    </row>
    <row r="288" spans="1:14" ht="16.5">
      <c r="A288" s="410">
        <v>282</v>
      </c>
      <c r="B288" s="450"/>
      <c r="C288" s="451"/>
      <c r="D288" s="455" t="s">
        <v>277</v>
      </c>
      <c r="E288" s="456"/>
      <c r="F288" s="436"/>
      <c r="G288" s="436"/>
      <c r="H288" s="437"/>
      <c r="I288" s="438">
        <f t="shared" si="7"/>
        <v>22860</v>
      </c>
      <c r="J288" s="269"/>
      <c r="K288" s="269"/>
      <c r="L288" s="269">
        <v>22860</v>
      </c>
      <c r="M288" s="269"/>
      <c r="N288" s="270"/>
    </row>
    <row r="289" spans="1:14" ht="16.5">
      <c r="A289" s="410">
        <v>283</v>
      </c>
      <c r="B289" s="450"/>
      <c r="C289" s="451"/>
      <c r="D289" s="452" t="s">
        <v>285</v>
      </c>
      <c r="E289" s="453"/>
      <c r="F289" s="439"/>
      <c r="G289" s="439"/>
      <c r="H289" s="440"/>
      <c r="I289" s="441">
        <f t="shared" si="7"/>
        <v>24765</v>
      </c>
      <c r="J289" s="47"/>
      <c r="K289" s="47"/>
      <c r="L289" s="47">
        <v>24765</v>
      </c>
      <c r="M289" s="47"/>
      <c r="N289" s="48"/>
    </row>
    <row r="290" spans="1:14" ht="17.25">
      <c r="A290" s="410">
        <v>284</v>
      </c>
      <c r="B290" s="442"/>
      <c r="C290" s="443"/>
      <c r="D290" s="444" t="s">
        <v>275</v>
      </c>
      <c r="E290" s="445"/>
      <c r="F290" s="446"/>
      <c r="G290" s="446"/>
      <c r="H290" s="447"/>
      <c r="I290" s="448">
        <f t="shared" si="7"/>
        <v>22860</v>
      </c>
      <c r="J290" s="446"/>
      <c r="K290" s="446"/>
      <c r="L290" s="446">
        <v>22860</v>
      </c>
      <c r="M290" s="446"/>
      <c r="N290" s="449"/>
    </row>
    <row r="291" spans="1:14" s="422" customFormat="1" ht="25.5" customHeight="1">
      <c r="A291" s="410">
        <v>285</v>
      </c>
      <c r="B291" s="450"/>
      <c r="C291" s="451">
        <v>58</v>
      </c>
      <c r="D291" s="452" t="s">
        <v>75</v>
      </c>
      <c r="E291" s="453" t="s">
        <v>776</v>
      </c>
      <c r="F291" s="439"/>
      <c r="G291" s="439">
        <v>230897</v>
      </c>
      <c r="H291" s="440">
        <v>222353</v>
      </c>
      <c r="I291" s="441"/>
      <c r="J291" s="453"/>
      <c r="K291" s="453"/>
      <c r="L291" s="453"/>
      <c r="M291" s="453"/>
      <c r="N291" s="454"/>
    </row>
    <row r="292" spans="1:14" ht="16.5">
      <c r="A292" s="410">
        <v>286</v>
      </c>
      <c r="B292" s="450"/>
      <c r="C292" s="451"/>
      <c r="D292" s="455" t="s">
        <v>277</v>
      </c>
      <c r="E292" s="456"/>
      <c r="F292" s="436"/>
      <c r="G292" s="436"/>
      <c r="H292" s="437"/>
      <c r="I292" s="438">
        <f t="shared" si="7"/>
        <v>289200</v>
      </c>
      <c r="J292" s="269"/>
      <c r="K292" s="269"/>
      <c r="L292" s="269">
        <v>289200</v>
      </c>
      <c r="M292" s="269"/>
      <c r="N292" s="270"/>
    </row>
    <row r="293" spans="1:14" ht="16.5">
      <c r="A293" s="410">
        <v>287</v>
      </c>
      <c r="B293" s="450"/>
      <c r="C293" s="451"/>
      <c r="D293" s="452" t="s">
        <v>285</v>
      </c>
      <c r="E293" s="453"/>
      <c r="F293" s="439"/>
      <c r="G293" s="439"/>
      <c r="H293" s="440"/>
      <c r="I293" s="441">
        <f t="shared" si="7"/>
        <v>297744</v>
      </c>
      <c r="J293" s="47"/>
      <c r="K293" s="47"/>
      <c r="L293" s="47">
        <v>297744</v>
      </c>
      <c r="M293" s="47"/>
      <c r="N293" s="48"/>
    </row>
    <row r="294" spans="1:14" ht="17.25">
      <c r="A294" s="410">
        <v>288</v>
      </c>
      <c r="B294" s="442"/>
      <c r="C294" s="443"/>
      <c r="D294" s="444" t="s">
        <v>275</v>
      </c>
      <c r="E294" s="445"/>
      <c r="F294" s="446"/>
      <c r="G294" s="446"/>
      <c r="H294" s="447"/>
      <c r="I294" s="448">
        <f t="shared" si="7"/>
        <v>284386</v>
      </c>
      <c r="J294" s="446"/>
      <c r="K294" s="446"/>
      <c r="L294" s="446">
        <v>284386</v>
      </c>
      <c r="M294" s="446"/>
      <c r="N294" s="449"/>
    </row>
    <row r="295" spans="1:14" s="422" customFormat="1" ht="25.5" customHeight="1">
      <c r="A295" s="410">
        <v>289</v>
      </c>
      <c r="B295" s="450"/>
      <c r="C295" s="451">
        <v>59</v>
      </c>
      <c r="D295" s="452" t="s">
        <v>684</v>
      </c>
      <c r="E295" s="453" t="s">
        <v>776</v>
      </c>
      <c r="F295" s="439"/>
      <c r="G295" s="439">
        <v>500000</v>
      </c>
      <c r="H295" s="440">
        <f>686819-273</f>
        <v>686546</v>
      </c>
      <c r="I295" s="441"/>
      <c r="J295" s="453"/>
      <c r="K295" s="453"/>
      <c r="L295" s="453"/>
      <c r="M295" s="453"/>
      <c r="N295" s="454"/>
    </row>
    <row r="296" spans="1:14" ht="16.5">
      <c r="A296" s="410">
        <v>290</v>
      </c>
      <c r="B296" s="450"/>
      <c r="C296" s="451"/>
      <c r="D296" s="455" t="s">
        <v>277</v>
      </c>
      <c r="E296" s="456"/>
      <c r="F296" s="436"/>
      <c r="G296" s="436"/>
      <c r="H296" s="437"/>
      <c r="I296" s="438">
        <f t="shared" si="7"/>
        <v>550000</v>
      </c>
      <c r="J296" s="269"/>
      <c r="K296" s="269"/>
      <c r="L296" s="269">
        <v>550000</v>
      </c>
      <c r="M296" s="269"/>
      <c r="N296" s="270"/>
    </row>
    <row r="297" spans="1:14" ht="16.5">
      <c r="A297" s="410">
        <v>291</v>
      </c>
      <c r="B297" s="450"/>
      <c r="C297" s="451"/>
      <c r="D297" s="452" t="s">
        <v>285</v>
      </c>
      <c r="E297" s="453"/>
      <c r="F297" s="439"/>
      <c r="G297" s="439"/>
      <c r="H297" s="440"/>
      <c r="I297" s="441">
        <f t="shared" si="7"/>
        <v>690000</v>
      </c>
      <c r="J297" s="47"/>
      <c r="K297" s="47"/>
      <c r="L297" s="47">
        <v>690000</v>
      </c>
      <c r="M297" s="47"/>
      <c r="N297" s="48"/>
    </row>
    <row r="298" spans="1:14" ht="17.25">
      <c r="A298" s="410">
        <v>292</v>
      </c>
      <c r="B298" s="442"/>
      <c r="C298" s="443"/>
      <c r="D298" s="444" t="s">
        <v>275</v>
      </c>
      <c r="E298" s="445"/>
      <c r="F298" s="446"/>
      <c r="G298" s="446"/>
      <c r="H298" s="447"/>
      <c r="I298" s="448">
        <f t="shared" si="7"/>
        <v>688112</v>
      </c>
      <c r="J298" s="446"/>
      <c r="K298" s="446"/>
      <c r="L298" s="446">
        <v>688112</v>
      </c>
      <c r="M298" s="446"/>
      <c r="N298" s="449"/>
    </row>
    <row r="299" spans="1:14" s="422" customFormat="1" ht="25.5" customHeight="1">
      <c r="A299" s="410">
        <v>293</v>
      </c>
      <c r="B299" s="450"/>
      <c r="C299" s="451">
        <v>60</v>
      </c>
      <c r="D299" s="452" t="s">
        <v>199</v>
      </c>
      <c r="E299" s="453" t="s">
        <v>776</v>
      </c>
      <c r="F299" s="439"/>
      <c r="G299" s="439">
        <v>18500</v>
      </c>
      <c r="H299" s="440">
        <v>18144</v>
      </c>
      <c r="I299" s="441"/>
      <c r="J299" s="453"/>
      <c r="K299" s="453"/>
      <c r="L299" s="453"/>
      <c r="M299" s="453"/>
      <c r="N299" s="454"/>
    </row>
    <row r="300" spans="1:14" ht="16.5">
      <c r="A300" s="410">
        <v>294</v>
      </c>
      <c r="B300" s="450"/>
      <c r="C300" s="451"/>
      <c r="D300" s="455" t="s">
        <v>277</v>
      </c>
      <c r="E300" s="456"/>
      <c r="F300" s="436"/>
      <c r="G300" s="436"/>
      <c r="H300" s="437"/>
      <c r="I300" s="438">
        <f t="shared" si="7"/>
        <v>19200</v>
      </c>
      <c r="J300" s="269"/>
      <c r="K300" s="269"/>
      <c r="L300" s="269">
        <v>19200</v>
      </c>
      <c r="M300" s="269"/>
      <c r="N300" s="270"/>
    </row>
    <row r="301" spans="1:14" ht="16.5">
      <c r="A301" s="410">
        <v>295</v>
      </c>
      <c r="B301" s="450"/>
      <c r="C301" s="451"/>
      <c r="D301" s="452" t="s">
        <v>285</v>
      </c>
      <c r="E301" s="453"/>
      <c r="F301" s="439"/>
      <c r="G301" s="439"/>
      <c r="H301" s="440"/>
      <c r="I301" s="441">
        <f t="shared" si="7"/>
        <v>19145</v>
      </c>
      <c r="J301" s="47"/>
      <c r="K301" s="47"/>
      <c r="L301" s="47">
        <v>19145</v>
      </c>
      <c r="M301" s="47"/>
      <c r="N301" s="48"/>
    </row>
    <row r="302" spans="1:14" ht="17.25">
      <c r="A302" s="410">
        <v>296</v>
      </c>
      <c r="B302" s="442"/>
      <c r="C302" s="443"/>
      <c r="D302" s="444" t="s">
        <v>275</v>
      </c>
      <c r="E302" s="445"/>
      <c r="F302" s="446"/>
      <c r="G302" s="446"/>
      <c r="H302" s="447"/>
      <c r="I302" s="448">
        <f t="shared" si="7"/>
        <v>15705</v>
      </c>
      <c r="J302" s="446"/>
      <c r="K302" s="446"/>
      <c r="L302" s="446">
        <v>15705</v>
      </c>
      <c r="M302" s="446"/>
      <c r="N302" s="449"/>
    </row>
    <row r="303" spans="1:14" s="422" customFormat="1" ht="25.5" customHeight="1">
      <c r="A303" s="410">
        <v>297</v>
      </c>
      <c r="B303" s="450"/>
      <c r="C303" s="451">
        <v>61</v>
      </c>
      <c r="D303" s="452" t="s">
        <v>395</v>
      </c>
      <c r="E303" s="453" t="s">
        <v>776</v>
      </c>
      <c r="F303" s="439">
        <v>20000</v>
      </c>
      <c r="G303" s="439">
        <v>20000</v>
      </c>
      <c r="H303" s="440">
        <v>20000</v>
      </c>
      <c r="I303" s="441"/>
      <c r="J303" s="453"/>
      <c r="K303" s="453"/>
      <c r="L303" s="453"/>
      <c r="M303" s="453"/>
      <c r="N303" s="454"/>
    </row>
    <row r="304" spans="1:14" ht="16.5">
      <c r="A304" s="410">
        <v>298</v>
      </c>
      <c r="B304" s="450"/>
      <c r="C304" s="451"/>
      <c r="D304" s="455" t="s">
        <v>277</v>
      </c>
      <c r="E304" s="456"/>
      <c r="F304" s="436"/>
      <c r="G304" s="436"/>
      <c r="H304" s="437"/>
      <c r="I304" s="438">
        <f t="shared" si="7"/>
        <v>23000</v>
      </c>
      <c r="J304" s="269"/>
      <c r="K304" s="269"/>
      <c r="L304" s="269">
        <v>23000</v>
      </c>
      <c r="M304" s="269"/>
      <c r="N304" s="270"/>
    </row>
    <row r="305" spans="1:14" ht="16.5">
      <c r="A305" s="410">
        <v>299</v>
      </c>
      <c r="B305" s="450"/>
      <c r="C305" s="451"/>
      <c r="D305" s="452" t="s">
        <v>285</v>
      </c>
      <c r="E305" s="453"/>
      <c r="F305" s="439"/>
      <c r="G305" s="439"/>
      <c r="H305" s="440"/>
      <c r="I305" s="441">
        <f t="shared" si="7"/>
        <v>23000</v>
      </c>
      <c r="J305" s="47"/>
      <c r="K305" s="47"/>
      <c r="L305" s="47"/>
      <c r="M305" s="47"/>
      <c r="N305" s="48">
        <v>23000</v>
      </c>
    </row>
    <row r="306" spans="1:14" ht="17.25">
      <c r="A306" s="410">
        <v>300</v>
      </c>
      <c r="B306" s="442"/>
      <c r="C306" s="443"/>
      <c r="D306" s="444" t="s">
        <v>275</v>
      </c>
      <c r="E306" s="445"/>
      <c r="F306" s="446"/>
      <c r="G306" s="446"/>
      <c r="H306" s="447"/>
      <c r="I306" s="448">
        <f t="shared" si="7"/>
        <v>23000</v>
      </c>
      <c r="J306" s="446"/>
      <c r="K306" s="446"/>
      <c r="L306" s="446"/>
      <c r="M306" s="446"/>
      <c r="N306" s="449">
        <v>23000</v>
      </c>
    </row>
    <row r="307" spans="1:14" s="422" customFormat="1" ht="25.5" customHeight="1">
      <c r="A307" s="410">
        <v>301</v>
      </c>
      <c r="B307" s="450"/>
      <c r="C307" s="451">
        <v>62</v>
      </c>
      <c r="D307" s="452" t="s">
        <v>685</v>
      </c>
      <c r="E307" s="453" t="s">
        <v>776</v>
      </c>
      <c r="F307" s="439"/>
      <c r="G307" s="439"/>
      <c r="H307" s="440"/>
      <c r="I307" s="441"/>
      <c r="J307" s="453"/>
      <c r="K307" s="453"/>
      <c r="L307" s="453"/>
      <c r="M307" s="453"/>
      <c r="N307" s="454"/>
    </row>
    <row r="308" spans="1:14" ht="16.5">
      <c r="A308" s="410">
        <v>302</v>
      </c>
      <c r="B308" s="450"/>
      <c r="C308" s="451"/>
      <c r="D308" s="455" t="s">
        <v>277</v>
      </c>
      <c r="E308" s="456"/>
      <c r="F308" s="436"/>
      <c r="G308" s="436"/>
      <c r="H308" s="437"/>
      <c r="I308" s="438">
        <f t="shared" si="7"/>
        <v>50000</v>
      </c>
      <c r="J308" s="269"/>
      <c r="K308" s="269"/>
      <c r="L308" s="269"/>
      <c r="M308" s="269"/>
      <c r="N308" s="270">
        <v>50000</v>
      </c>
    </row>
    <row r="309" spans="1:14" ht="16.5">
      <c r="A309" s="410">
        <v>303</v>
      </c>
      <c r="B309" s="450"/>
      <c r="C309" s="451"/>
      <c r="D309" s="452" t="s">
        <v>285</v>
      </c>
      <c r="E309" s="453"/>
      <c r="F309" s="439"/>
      <c r="G309" s="439"/>
      <c r="H309" s="440"/>
      <c r="I309" s="441">
        <f t="shared" si="7"/>
        <v>50000</v>
      </c>
      <c r="J309" s="47"/>
      <c r="K309" s="47"/>
      <c r="L309" s="47"/>
      <c r="M309" s="47"/>
      <c r="N309" s="48">
        <v>50000</v>
      </c>
    </row>
    <row r="310" spans="1:14" ht="17.25">
      <c r="A310" s="410">
        <v>304</v>
      </c>
      <c r="B310" s="442"/>
      <c r="C310" s="443"/>
      <c r="D310" s="444" t="s">
        <v>275</v>
      </c>
      <c r="E310" s="445"/>
      <c r="F310" s="446"/>
      <c r="G310" s="446"/>
      <c r="H310" s="447"/>
      <c r="I310" s="448">
        <f t="shared" si="7"/>
        <v>0</v>
      </c>
      <c r="J310" s="446"/>
      <c r="K310" s="446"/>
      <c r="L310" s="446"/>
      <c r="M310" s="446"/>
      <c r="N310" s="449"/>
    </row>
    <row r="311" spans="1:14" s="422" customFormat="1" ht="25.5" customHeight="1">
      <c r="A311" s="410">
        <v>305</v>
      </c>
      <c r="B311" s="450"/>
      <c r="C311" s="451">
        <v>63</v>
      </c>
      <c r="D311" s="452" t="s">
        <v>686</v>
      </c>
      <c r="E311" s="453" t="s">
        <v>776</v>
      </c>
      <c r="F311" s="439"/>
      <c r="G311" s="439">
        <v>250000</v>
      </c>
      <c r="H311" s="440">
        <v>291122</v>
      </c>
      <c r="I311" s="441"/>
      <c r="J311" s="453"/>
      <c r="K311" s="453"/>
      <c r="L311" s="453"/>
      <c r="M311" s="453"/>
      <c r="N311" s="454"/>
    </row>
    <row r="312" spans="1:14" ht="16.5">
      <c r="A312" s="410">
        <v>306</v>
      </c>
      <c r="B312" s="450"/>
      <c r="C312" s="451"/>
      <c r="D312" s="455" t="s">
        <v>277</v>
      </c>
      <c r="E312" s="456"/>
      <c r="F312" s="436"/>
      <c r="G312" s="436"/>
      <c r="H312" s="437"/>
      <c r="I312" s="438">
        <f t="shared" si="7"/>
        <v>250000</v>
      </c>
      <c r="J312" s="269"/>
      <c r="K312" s="269"/>
      <c r="L312" s="269">
        <v>250000</v>
      </c>
      <c r="M312" s="269"/>
      <c r="N312" s="270"/>
    </row>
    <row r="313" spans="1:14" ht="16.5">
      <c r="A313" s="410">
        <v>307</v>
      </c>
      <c r="B313" s="450"/>
      <c r="C313" s="451"/>
      <c r="D313" s="452" t="s">
        <v>285</v>
      </c>
      <c r="E313" s="453"/>
      <c r="F313" s="439"/>
      <c r="G313" s="439"/>
      <c r="H313" s="440"/>
      <c r="I313" s="441">
        <f t="shared" si="7"/>
        <v>334735</v>
      </c>
      <c r="J313" s="47"/>
      <c r="K313" s="47"/>
      <c r="L313" s="47"/>
      <c r="M313" s="47"/>
      <c r="N313" s="48">
        <v>334735</v>
      </c>
    </row>
    <row r="314" spans="1:14" ht="17.25">
      <c r="A314" s="410">
        <v>308</v>
      </c>
      <c r="B314" s="442"/>
      <c r="C314" s="443"/>
      <c r="D314" s="444" t="s">
        <v>275</v>
      </c>
      <c r="E314" s="445"/>
      <c r="F314" s="446"/>
      <c r="G314" s="446"/>
      <c r="H314" s="447"/>
      <c r="I314" s="448">
        <f t="shared" si="7"/>
        <v>321551</v>
      </c>
      <c r="J314" s="446"/>
      <c r="K314" s="446"/>
      <c r="L314" s="446"/>
      <c r="M314" s="446"/>
      <c r="N314" s="449">
        <v>321551</v>
      </c>
    </row>
    <row r="315" spans="1:14" s="422" customFormat="1" ht="25.5" customHeight="1">
      <c r="A315" s="410">
        <v>309</v>
      </c>
      <c r="B315" s="450"/>
      <c r="C315" s="451">
        <v>64</v>
      </c>
      <c r="D315" s="452" t="s">
        <v>219</v>
      </c>
      <c r="E315" s="453" t="s">
        <v>714</v>
      </c>
      <c r="F315" s="439">
        <v>41814</v>
      </c>
      <c r="G315" s="439">
        <v>24355</v>
      </c>
      <c r="H315" s="440">
        <v>24355</v>
      </c>
      <c r="I315" s="441"/>
      <c r="J315" s="453"/>
      <c r="K315" s="453"/>
      <c r="L315" s="453"/>
      <c r="M315" s="453"/>
      <c r="N315" s="454"/>
    </row>
    <row r="316" spans="1:14" ht="16.5">
      <c r="A316" s="410">
        <v>310</v>
      </c>
      <c r="B316" s="450"/>
      <c r="C316" s="451"/>
      <c r="D316" s="455" t="s">
        <v>277</v>
      </c>
      <c r="E316" s="456"/>
      <c r="F316" s="436"/>
      <c r="G316" s="436"/>
      <c r="H316" s="437"/>
      <c r="I316" s="438">
        <f t="shared" si="7"/>
        <v>26055</v>
      </c>
      <c r="J316" s="269"/>
      <c r="K316" s="269"/>
      <c r="L316" s="269">
        <v>26055</v>
      </c>
      <c r="M316" s="269"/>
      <c r="N316" s="270"/>
    </row>
    <row r="317" spans="1:14" ht="16.5">
      <c r="A317" s="410">
        <v>311</v>
      </c>
      <c r="B317" s="450"/>
      <c r="C317" s="451"/>
      <c r="D317" s="452" t="s">
        <v>285</v>
      </c>
      <c r="E317" s="453"/>
      <c r="F317" s="439"/>
      <c r="G317" s="439"/>
      <c r="H317" s="440"/>
      <c r="I317" s="441">
        <f t="shared" si="7"/>
        <v>26055</v>
      </c>
      <c r="J317" s="47"/>
      <c r="K317" s="47"/>
      <c r="L317" s="47"/>
      <c r="M317" s="47"/>
      <c r="N317" s="48">
        <v>26055</v>
      </c>
    </row>
    <row r="318" spans="1:14" ht="17.25">
      <c r="A318" s="410">
        <v>312</v>
      </c>
      <c r="B318" s="442"/>
      <c r="C318" s="443"/>
      <c r="D318" s="444" t="s">
        <v>275</v>
      </c>
      <c r="E318" s="445"/>
      <c r="F318" s="446"/>
      <c r="G318" s="446"/>
      <c r="H318" s="447"/>
      <c r="I318" s="448">
        <f t="shared" si="7"/>
        <v>26055</v>
      </c>
      <c r="J318" s="446"/>
      <c r="K318" s="446"/>
      <c r="L318" s="446"/>
      <c r="M318" s="446"/>
      <c r="N318" s="449">
        <v>26055</v>
      </c>
    </row>
    <row r="319" spans="1:14" s="422" customFormat="1" ht="25.5" customHeight="1">
      <c r="A319" s="410">
        <v>313</v>
      </c>
      <c r="B319" s="450"/>
      <c r="C319" s="451">
        <v>65</v>
      </c>
      <c r="D319" s="452" t="s">
        <v>119</v>
      </c>
      <c r="E319" s="453" t="s">
        <v>714</v>
      </c>
      <c r="F319" s="439">
        <v>50000</v>
      </c>
      <c r="G319" s="439">
        <v>45000</v>
      </c>
      <c r="H319" s="440">
        <v>45000</v>
      </c>
      <c r="I319" s="441"/>
      <c r="J319" s="453"/>
      <c r="K319" s="453"/>
      <c r="L319" s="453"/>
      <c r="M319" s="453"/>
      <c r="N319" s="454"/>
    </row>
    <row r="320" spans="1:14" ht="16.5">
      <c r="A320" s="410">
        <v>314</v>
      </c>
      <c r="B320" s="450"/>
      <c r="C320" s="451"/>
      <c r="D320" s="455" t="s">
        <v>277</v>
      </c>
      <c r="E320" s="456"/>
      <c r="F320" s="436"/>
      <c r="G320" s="436"/>
      <c r="H320" s="437"/>
      <c r="I320" s="438">
        <f t="shared" si="7"/>
        <v>50000</v>
      </c>
      <c r="J320" s="269"/>
      <c r="K320" s="269"/>
      <c r="L320" s="269">
        <v>50000</v>
      </c>
      <c r="M320" s="269"/>
      <c r="N320" s="270"/>
    </row>
    <row r="321" spans="1:14" ht="16.5">
      <c r="A321" s="410">
        <v>315</v>
      </c>
      <c r="B321" s="450"/>
      <c r="C321" s="451"/>
      <c r="D321" s="452" t="s">
        <v>285</v>
      </c>
      <c r="E321" s="453"/>
      <c r="F321" s="439"/>
      <c r="G321" s="439"/>
      <c r="H321" s="440"/>
      <c r="I321" s="441">
        <f t="shared" si="7"/>
        <v>50000</v>
      </c>
      <c r="J321" s="47"/>
      <c r="K321" s="47"/>
      <c r="L321" s="47"/>
      <c r="M321" s="47"/>
      <c r="N321" s="48">
        <v>50000</v>
      </c>
    </row>
    <row r="322" spans="1:14" ht="17.25">
      <c r="A322" s="410">
        <v>316</v>
      </c>
      <c r="B322" s="442"/>
      <c r="C322" s="443"/>
      <c r="D322" s="444" t="s">
        <v>275</v>
      </c>
      <c r="E322" s="445"/>
      <c r="F322" s="446"/>
      <c r="G322" s="446"/>
      <c r="H322" s="447"/>
      <c r="I322" s="448">
        <f t="shared" si="7"/>
        <v>50000</v>
      </c>
      <c r="J322" s="446"/>
      <c r="K322" s="446"/>
      <c r="L322" s="446"/>
      <c r="M322" s="446"/>
      <c r="N322" s="449">
        <v>50000</v>
      </c>
    </row>
    <row r="323" spans="1:14" s="422" customFormat="1" ht="25.5" customHeight="1">
      <c r="A323" s="410">
        <v>317</v>
      </c>
      <c r="B323" s="450"/>
      <c r="C323" s="451">
        <v>66</v>
      </c>
      <c r="D323" s="452" t="s">
        <v>171</v>
      </c>
      <c r="E323" s="453" t="s">
        <v>714</v>
      </c>
      <c r="F323" s="439"/>
      <c r="G323" s="439"/>
      <c r="H323" s="440"/>
      <c r="I323" s="441"/>
      <c r="J323" s="453"/>
      <c r="K323" s="453"/>
      <c r="L323" s="453"/>
      <c r="M323" s="453"/>
      <c r="N323" s="454"/>
    </row>
    <row r="324" spans="1:14" ht="16.5">
      <c r="A324" s="410">
        <v>318</v>
      </c>
      <c r="B324" s="450"/>
      <c r="C324" s="451"/>
      <c r="D324" s="455" t="s">
        <v>277</v>
      </c>
      <c r="E324" s="456"/>
      <c r="F324" s="436"/>
      <c r="G324" s="436"/>
      <c r="H324" s="437"/>
      <c r="I324" s="438">
        <f t="shared" si="7"/>
        <v>13900</v>
      </c>
      <c r="J324" s="269"/>
      <c r="K324" s="269"/>
      <c r="L324" s="269">
        <v>13900</v>
      </c>
      <c r="M324" s="269"/>
      <c r="N324" s="270"/>
    </row>
    <row r="325" spans="1:14" ht="16.5">
      <c r="A325" s="410">
        <v>319</v>
      </c>
      <c r="B325" s="450"/>
      <c r="C325" s="451"/>
      <c r="D325" s="452" t="s">
        <v>285</v>
      </c>
      <c r="E325" s="453"/>
      <c r="F325" s="439"/>
      <c r="G325" s="439"/>
      <c r="H325" s="440"/>
      <c r="I325" s="441">
        <f t="shared" si="7"/>
        <v>0</v>
      </c>
      <c r="J325" s="47"/>
      <c r="K325" s="47"/>
      <c r="L325" s="47"/>
      <c r="M325" s="47"/>
      <c r="N325" s="48"/>
    </row>
    <row r="326" spans="1:14" ht="17.25">
      <c r="A326" s="410">
        <v>320</v>
      </c>
      <c r="B326" s="442"/>
      <c r="C326" s="443"/>
      <c r="D326" s="444" t="s">
        <v>275</v>
      </c>
      <c r="E326" s="445"/>
      <c r="F326" s="446"/>
      <c r="G326" s="446"/>
      <c r="H326" s="447"/>
      <c r="I326" s="448">
        <f t="shared" si="7"/>
        <v>0</v>
      </c>
      <c r="J326" s="446"/>
      <c r="K326" s="446"/>
      <c r="L326" s="446"/>
      <c r="M326" s="446"/>
      <c r="N326" s="449"/>
    </row>
    <row r="327" spans="1:14" s="422" customFormat="1" ht="25.5" customHeight="1">
      <c r="A327" s="410">
        <v>321</v>
      </c>
      <c r="B327" s="450"/>
      <c r="C327" s="451">
        <v>67</v>
      </c>
      <c r="D327" s="452" t="s">
        <v>49</v>
      </c>
      <c r="E327" s="453" t="s">
        <v>714</v>
      </c>
      <c r="F327" s="439">
        <v>71400</v>
      </c>
      <c r="G327" s="439">
        <v>60000</v>
      </c>
      <c r="H327" s="440">
        <v>60000</v>
      </c>
      <c r="I327" s="441"/>
      <c r="J327" s="453"/>
      <c r="K327" s="453"/>
      <c r="L327" s="453"/>
      <c r="M327" s="453"/>
      <c r="N327" s="454"/>
    </row>
    <row r="328" spans="1:14" ht="16.5">
      <c r="A328" s="410">
        <v>322</v>
      </c>
      <c r="B328" s="450"/>
      <c r="C328" s="451"/>
      <c r="D328" s="455" t="s">
        <v>277</v>
      </c>
      <c r="E328" s="456"/>
      <c r="F328" s="436"/>
      <c r="G328" s="436"/>
      <c r="H328" s="437"/>
      <c r="I328" s="438">
        <f t="shared" si="7"/>
        <v>85000</v>
      </c>
      <c r="J328" s="269"/>
      <c r="K328" s="269"/>
      <c r="L328" s="269">
        <v>85000</v>
      </c>
      <c r="M328" s="269"/>
      <c r="N328" s="270"/>
    </row>
    <row r="329" spans="1:14" ht="16.5">
      <c r="A329" s="410">
        <v>323</v>
      </c>
      <c r="B329" s="450"/>
      <c r="C329" s="451"/>
      <c r="D329" s="452" t="s">
        <v>285</v>
      </c>
      <c r="E329" s="453"/>
      <c r="F329" s="439"/>
      <c r="G329" s="439"/>
      <c r="H329" s="440"/>
      <c r="I329" s="441">
        <f t="shared" si="7"/>
        <v>85000</v>
      </c>
      <c r="J329" s="47"/>
      <c r="K329" s="47"/>
      <c r="L329" s="47"/>
      <c r="M329" s="47"/>
      <c r="N329" s="48">
        <v>85000</v>
      </c>
    </row>
    <row r="330" spans="1:14" ht="17.25">
      <c r="A330" s="410">
        <v>324</v>
      </c>
      <c r="B330" s="442"/>
      <c r="C330" s="443"/>
      <c r="D330" s="444" t="s">
        <v>275</v>
      </c>
      <c r="E330" s="445"/>
      <c r="F330" s="446"/>
      <c r="G330" s="446"/>
      <c r="H330" s="447"/>
      <c r="I330" s="448">
        <f t="shared" si="7"/>
        <v>85000</v>
      </c>
      <c r="J330" s="446"/>
      <c r="K330" s="446"/>
      <c r="L330" s="446"/>
      <c r="M330" s="446"/>
      <c r="N330" s="449">
        <v>85000</v>
      </c>
    </row>
    <row r="331" spans="1:14" s="422" customFormat="1" ht="25.5" customHeight="1">
      <c r="A331" s="410">
        <v>325</v>
      </c>
      <c r="B331" s="450"/>
      <c r="C331" s="451">
        <v>68</v>
      </c>
      <c r="D331" s="452" t="s">
        <v>203</v>
      </c>
      <c r="E331" s="453" t="s">
        <v>714</v>
      </c>
      <c r="F331" s="439">
        <v>19950</v>
      </c>
      <c r="G331" s="439">
        <v>8000</v>
      </c>
      <c r="H331" s="440">
        <v>4957</v>
      </c>
      <c r="I331" s="441"/>
      <c r="J331" s="453"/>
      <c r="K331" s="453"/>
      <c r="L331" s="453"/>
      <c r="M331" s="453"/>
      <c r="N331" s="454"/>
    </row>
    <row r="332" spans="1:14" ht="16.5">
      <c r="A332" s="410">
        <v>326</v>
      </c>
      <c r="B332" s="450"/>
      <c r="C332" s="451"/>
      <c r="D332" s="455" t="s">
        <v>277</v>
      </c>
      <c r="E332" s="456"/>
      <c r="F332" s="436"/>
      <c r="G332" s="436"/>
      <c r="H332" s="437"/>
      <c r="I332" s="438">
        <f t="shared" si="7"/>
        <v>17500</v>
      </c>
      <c r="J332" s="269"/>
      <c r="K332" s="269"/>
      <c r="L332" s="269">
        <v>17500</v>
      </c>
      <c r="M332" s="269"/>
      <c r="N332" s="270"/>
    </row>
    <row r="333" spans="1:14" ht="16.5">
      <c r="A333" s="410">
        <v>327</v>
      </c>
      <c r="B333" s="450"/>
      <c r="C333" s="451"/>
      <c r="D333" s="452" t="s">
        <v>285</v>
      </c>
      <c r="E333" s="453"/>
      <c r="F333" s="439"/>
      <c r="G333" s="439"/>
      <c r="H333" s="440"/>
      <c r="I333" s="441">
        <f t="shared" si="7"/>
        <v>10000</v>
      </c>
      <c r="J333" s="47"/>
      <c r="K333" s="47"/>
      <c r="L333" s="47">
        <v>10000</v>
      </c>
      <c r="M333" s="47"/>
      <c r="N333" s="48"/>
    </row>
    <row r="334" spans="1:14" ht="17.25">
      <c r="A334" s="410">
        <v>328</v>
      </c>
      <c r="B334" s="442"/>
      <c r="C334" s="443"/>
      <c r="D334" s="444" t="s">
        <v>275</v>
      </c>
      <c r="E334" s="445"/>
      <c r="F334" s="446"/>
      <c r="G334" s="446"/>
      <c r="H334" s="447"/>
      <c r="I334" s="448">
        <f t="shared" si="7"/>
        <v>0</v>
      </c>
      <c r="J334" s="446"/>
      <c r="K334" s="446"/>
      <c r="L334" s="446"/>
      <c r="M334" s="446"/>
      <c r="N334" s="449"/>
    </row>
    <row r="335" spans="1:14" s="422" customFormat="1" ht="25.5" customHeight="1">
      <c r="A335" s="410">
        <v>329</v>
      </c>
      <c r="B335" s="450"/>
      <c r="C335" s="451">
        <v>69</v>
      </c>
      <c r="D335" s="452" t="s">
        <v>205</v>
      </c>
      <c r="E335" s="453" t="s">
        <v>714</v>
      </c>
      <c r="F335" s="439"/>
      <c r="G335" s="439">
        <v>14000</v>
      </c>
      <c r="H335" s="440">
        <v>12573</v>
      </c>
      <c r="I335" s="441"/>
      <c r="J335" s="453"/>
      <c r="K335" s="453"/>
      <c r="L335" s="453"/>
      <c r="M335" s="453"/>
      <c r="N335" s="454"/>
    </row>
    <row r="336" spans="1:14" ht="16.5">
      <c r="A336" s="410">
        <v>330</v>
      </c>
      <c r="B336" s="450"/>
      <c r="C336" s="451"/>
      <c r="D336" s="455" t="s">
        <v>277</v>
      </c>
      <c r="E336" s="456"/>
      <c r="F336" s="436"/>
      <c r="G336" s="436"/>
      <c r="H336" s="437"/>
      <c r="I336" s="438">
        <f aca="true" t="shared" si="8" ref="I336:I396">SUM(J336:N336)</f>
        <v>14000</v>
      </c>
      <c r="J336" s="269"/>
      <c r="K336" s="269"/>
      <c r="L336" s="269">
        <v>14000</v>
      </c>
      <c r="M336" s="269"/>
      <c r="N336" s="270"/>
    </row>
    <row r="337" spans="1:14" ht="16.5">
      <c r="A337" s="410">
        <v>331</v>
      </c>
      <c r="B337" s="450"/>
      <c r="C337" s="451"/>
      <c r="D337" s="452" t="s">
        <v>285</v>
      </c>
      <c r="E337" s="453"/>
      <c r="F337" s="439"/>
      <c r="G337" s="439"/>
      <c r="H337" s="440"/>
      <c r="I337" s="441">
        <f t="shared" si="8"/>
        <v>14000</v>
      </c>
      <c r="J337" s="47"/>
      <c r="K337" s="47"/>
      <c r="L337" s="47">
        <v>14000</v>
      </c>
      <c r="M337" s="47"/>
      <c r="N337" s="48"/>
    </row>
    <row r="338" spans="1:14" ht="17.25">
      <c r="A338" s="410">
        <v>332</v>
      </c>
      <c r="B338" s="442"/>
      <c r="C338" s="443"/>
      <c r="D338" s="444" t="s">
        <v>275</v>
      </c>
      <c r="E338" s="445"/>
      <c r="F338" s="446"/>
      <c r="G338" s="446"/>
      <c r="H338" s="447"/>
      <c r="I338" s="448">
        <f t="shared" si="8"/>
        <v>14203</v>
      </c>
      <c r="J338" s="446"/>
      <c r="K338" s="446"/>
      <c r="L338" s="446">
        <v>14203</v>
      </c>
      <c r="M338" s="446"/>
      <c r="N338" s="449"/>
    </row>
    <row r="339" spans="1:14" s="422" customFormat="1" ht="25.5" customHeight="1">
      <c r="A339" s="410">
        <v>333</v>
      </c>
      <c r="B339" s="450"/>
      <c r="C339" s="451">
        <v>70</v>
      </c>
      <c r="D339" s="452" t="s">
        <v>270</v>
      </c>
      <c r="E339" s="453" t="s">
        <v>714</v>
      </c>
      <c r="F339" s="439">
        <v>70146</v>
      </c>
      <c r="G339" s="439">
        <v>33400</v>
      </c>
      <c r="H339" s="440">
        <v>33263</v>
      </c>
      <c r="I339" s="441"/>
      <c r="J339" s="453"/>
      <c r="K339" s="453"/>
      <c r="L339" s="453"/>
      <c r="M339" s="453"/>
      <c r="N339" s="454"/>
    </row>
    <row r="340" spans="1:14" ht="16.5">
      <c r="A340" s="410">
        <v>334</v>
      </c>
      <c r="B340" s="450"/>
      <c r="C340" s="451"/>
      <c r="D340" s="455" t="s">
        <v>277</v>
      </c>
      <c r="E340" s="456"/>
      <c r="F340" s="436"/>
      <c r="G340" s="436"/>
      <c r="H340" s="437"/>
      <c r="I340" s="438">
        <f t="shared" si="8"/>
        <v>34200</v>
      </c>
      <c r="J340" s="269"/>
      <c r="K340" s="269"/>
      <c r="L340" s="269">
        <v>34200</v>
      </c>
      <c r="M340" s="269"/>
      <c r="N340" s="270"/>
    </row>
    <row r="341" spans="1:14" ht="16.5">
      <c r="A341" s="410">
        <v>335</v>
      </c>
      <c r="B341" s="450"/>
      <c r="C341" s="451"/>
      <c r="D341" s="452" t="s">
        <v>285</v>
      </c>
      <c r="E341" s="453"/>
      <c r="F341" s="439"/>
      <c r="G341" s="439"/>
      <c r="H341" s="440"/>
      <c r="I341" s="441">
        <f t="shared" si="8"/>
        <v>34200</v>
      </c>
      <c r="J341" s="47"/>
      <c r="K341" s="47"/>
      <c r="L341" s="47">
        <v>34200</v>
      </c>
      <c r="M341" s="47"/>
      <c r="N341" s="48"/>
    </row>
    <row r="342" spans="1:14" ht="17.25">
      <c r="A342" s="410">
        <v>336</v>
      </c>
      <c r="B342" s="442"/>
      <c r="C342" s="443"/>
      <c r="D342" s="444" t="s">
        <v>275</v>
      </c>
      <c r="E342" s="445"/>
      <c r="F342" s="446"/>
      <c r="G342" s="446"/>
      <c r="H342" s="447"/>
      <c r="I342" s="448">
        <f t="shared" si="8"/>
        <v>34148</v>
      </c>
      <c r="J342" s="446"/>
      <c r="K342" s="446"/>
      <c r="L342" s="446">
        <v>34148</v>
      </c>
      <c r="M342" s="446"/>
      <c r="N342" s="449"/>
    </row>
    <row r="343" spans="1:14" s="422" customFormat="1" ht="25.5" customHeight="1">
      <c r="A343" s="410">
        <v>337</v>
      </c>
      <c r="B343" s="450"/>
      <c r="C343" s="451">
        <v>71</v>
      </c>
      <c r="D343" s="452" t="s">
        <v>397</v>
      </c>
      <c r="E343" s="453" t="s">
        <v>714</v>
      </c>
      <c r="F343" s="439"/>
      <c r="G343" s="439"/>
      <c r="H343" s="440"/>
      <c r="I343" s="441"/>
      <c r="J343" s="453"/>
      <c r="K343" s="453"/>
      <c r="L343" s="453"/>
      <c r="M343" s="453"/>
      <c r="N343" s="454"/>
    </row>
    <row r="344" spans="1:14" ht="16.5">
      <c r="A344" s="410">
        <v>338</v>
      </c>
      <c r="B344" s="450"/>
      <c r="C344" s="451"/>
      <c r="D344" s="455" t="s">
        <v>277</v>
      </c>
      <c r="E344" s="456"/>
      <c r="F344" s="436"/>
      <c r="G344" s="436"/>
      <c r="H344" s="437"/>
      <c r="I344" s="438">
        <f t="shared" si="8"/>
        <v>38100</v>
      </c>
      <c r="J344" s="269"/>
      <c r="K344" s="269"/>
      <c r="L344" s="269">
        <v>38100</v>
      </c>
      <c r="M344" s="269"/>
      <c r="N344" s="270"/>
    </row>
    <row r="345" spans="1:14" ht="16.5">
      <c r="A345" s="410">
        <v>339</v>
      </c>
      <c r="B345" s="450"/>
      <c r="C345" s="451"/>
      <c r="D345" s="452" t="s">
        <v>285</v>
      </c>
      <c r="E345" s="453"/>
      <c r="F345" s="439"/>
      <c r="G345" s="439"/>
      <c r="H345" s="440"/>
      <c r="I345" s="441">
        <f t="shared" si="8"/>
        <v>38100</v>
      </c>
      <c r="J345" s="47"/>
      <c r="K345" s="47"/>
      <c r="L345" s="47">
        <v>38100</v>
      </c>
      <c r="M345" s="47"/>
      <c r="N345" s="48"/>
    </row>
    <row r="346" spans="1:14" ht="17.25">
      <c r="A346" s="410">
        <v>340</v>
      </c>
      <c r="B346" s="442"/>
      <c r="C346" s="443"/>
      <c r="D346" s="444" t="s">
        <v>275</v>
      </c>
      <c r="E346" s="445"/>
      <c r="F346" s="446"/>
      <c r="G346" s="446"/>
      <c r="H346" s="447"/>
      <c r="I346" s="448">
        <f t="shared" si="8"/>
        <v>38100</v>
      </c>
      <c r="J346" s="446"/>
      <c r="K346" s="446"/>
      <c r="L346" s="446">
        <v>38100</v>
      </c>
      <c r="M346" s="446"/>
      <c r="N346" s="449"/>
    </row>
    <row r="347" spans="1:14" s="422" customFormat="1" ht="25.5" customHeight="1">
      <c r="A347" s="410">
        <v>341</v>
      </c>
      <c r="B347" s="450"/>
      <c r="C347" s="451">
        <v>72</v>
      </c>
      <c r="D347" s="452" t="s">
        <v>50</v>
      </c>
      <c r="E347" s="453" t="s">
        <v>714</v>
      </c>
      <c r="F347" s="439">
        <v>32000</v>
      </c>
      <c r="G347" s="439">
        <v>34750</v>
      </c>
      <c r="H347" s="440">
        <v>34750</v>
      </c>
      <c r="I347" s="441"/>
      <c r="J347" s="453"/>
      <c r="K347" s="453"/>
      <c r="L347" s="453"/>
      <c r="M347" s="453"/>
      <c r="N347" s="454"/>
    </row>
    <row r="348" spans="1:14" ht="16.5">
      <c r="A348" s="410">
        <v>342</v>
      </c>
      <c r="B348" s="450"/>
      <c r="C348" s="451"/>
      <c r="D348" s="455" t="s">
        <v>277</v>
      </c>
      <c r="E348" s="456"/>
      <c r="F348" s="436"/>
      <c r="G348" s="436"/>
      <c r="H348" s="437"/>
      <c r="I348" s="438">
        <f t="shared" si="8"/>
        <v>38848</v>
      </c>
      <c r="J348" s="269"/>
      <c r="K348" s="269"/>
      <c r="L348" s="269">
        <v>38848</v>
      </c>
      <c r="M348" s="269"/>
      <c r="N348" s="270"/>
    </row>
    <row r="349" spans="1:14" ht="16.5">
      <c r="A349" s="410">
        <v>343</v>
      </c>
      <c r="B349" s="450"/>
      <c r="C349" s="451"/>
      <c r="D349" s="452" t="s">
        <v>285</v>
      </c>
      <c r="E349" s="453"/>
      <c r="F349" s="439"/>
      <c r="G349" s="439"/>
      <c r="H349" s="440"/>
      <c r="I349" s="441">
        <f t="shared" si="8"/>
        <v>38848</v>
      </c>
      <c r="J349" s="47"/>
      <c r="K349" s="47"/>
      <c r="L349" s="47">
        <v>38848</v>
      </c>
      <c r="M349" s="47"/>
      <c r="N349" s="48"/>
    </row>
    <row r="350" spans="1:14" ht="17.25">
      <c r="A350" s="410">
        <v>344</v>
      </c>
      <c r="B350" s="442"/>
      <c r="C350" s="443"/>
      <c r="D350" s="444" t="s">
        <v>275</v>
      </c>
      <c r="E350" s="445"/>
      <c r="F350" s="446"/>
      <c r="G350" s="446"/>
      <c r="H350" s="447"/>
      <c r="I350" s="448">
        <f t="shared" si="8"/>
        <v>38348</v>
      </c>
      <c r="J350" s="446"/>
      <c r="K350" s="446"/>
      <c r="L350" s="446">
        <v>38348</v>
      </c>
      <c r="M350" s="446"/>
      <c r="N350" s="449"/>
    </row>
    <row r="351" spans="1:14" s="422" customFormat="1" ht="25.5" customHeight="1">
      <c r="A351" s="410">
        <v>345</v>
      </c>
      <c r="B351" s="450"/>
      <c r="C351" s="451">
        <v>73</v>
      </c>
      <c r="D351" s="452" t="s">
        <v>172</v>
      </c>
      <c r="E351" s="453" t="s">
        <v>714</v>
      </c>
      <c r="F351" s="439"/>
      <c r="G351" s="439"/>
      <c r="H351" s="440"/>
      <c r="I351" s="441"/>
      <c r="J351" s="453"/>
      <c r="K351" s="453"/>
      <c r="L351" s="453"/>
      <c r="M351" s="453"/>
      <c r="N351" s="454"/>
    </row>
    <row r="352" spans="1:14" ht="16.5">
      <c r="A352" s="410">
        <v>346</v>
      </c>
      <c r="B352" s="450"/>
      <c r="C352" s="451"/>
      <c r="D352" s="455" t="s">
        <v>277</v>
      </c>
      <c r="E352" s="456"/>
      <c r="F352" s="436"/>
      <c r="G352" s="436"/>
      <c r="H352" s="437"/>
      <c r="I352" s="438">
        <f t="shared" si="8"/>
        <v>1500</v>
      </c>
      <c r="J352" s="269"/>
      <c r="K352" s="269"/>
      <c r="L352" s="269">
        <v>1500</v>
      </c>
      <c r="M352" s="269"/>
      <c r="N352" s="270"/>
    </row>
    <row r="353" spans="1:14" ht="16.5">
      <c r="A353" s="410">
        <v>347</v>
      </c>
      <c r="B353" s="450"/>
      <c r="C353" s="451"/>
      <c r="D353" s="452" t="s">
        <v>285</v>
      </c>
      <c r="E353" s="453"/>
      <c r="F353" s="439"/>
      <c r="G353" s="439"/>
      <c r="H353" s="440"/>
      <c r="I353" s="441">
        <f t="shared" si="8"/>
        <v>1500</v>
      </c>
      <c r="J353" s="47"/>
      <c r="K353" s="47"/>
      <c r="L353" s="47">
        <v>1500</v>
      </c>
      <c r="M353" s="47"/>
      <c r="N353" s="48"/>
    </row>
    <row r="354" spans="1:14" ht="17.25">
      <c r="A354" s="410">
        <v>348</v>
      </c>
      <c r="B354" s="442"/>
      <c r="C354" s="443"/>
      <c r="D354" s="444" t="s">
        <v>275</v>
      </c>
      <c r="E354" s="445"/>
      <c r="F354" s="446"/>
      <c r="G354" s="446"/>
      <c r="H354" s="447"/>
      <c r="I354" s="448">
        <f t="shared" si="8"/>
        <v>0</v>
      </c>
      <c r="J354" s="446"/>
      <c r="K354" s="446"/>
      <c r="L354" s="446"/>
      <c r="M354" s="446"/>
      <c r="N354" s="449"/>
    </row>
    <row r="355" spans="1:14" s="422" customFormat="1" ht="25.5" customHeight="1">
      <c r="A355" s="410">
        <v>349</v>
      </c>
      <c r="B355" s="450"/>
      <c r="C355" s="451">
        <v>74</v>
      </c>
      <c r="D355" s="452" t="s">
        <v>173</v>
      </c>
      <c r="E355" s="453" t="s">
        <v>714</v>
      </c>
      <c r="F355" s="439"/>
      <c r="G355" s="439"/>
      <c r="H355" s="440"/>
      <c r="I355" s="441"/>
      <c r="J355" s="453"/>
      <c r="K355" s="453"/>
      <c r="L355" s="453"/>
      <c r="M355" s="453"/>
      <c r="N355" s="454"/>
    </row>
    <row r="356" spans="1:14" ht="16.5">
      <c r="A356" s="410">
        <v>350</v>
      </c>
      <c r="B356" s="450"/>
      <c r="C356" s="451"/>
      <c r="D356" s="455" t="s">
        <v>277</v>
      </c>
      <c r="E356" s="456"/>
      <c r="F356" s="436"/>
      <c r="G356" s="436"/>
      <c r="H356" s="437"/>
      <c r="I356" s="438">
        <f t="shared" si="8"/>
        <v>12300</v>
      </c>
      <c r="J356" s="269"/>
      <c r="K356" s="269"/>
      <c r="L356" s="269">
        <v>12300</v>
      </c>
      <c r="M356" s="269"/>
      <c r="N356" s="270"/>
    </row>
    <row r="357" spans="1:14" ht="16.5">
      <c r="A357" s="410">
        <v>351</v>
      </c>
      <c r="B357" s="450"/>
      <c r="C357" s="451"/>
      <c r="D357" s="452" t="s">
        <v>285</v>
      </c>
      <c r="E357" s="453"/>
      <c r="F357" s="439"/>
      <c r="G357" s="439"/>
      <c r="H357" s="440"/>
      <c r="I357" s="441">
        <f t="shared" si="8"/>
        <v>12700</v>
      </c>
      <c r="J357" s="47"/>
      <c r="K357" s="47"/>
      <c r="L357" s="47">
        <v>12700</v>
      </c>
      <c r="M357" s="47"/>
      <c r="N357" s="48"/>
    </row>
    <row r="358" spans="1:14" ht="17.25">
      <c r="A358" s="410">
        <v>352</v>
      </c>
      <c r="B358" s="442"/>
      <c r="C358" s="443"/>
      <c r="D358" s="444" t="s">
        <v>275</v>
      </c>
      <c r="E358" s="445"/>
      <c r="F358" s="446"/>
      <c r="G358" s="446"/>
      <c r="H358" s="447"/>
      <c r="I358" s="448">
        <f t="shared" si="8"/>
        <v>12700</v>
      </c>
      <c r="J358" s="446"/>
      <c r="K358" s="446"/>
      <c r="L358" s="446">
        <v>12700</v>
      </c>
      <c r="M358" s="446"/>
      <c r="N358" s="449"/>
    </row>
    <row r="359" spans="1:14" s="422" customFormat="1" ht="27.75" customHeight="1">
      <c r="A359" s="410">
        <v>353</v>
      </c>
      <c r="B359" s="450"/>
      <c r="C359" s="451">
        <v>75</v>
      </c>
      <c r="D359" s="452" t="s">
        <v>157</v>
      </c>
      <c r="E359" s="453" t="s">
        <v>714</v>
      </c>
      <c r="F359" s="439"/>
      <c r="G359" s="439"/>
      <c r="H359" s="440"/>
      <c r="I359" s="441"/>
      <c r="J359" s="453"/>
      <c r="K359" s="453"/>
      <c r="L359" s="453"/>
      <c r="M359" s="453"/>
      <c r="N359" s="454"/>
    </row>
    <row r="360" spans="1:14" ht="16.5">
      <c r="A360" s="410">
        <v>354</v>
      </c>
      <c r="B360" s="450"/>
      <c r="C360" s="451"/>
      <c r="D360" s="455" t="s">
        <v>277</v>
      </c>
      <c r="E360" s="456"/>
      <c r="F360" s="436"/>
      <c r="G360" s="436"/>
      <c r="H360" s="437"/>
      <c r="I360" s="438">
        <f t="shared" si="8"/>
        <v>400</v>
      </c>
      <c r="J360" s="269"/>
      <c r="K360" s="269"/>
      <c r="L360" s="269">
        <v>400</v>
      </c>
      <c r="M360" s="269"/>
      <c r="N360" s="270"/>
    </row>
    <row r="361" spans="1:14" ht="16.5">
      <c r="A361" s="410">
        <v>355</v>
      </c>
      <c r="B361" s="450"/>
      <c r="C361" s="451"/>
      <c r="D361" s="452" t="s">
        <v>285</v>
      </c>
      <c r="E361" s="453"/>
      <c r="F361" s="439"/>
      <c r="G361" s="439"/>
      <c r="H361" s="440"/>
      <c r="I361" s="441">
        <f t="shared" si="8"/>
        <v>400</v>
      </c>
      <c r="J361" s="47"/>
      <c r="K361" s="47"/>
      <c r="L361" s="47">
        <v>400</v>
      </c>
      <c r="M361" s="47"/>
      <c r="N361" s="48"/>
    </row>
    <row r="362" spans="1:14" ht="17.25">
      <c r="A362" s="410">
        <v>356</v>
      </c>
      <c r="B362" s="442"/>
      <c r="C362" s="443"/>
      <c r="D362" s="444" t="s">
        <v>275</v>
      </c>
      <c r="E362" s="445"/>
      <c r="F362" s="446"/>
      <c r="G362" s="446"/>
      <c r="H362" s="447"/>
      <c r="I362" s="448">
        <f t="shared" si="8"/>
        <v>201</v>
      </c>
      <c r="J362" s="446"/>
      <c r="K362" s="446"/>
      <c r="L362" s="446">
        <v>201</v>
      </c>
      <c r="M362" s="446"/>
      <c r="N362" s="449"/>
    </row>
    <row r="363" spans="1:14" ht="39.75" customHeight="1">
      <c r="A363" s="410">
        <v>357</v>
      </c>
      <c r="B363" s="481"/>
      <c r="C363" s="482">
        <v>76</v>
      </c>
      <c r="D363" s="483" t="s">
        <v>71</v>
      </c>
      <c r="E363" s="453" t="s">
        <v>714</v>
      </c>
      <c r="F363" s="439"/>
      <c r="G363" s="439"/>
      <c r="H363" s="440"/>
      <c r="I363" s="441"/>
      <c r="J363" s="453"/>
      <c r="K363" s="453"/>
      <c r="L363" s="453"/>
      <c r="M363" s="453"/>
      <c r="N363" s="454"/>
    </row>
    <row r="364" spans="1:14" ht="16.5">
      <c r="A364" s="410">
        <v>358</v>
      </c>
      <c r="B364" s="450"/>
      <c r="C364" s="451"/>
      <c r="D364" s="455" t="s">
        <v>277</v>
      </c>
      <c r="E364" s="456"/>
      <c r="F364" s="436"/>
      <c r="G364" s="436"/>
      <c r="H364" s="437"/>
      <c r="I364" s="438">
        <f t="shared" si="8"/>
        <v>1000</v>
      </c>
      <c r="J364" s="269"/>
      <c r="K364" s="269"/>
      <c r="L364" s="269">
        <v>1000</v>
      </c>
      <c r="M364" s="269"/>
      <c r="N364" s="270"/>
    </row>
    <row r="365" spans="1:14" ht="16.5">
      <c r="A365" s="410">
        <v>359</v>
      </c>
      <c r="B365" s="450"/>
      <c r="C365" s="451"/>
      <c r="D365" s="452" t="s">
        <v>285</v>
      </c>
      <c r="E365" s="453"/>
      <c r="F365" s="439"/>
      <c r="G365" s="439"/>
      <c r="H365" s="440"/>
      <c r="I365" s="441">
        <f t="shared" si="8"/>
        <v>1000</v>
      </c>
      <c r="J365" s="47"/>
      <c r="K365" s="47"/>
      <c r="L365" s="47">
        <v>1000</v>
      </c>
      <c r="M365" s="47"/>
      <c r="N365" s="48"/>
    </row>
    <row r="366" spans="1:14" ht="17.25">
      <c r="A366" s="410">
        <v>360</v>
      </c>
      <c r="B366" s="442"/>
      <c r="C366" s="443"/>
      <c r="D366" s="444" t="s">
        <v>275</v>
      </c>
      <c r="E366" s="445"/>
      <c r="F366" s="446"/>
      <c r="G366" s="446"/>
      <c r="H366" s="447"/>
      <c r="I366" s="448">
        <f t="shared" si="8"/>
        <v>500</v>
      </c>
      <c r="J366" s="446"/>
      <c r="K366" s="446"/>
      <c r="L366" s="446">
        <v>500</v>
      </c>
      <c r="M366" s="446"/>
      <c r="N366" s="449"/>
    </row>
    <row r="367" spans="1:14" s="422" customFormat="1" ht="27.75" customHeight="1">
      <c r="A367" s="410">
        <v>361</v>
      </c>
      <c r="B367" s="450"/>
      <c r="C367" s="451">
        <v>77</v>
      </c>
      <c r="D367" s="452" t="s">
        <v>1086</v>
      </c>
      <c r="E367" s="453" t="s">
        <v>714</v>
      </c>
      <c r="F367" s="439"/>
      <c r="G367" s="439"/>
      <c r="H367" s="440"/>
      <c r="I367" s="448"/>
      <c r="J367" s="453"/>
      <c r="K367" s="453"/>
      <c r="L367" s="453"/>
      <c r="M367" s="453"/>
      <c r="N367" s="454"/>
    </row>
    <row r="368" spans="1:14" ht="16.5">
      <c r="A368" s="410">
        <v>362</v>
      </c>
      <c r="B368" s="450"/>
      <c r="C368" s="451"/>
      <c r="D368" s="452" t="s">
        <v>285</v>
      </c>
      <c r="E368" s="453"/>
      <c r="F368" s="439"/>
      <c r="G368" s="439"/>
      <c r="H368" s="440"/>
      <c r="I368" s="441">
        <f t="shared" si="8"/>
        <v>258</v>
      </c>
      <c r="J368" s="47"/>
      <c r="K368" s="47"/>
      <c r="L368" s="47">
        <v>258</v>
      </c>
      <c r="M368" s="47"/>
      <c r="N368" s="48"/>
    </row>
    <row r="369" spans="1:14" ht="17.25">
      <c r="A369" s="410">
        <v>363</v>
      </c>
      <c r="B369" s="442"/>
      <c r="C369" s="443"/>
      <c r="D369" s="444" t="s">
        <v>275</v>
      </c>
      <c r="E369" s="445"/>
      <c r="F369" s="446"/>
      <c r="G369" s="446"/>
      <c r="H369" s="447"/>
      <c r="I369" s="448">
        <f t="shared" si="8"/>
        <v>258</v>
      </c>
      <c r="J369" s="446"/>
      <c r="K369" s="446"/>
      <c r="L369" s="446">
        <v>258</v>
      </c>
      <c r="M369" s="446"/>
      <c r="N369" s="449"/>
    </row>
    <row r="370" spans="1:14" s="422" customFormat="1" ht="25.5" customHeight="1">
      <c r="A370" s="410">
        <v>364</v>
      </c>
      <c r="B370" s="450"/>
      <c r="C370" s="451">
        <v>78</v>
      </c>
      <c r="D370" s="452" t="s">
        <v>695</v>
      </c>
      <c r="E370" s="453" t="s">
        <v>714</v>
      </c>
      <c r="F370" s="439"/>
      <c r="G370" s="439"/>
      <c r="H370" s="440"/>
      <c r="I370" s="441"/>
      <c r="J370" s="453"/>
      <c r="K370" s="453"/>
      <c r="L370" s="453"/>
      <c r="M370" s="453"/>
      <c r="N370" s="454"/>
    </row>
    <row r="371" spans="1:14" ht="16.5">
      <c r="A371" s="410">
        <v>365</v>
      </c>
      <c r="B371" s="450"/>
      <c r="C371" s="451"/>
      <c r="D371" s="455" t="s">
        <v>277</v>
      </c>
      <c r="E371" s="456"/>
      <c r="F371" s="436"/>
      <c r="G371" s="436"/>
      <c r="H371" s="437"/>
      <c r="I371" s="438">
        <f t="shared" si="8"/>
        <v>1000</v>
      </c>
      <c r="J371" s="269"/>
      <c r="K371" s="269"/>
      <c r="L371" s="269">
        <v>1000</v>
      </c>
      <c r="M371" s="269"/>
      <c r="N371" s="270"/>
    </row>
    <row r="372" spans="1:14" ht="16.5">
      <c r="A372" s="410">
        <v>366</v>
      </c>
      <c r="B372" s="450"/>
      <c r="C372" s="451"/>
      <c r="D372" s="452" t="s">
        <v>285</v>
      </c>
      <c r="E372" s="453"/>
      <c r="F372" s="439"/>
      <c r="G372" s="439"/>
      <c r="H372" s="440"/>
      <c r="I372" s="441">
        <f t="shared" si="8"/>
        <v>1000</v>
      </c>
      <c r="J372" s="47"/>
      <c r="K372" s="47"/>
      <c r="L372" s="47">
        <v>1000</v>
      </c>
      <c r="M372" s="47"/>
      <c r="N372" s="48"/>
    </row>
    <row r="373" spans="1:14" ht="17.25">
      <c r="A373" s="410">
        <v>367</v>
      </c>
      <c r="B373" s="442"/>
      <c r="C373" s="443"/>
      <c r="D373" s="444" t="s">
        <v>275</v>
      </c>
      <c r="E373" s="445"/>
      <c r="F373" s="446"/>
      <c r="G373" s="446"/>
      <c r="H373" s="447"/>
      <c r="I373" s="448">
        <f t="shared" si="8"/>
        <v>841</v>
      </c>
      <c r="J373" s="446">
        <v>1</v>
      </c>
      <c r="K373" s="446">
        <v>1</v>
      </c>
      <c r="L373" s="446">
        <v>839</v>
      </c>
      <c r="M373" s="446"/>
      <c r="N373" s="449"/>
    </row>
    <row r="374" spans="1:14" s="422" customFormat="1" ht="25.5" customHeight="1">
      <c r="A374" s="410">
        <v>368</v>
      </c>
      <c r="B374" s="450"/>
      <c r="C374" s="451">
        <v>79</v>
      </c>
      <c r="D374" s="452" t="s">
        <v>129</v>
      </c>
      <c r="E374" s="453" t="s">
        <v>776</v>
      </c>
      <c r="F374" s="439">
        <v>43</v>
      </c>
      <c r="G374" s="439">
        <v>1700</v>
      </c>
      <c r="H374" s="440">
        <v>46</v>
      </c>
      <c r="I374" s="441"/>
      <c r="J374" s="453"/>
      <c r="K374" s="453"/>
      <c r="L374" s="453"/>
      <c r="M374" s="453"/>
      <c r="N374" s="454"/>
    </row>
    <row r="375" spans="1:14" ht="16.5">
      <c r="A375" s="410">
        <v>369</v>
      </c>
      <c r="B375" s="450"/>
      <c r="C375" s="451"/>
      <c r="D375" s="455" t="s">
        <v>277</v>
      </c>
      <c r="E375" s="456"/>
      <c r="F375" s="436"/>
      <c r="G375" s="436"/>
      <c r="H375" s="437"/>
      <c r="I375" s="438">
        <f t="shared" si="8"/>
        <v>1700</v>
      </c>
      <c r="J375" s="269"/>
      <c r="K375" s="269"/>
      <c r="L375" s="269">
        <v>1700</v>
      </c>
      <c r="M375" s="269"/>
      <c r="N375" s="270"/>
    </row>
    <row r="376" spans="1:14" ht="16.5">
      <c r="A376" s="410">
        <v>370</v>
      </c>
      <c r="B376" s="450"/>
      <c r="C376" s="451"/>
      <c r="D376" s="452" t="s">
        <v>285</v>
      </c>
      <c r="E376" s="453"/>
      <c r="F376" s="439"/>
      <c r="G376" s="439"/>
      <c r="H376" s="440"/>
      <c r="I376" s="441">
        <f t="shared" si="8"/>
        <v>1530</v>
      </c>
      <c r="J376" s="47"/>
      <c r="K376" s="47"/>
      <c r="L376" s="47">
        <v>1530</v>
      </c>
      <c r="M376" s="47"/>
      <c r="N376" s="48"/>
    </row>
    <row r="377" spans="1:14" ht="17.25">
      <c r="A377" s="410">
        <v>371</v>
      </c>
      <c r="B377" s="442"/>
      <c r="C377" s="443"/>
      <c r="D377" s="444" t="s">
        <v>275</v>
      </c>
      <c r="E377" s="445"/>
      <c r="F377" s="446"/>
      <c r="G377" s="446"/>
      <c r="H377" s="447"/>
      <c r="I377" s="448">
        <f t="shared" si="8"/>
        <v>0</v>
      </c>
      <c r="J377" s="446"/>
      <c r="K377" s="446"/>
      <c r="L377" s="446"/>
      <c r="M377" s="446"/>
      <c r="N377" s="449"/>
    </row>
    <row r="378" spans="1:14" s="422" customFormat="1" ht="27.75" customHeight="1">
      <c r="A378" s="410">
        <v>372</v>
      </c>
      <c r="B378" s="450"/>
      <c r="C378" s="451">
        <v>80</v>
      </c>
      <c r="D378" s="452" t="s">
        <v>120</v>
      </c>
      <c r="E378" s="453" t="s">
        <v>776</v>
      </c>
      <c r="F378" s="439">
        <v>6988</v>
      </c>
      <c r="G378" s="439">
        <v>5800</v>
      </c>
      <c r="H378" s="440">
        <v>843</v>
      </c>
      <c r="I378" s="441"/>
      <c r="J378" s="453"/>
      <c r="K378" s="453"/>
      <c r="L378" s="453"/>
      <c r="M378" s="453"/>
      <c r="N378" s="454"/>
    </row>
    <row r="379" spans="1:14" ht="16.5">
      <c r="A379" s="410">
        <v>373</v>
      </c>
      <c r="B379" s="450"/>
      <c r="C379" s="451"/>
      <c r="D379" s="455" t="s">
        <v>277</v>
      </c>
      <c r="E379" s="456"/>
      <c r="F379" s="436"/>
      <c r="G379" s="436"/>
      <c r="H379" s="437"/>
      <c r="I379" s="438">
        <f t="shared" si="8"/>
        <v>4800</v>
      </c>
      <c r="J379" s="269">
        <v>300</v>
      </c>
      <c r="K379" s="269">
        <v>100</v>
      </c>
      <c r="L379" s="269">
        <v>4400</v>
      </c>
      <c r="M379" s="269"/>
      <c r="N379" s="270"/>
    </row>
    <row r="380" spans="1:14" ht="16.5">
      <c r="A380" s="410">
        <v>374</v>
      </c>
      <c r="B380" s="450"/>
      <c r="C380" s="451"/>
      <c r="D380" s="452" t="s">
        <v>285</v>
      </c>
      <c r="E380" s="453"/>
      <c r="F380" s="439"/>
      <c r="G380" s="439"/>
      <c r="H380" s="440"/>
      <c r="I380" s="441">
        <f t="shared" si="8"/>
        <v>4800</v>
      </c>
      <c r="J380" s="47">
        <v>300</v>
      </c>
      <c r="K380" s="47">
        <v>100</v>
      </c>
      <c r="L380" s="47">
        <v>4400</v>
      </c>
      <c r="M380" s="47"/>
      <c r="N380" s="48"/>
    </row>
    <row r="381" spans="1:14" ht="17.25">
      <c r="A381" s="410">
        <v>375</v>
      </c>
      <c r="B381" s="442"/>
      <c r="C381" s="443"/>
      <c r="D381" s="444" t="s">
        <v>275</v>
      </c>
      <c r="E381" s="445"/>
      <c r="F381" s="446"/>
      <c r="G381" s="446"/>
      <c r="H381" s="447"/>
      <c r="I381" s="448">
        <f t="shared" si="8"/>
        <v>244</v>
      </c>
      <c r="J381" s="446"/>
      <c r="K381" s="446">
        <v>4</v>
      </c>
      <c r="L381" s="446">
        <v>240</v>
      </c>
      <c r="M381" s="446"/>
      <c r="N381" s="449"/>
    </row>
    <row r="382" spans="1:14" s="422" customFormat="1" ht="27.75" customHeight="1">
      <c r="A382" s="410">
        <v>376</v>
      </c>
      <c r="B382" s="450"/>
      <c r="C382" s="451">
        <v>81</v>
      </c>
      <c r="D382" s="452" t="s">
        <v>42</v>
      </c>
      <c r="E382" s="453" t="s">
        <v>776</v>
      </c>
      <c r="F382" s="439">
        <v>104605</v>
      </c>
      <c r="G382" s="439">
        <v>115000</v>
      </c>
      <c r="H382" s="440">
        <v>88514</v>
      </c>
      <c r="I382" s="441"/>
      <c r="J382" s="453"/>
      <c r="K382" s="453"/>
      <c r="L382" s="453"/>
      <c r="M382" s="453"/>
      <c r="N382" s="454"/>
    </row>
    <row r="383" spans="1:14" ht="16.5">
      <c r="A383" s="410">
        <v>377</v>
      </c>
      <c r="B383" s="450"/>
      <c r="C383" s="451"/>
      <c r="D383" s="455" t="s">
        <v>277</v>
      </c>
      <c r="E383" s="456"/>
      <c r="F383" s="436"/>
      <c r="G383" s="436"/>
      <c r="H383" s="437"/>
      <c r="I383" s="438">
        <f t="shared" si="8"/>
        <v>148000</v>
      </c>
      <c r="J383" s="269"/>
      <c r="K383" s="269"/>
      <c r="L383" s="269">
        <v>148000</v>
      </c>
      <c r="M383" s="269"/>
      <c r="N383" s="270"/>
    </row>
    <row r="384" spans="1:14" ht="16.5">
      <c r="A384" s="410">
        <v>378</v>
      </c>
      <c r="B384" s="450"/>
      <c r="C384" s="451"/>
      <c r="D384" s="452" t="s">
        <v>285</v>
      </c>
      <c r="E384" s="453"/>
      <c r="F384" s="439"/>
      <c r="G384" s="439"/>
      <c r="H384" s="440"/>
      <c r="I384" s="441">
        <f t="shared" si="8"/>
        <v>185264</v>
      </c>
      <c r="J384" s="47"/>
      <c r="K384" s="47"/>
      <c r="L384" s="47">
        <v>185264</v>
      </c>
      <c r="M384" s="47"/>
      <c r="N384" s="48"/>
    </row>
    <row r="385" spans="1:14" ht="17.25">
      <c r="A385" s="410">
        <v>379</v>
      </c>
      <c r="B385" s="442"/>
      <c r="C385" s="443"/>
      <c r="D385" s="444" t="s">
        <v>275</v>
      </c>
      <c r="E385" s="445"/>
      <c r="F385" s="446"/>
      <c r="G385" s="446"/>
      <c r="H385" s="447"/>
      <c r="I385" s="448">
        <f t="shared" si="8"/>
        <v>141137</v>
      </c>
      <c r="J385" s="446"/>
      <c r="K385" s="446"/>
      <c r="L385" s="446">
        <v>141137</v>
      </c>
      <c r="M385" s="446"/>
      <c r="N385" s="449"/>
    </row>
    <row r="386" spans="1:14" s="422" customFormat="1" ht="27.75" customHeight="1">
      <c r="A386" s="410">
        <v>380</v>
      </c>
      <c r="B386" s="450"/>
      <c r="C386" s="451">
        <v>82</v>
      </c>
      <c r="D386" s="452" t="s">
        <v>396</v>
      </c>
      <c r="E386" s="453" t="s">
        <v>776</v>
      </c>
      <c r="F386" s="439">
        <v>227503</v>
      </c>
      <c r="G386" s="439">
        <v>250000</v>
      </c>
      <c r="H386" s="440">
        <f>253303-1483</f>
        <v>251820</v>
      </c>
      <c r="I386" s="441"/>
      <c r="J386" s="453"/>
      <c r="K386" s="453"/>
      <c r="L386" s="453"/>
      <c r="M386" s="453"/>
      <c r="N386" s="454"/>
    </row>
    <row r="387" spans="1:14" ht="16.5">
      <c r="A387" s="410">
        <v>381</v>
      </c>
      <c r="B387" s="450"/>
      <c r="C387" s="451"/>
      <c r="D387" s="455" t="s">
        <v>277</v>
      </c>
      <c r="E387" s="456"/>
      <c r="F387" s="436"/>
      <c r="G387" s="436"/>
      <c r="H387" s="437"/>
      <c r="I387" s="438">
        <f t="shared" si="8"/>
        <v>278000</v>
      </c>
      <c r="J387" s="269"/>
      <c r="K387" s="269"/>
      <c r="L387" s="269">
        <v>278000</v>
      </c>
      <c r="M387" s="269"/>
      <c r="N387" s="270"/>
    </row>
    <row r="388" spans="1:14" ht="16.5">
      <c r="A388" s="410">
        <v>382</v>
      </c>
      <c r="B388" s="450"/>
      <c r="C388" s="451"/>
      <c r="D388" s="452" t="s">
        <v>285</v>
      </c>
      <c r="E388" s="453"/>
      <c r="F388" s="439"/>
      <c r="G388" s="439"/>
      <c r="H388" s="440"/>
      <c r="I388" s="441">
        <f t="shared" si="8"/>
        <v>294389</v>
      </c>
      <c r="J388" s="47"/>
      <c r="K388" s="47"/>
      <c r="L388" s="47">
        <v>294389</v>
      </c>
      <c r="M388" s="47"/>
      <c r="N388" s="48"/>
    </row>
    <row r="389" spans="1:14" ht="17.25">
      <c r="A389" s="410">
        <v>383</v>
      </c>
      <c r="B389" s="442"/>
      <c r="C389" s="443"/>
      <c r="D389" s="444" t="s">
        <v>275</v>
      </c>
      <c r="E389" s="445"/>
      <c r="F389" s="446"/>
      <c r="G389" s="446"/>
      <c r="H389" s="447"/>
      <c r="I389" s="448">
        <f>SUM(J389:N389)</f>
        <v>279334</v>
      </c>
      <c r="J389" s="446"/>
      <c r="K389" s="446"/>
      <c r="L389" s="446">
        <v>279334</v>
      </c>
      <c r="M389" s="446"/>
      <c r="N389" s="449"/>
    </row>
    <row r="390" spans="1:14" s="422" customFormat="1" ht="27.75" customHeight="1">
      <c r="A390" s="410">
        <v>384</v>
      </c>
      <c r="B390" s="450"/>
      <c r="C390" s="451">
        <v>83</v>
      </c>
      <c r="D390" s="452" t="s">
        <v>121</v>
      </c>
      <c r="E390" s="453" t="s">
        <v>776</v>
      </c>
      <c r="F390" s="439">
        <v>36680</v>
      </c>
      <c r="G390" s="439">
        <v>40000</v>
      </c>
      <c r="H390" s="440">
        <v>39200</v>
      </c>
      <c r="I390" s="441"/>
      <c r="J390" s="453"/>
      <c r="K390" s="453"/>
      <c r="L390" s="453"/>
      <c r="M390" s="453"/>
      <c r="N390" s="454"/>
    </row>
    <row r="391" spans="1:14" ht="16.5">
      <c r="A391" s="410">
        <v>385</v>
      </c>
      <c r="B391" s="450"/>
      <c r="C391" s="451"/>
      <c r="D391" s="455" t="s">
        <v>277</v>
      </c>
      <c r="E391" s="456"/>
      <c r="F391" s="436"/>
      <c r="G391" s="436"/>
      <c r="H391" s="437"/>
      <c r="I391" s="438">
        <f t="shared" si="8"/>
        <v>50000</v>
      </c>
      <c r="J391" s="269"/>
      <c r="K391" s="269"/>
      <c r="L391" s="269">
        <v>50000</v>
      </c>
      <c r="M391" s="269"/>
      <c r="N391" s="270"/>
    </row>
    <row r="392" spans="1:14" ht="16.5">
      <c r="A392" s="410">
        <v>386</v>
      </c>
      <c r="B392" s="450"/>
      <c r="C392" s="451"/>
      <c r="D392" s="452" t="s">
        <v>285</v>
      </c>
      <c r="E392" s="453"/>
      <c r="F392" s="439"/>
      <c r="G392" s="439"/>
      <c r="H392" s="440"/>
      <c r="I392" s="441">
        <f t="shared" si="8"/>
        <v>53900</v>
      </c>
      <c r="J392" s="47"/>
      <c r="K392" s="47"/>
      <c r="L392" s="47">
        <v>53900</v>
      </c>
      <c r="M392" s="47"/>
      <c r="N392" s="48"/>
    </row>
    <row r="393" spans="1:14" ht="17.25">
      <c r="A393" s="410">
        <v>387</v>
      </c>
      <c r="B393" s="442"/>
      <c r="C393" s="443"/>
      <c r="D393" s="444" t="s">
        <v>275</v>
      </c>
      <c r="E393" s="445"/>
      <c r="F393" s="446"/>
      <c r="G393" s="446"/>
      <c r="H393" s="447"/>
      <c r="I393" s="448">
        <f t="shared" si="8"/>
        <v>50472</v>
      </c>
      <c r="J393" s="446"/>
      <c r="K393" s="446"/>
      <c r="L393" s="446">
        <v>50472</v>
      </c>
      <c r="M393" s="446"/>
      <c r="N393" s="449"/>
    </row>
    <row r="394" spans="1:14" s="422" customFormat="1" ht="27.75" customHeight="1">
      <c r="A394" s="410">
        <v>388</v>
      </c>
      <c r="B394" s="450"/>
      <c r="C394" s="451">
        <v>84</v>
      </c>
      <c r="D394" s="452" t="s">
        <v>122</v>
      </c>
      <c r="E394" s="453" t="s">
        <v>776</v>
      </c>
      <c r="F394" s="439">
        <v>242142</v>
      </c>
      <c r="G394" s="439">
        <v>260000</v>
      </c>
      <c r="H394" s="440">
        <v>261079</v>
      </c>
      <c r="I394" s="441"/>
      <c r="J394" s="453"/>
      <c r="K394" s="453"/>
      <c r="L394" s="453"/>
      <c r="M394" s="453"/>
      <c r="N394" s="454"/>
    </row>
    <row r="395" spans="1:14" ht="16.5">
      <c r="A395" s="410">
        <v>389</v>
      </c>
      <c r="B395" s="450"/>
      <c r="C395" s="451"/>
      <c r="D395" s="455" t="s">
        <v>277</v>
      </c>
      <c r="E395" s="456"/>
      <c r="F395" s="436"/>
      <c r="G395" s="436"/>
      <c r="H395" s="437"/>
      <c r="I395" s="438">
        <f t="shared" si="8"/>
        <v>300000</v>
      </c>
      <c r="J395" s="269"/>
      <c r="K395" s="269"/>
      <c r="L395" s="269">
        <v>300000</v>
      </c>
      <c r="M395" s="269"/>
      <c r="N395" s="270"/>
    </row>
    <row r="396" spans="1:14" ht="16.5">
      <c r="A396" s="410">
        <v>390</v>
      </c>
      <c r="B396" s="450"/>
      <c r="C396" s="451"/>
      <c r="D396" s="452" t="s">
        <v>285</v>
      </c>
      <c r="E396" s="453"/>
      <c r="F396" s="439"/>
      <c r="G396" s="439"/>
      <c r="H396" s="440"/>
      <c r="I396" s="441">
        <f t="shared" si="8"/>
        <v>326678</v>
      </c>
      <c r="J396" s="47"/>
      <c r="K396" s="47"/>
      <c r="L396" s="47">
        <v>326678</v>
      </c>
      <c r="M396" s="47"/>
      <c r="N396" s="48"/>
    </row>
    <row r="397" spans="1:14" ht="17.25">
      <c r="A397" s="410">
        <v>391</v>
      </c>
      <c r="B397" s="442"/>
      <c r="C397" s="443"/>
      <c r="D397" s="444" t="s">
        <v>275</v>
      </c>
      <c r="E397" s="445"/>
      <c r="F397" s="446"/>
      <c r="G397" s="446"/>
      <c r="H397" s="447"/>
      <c r="I397" s="448">
        <f>SUM(J397:N397)</f>
        <v>302093</v>
      </c>
      <c r="J397" s="446"/>
      <c r="K397" s="446"/>
      <c r="L397" s="446">
        <v>302093</v>
      </c>
      <c r="M397" s="446"/>
      <c r="N397" s="449"/>
    </row>
    <row r="398" spans="1:14" s="422" customFormat="1" ht="27.75" customHeight="1">
      <c r="A398" s="410">
        <v>392</v>
      </c>
      <c r="B398" s="450"/>
      <c r="C398" s="451">
        <v>85</v>
      </c>
      <c r="D398" s="452" t="s">
        <v>28</v>
      </c>
      <c r="E398" s="453" t="s">
        <v>776</v>
      </c>
      <c r="F398" s="439"/>
      <c r="G398" s="439"/>
      <c r="H398" s="440"/>
      <c r="I398" s="441"/>
      <c r="J398" s="453"/>
      <c r="K398" s="453"/>
      <c r="L398" s="453"/>
      <c r="M398" s="453"/>
      <c r="N398" s="454"/>
    </row>
    <row r="399" spans="1:14" ht="16.5">
      <c r="A399" s="410">
        <v>393</v>
      </c>
      <c r="B399" s="450"/>
      <c r="C399" s="451"/>
      <c r="D399" s="455" t="s">
        <v>277</v>
      </c>
      <c r="E399" s="456"/>
      <c r="F399" s="436"/>
      <c r="G399" s="436"/>
      <c r="H399" s="437"/>
      <c r="I399" s="438">
        <f aca="true" t="shared" si="9" ref="I399:I463">SUM(J399:N399)</f>
        <v>30000</v>
      </c>
      <c r="J399" s="269"/>
      <c r="K399" s="269"/>
      <c r="L399" s="269">
        <v>30000</v>
      </c>
      <c r="M399" s="269"/>
      <c r="N399" s="270"/>
    </row>
    <row r="400" spans="1:14" ht="16.5">
      <c r="A400" s="410">
        <v>394</v>
      </c>
      <c r="B400" s="450"/>
      <c r="C400" s="451"/>
      <c r="D400" s="452" t="s">
        <v>285</v>
      </c>
      <c r="E400" s="453"/>
      <c r="F400" s="439"/>
      <c r="G400" s="439"/>
      <c r="H400" s="440"/>
      <c r="I400" s="441">
        <f t="shared" si="9"/>
        <v>0</v>
      </c>
      <c r="J400" s="47"/>
      <c r="K400" s="47"/>
      <c r="L400" s="47"/>
      <c r="M400" s="47"/>
      <c r="N400" s="48"/>
    </row>
    <row r="401" spans="1:14" ht="18" customHeight="1">
      <c r="A401" s="410">
        <v>395</v>
      </c>
      <c r="B401" s="442"/>
      <c r="C401" s="443"/>
      <c r="D401" s="444" t="s">
        <v>275</v>
      </c>
      <c r="E401" s="445"/>
      <c r="F401" s="446"/>
      <c r="G401" s="446"/>
      <c r="H401" s="447"/>
      <c r="I401" s="448">
        <f t="shared" si="9"/>
        <v>0</v>
      </c>
      <c r="J401" s="446"/>
      <c r="K401" s="446"/>
      <c r="L401" s="446"/>
      <c r="M401" s="446"/>
      <c r="N401" s="449"/>
    </row>
    <row r="402" spans="1:14" s="422" customFormat="1" ht="27.75" customHeight="1">
      <c r="A402" s="410">
        <v>396</v>
      </c>
      <c r="B402" s="450"/>
      <c r="C402" s="451">
        <v>86</v>
      </c>
      <c r="D402" s="452" t="s">
        <v>296</v>
      </c>
      <c r="E402" s="453" t="s">
        <v>714</v>
      </c>
      <c r="F402" s="439"/>
      <c r="G402" s="439"/>
      <c r="H402" s="440"/>
      <c r="I402" s="441"/>
      <c r="J402" s="453"/>
      <c r="K402" s="453"/>
      <c r="L402" s="453"/>
      <c r="M402" s="453"/>
      <c r="N402" s="454"/>
    </row>
    <row r="403" spans="1:14" ht="16.5">
      <c r="A403" s="410">
        <v>397</v>
      </c>
      <c r="B403" s="450"/>
      <c r="C403" s="451"/>
      <c r="D403" s="452" t="s">
        <v>285</v>
      </c>
      <c r="E403" s="453"/>
      <c r="F403" s="439"/>
      <c r="G403" s="439"/>
      <c r="H403" s="440"/>
      <c r="I403" s="441">
        <f>SUM(J403:N403)</f>
        <v>30000</v>
      </c>
      <c r="J403" s="47"/>
      <c r="K403" s="47"/>
      <c r="L403" s="47">
        <v>30000</v>
      </c>
      <c r="M403" s="47"/>
      <c r="N403" s="48"/>
    </row>
    <row r="404" spans="1:14" ht="17.25">
      <c r="A404" s="410">
        <v>398</v>
      </c>
      <c r="B404" s="442"/>
      <c r="C404" s="443"/>
      <c r="D404" s="444" t="s">
        <v>275</v>
      </c>
      <c r="E404" s="445"/>
      <c r="F404" s="446"/>
      <c r="G404" s="446"/>
      <c r="H404" s="447"/>
      <c r="I404" s="448">
        <f>SUM(J404:N404)</f>
        <v>19527</v>
      </c>
      <c r="J404" s="446"/>
      <c r="K404" s="446"/>
      <c r="L404" s="446">
        <v>19527</v>
      </c>
      <c r="M404" s="446"/>
      <c r="N404" s="449"/>
    </row>
    <row r="405" spans="1:14" s="422" customFormat="1" ht="27.75" customHeight="1">
      <c r="A405" s="410">
        <v>399</v>
      </c>
      <c r="B405" s="450"/>
      <c r="C405" s="451">
        <v>87</v>
      </c>
      <c r="D405" s="452" t="s">
        <v>29</v>
      </c>
      <c r="E405" s="453" t="s">
        <v>776</v>
      </c>
      <c r="F405" s="439"/>
      <c r="G405" s="439"/>
      <c r="H405" s="440"/>
      <c r="I405" s="441"/>
      <c r="J405" s="453"/>
      <c r="K405" s="453"/>
      <c r="L405" s="453"/>
      <c r="M405" s="453"/>
      <c r="N405" s="454"/>
    </row>
    <row r="406" spans="1:14" ht="16.5">
      <c r="A406" s="410">
        <v>400</v>
      </c>
      <c r="B406" s="450"/>
      <c r="C406" s="451"/>
      <c r="D406" s="455" t="s">
        <v>277</v>
      </c>
      <c r="E406" s="456"/>
      <c r="F406" s="436"/>
      <c r="G406" s="436"/>
      <c r="H406" s="437"/>
      <c r="I406" s="438">
        <f t="shared" si="9"/>
        <v>1000</v>
      </c>
      <c r="J406" s="269"/>
      <c r="K406" s="269"/>
      <c r="L406" s="269">
        <v>1000</v>
      </c>
      <c r="M406" s="269"/>
      <c r="N406" s="270"/>
    </row>
    <row r="407" spans="1:14" ht="16.5">
      <c r="A407" s="410">
        <v>401</v>
      </c>
      <c r="B407" s="450"/>
      <c r="C407" s="451"/>
      <c r="D407" s="452" t="s">
        <v>285</v>
      </c>
      <c r="E407" s="453"/>
      <c r="F407" s="439"/>
      <c r="G407" s="439"/>
      <c r="H407" s="440"/>
      <c r="I407" s="441">
        <f t="shared" si="9"/>
        <v>1000</v>
      </c>
      <c r="J407" s="47"/>
      <c r="K407" s="47"/>
      <c r="L407" s="47">
        <v>1000</v>
      </c>
      <c r="M407" s="47"/>
      <c r="N407" s="48"/>
    </row>
    <row r="408" spans="1:14" ht="17.25">
      <c r="A408" s="410">
        <v>402</v>
      </c>
      <c r="B408" s="442"/>
      <c r="C408" s="443"/>
      <c r="D408" s="444" t="s">
        <v>275</v>
      </c>
      <c r="E408" s="445"/>
      <c r="F408" s="446"/>
      <c r="G408" s="446"/>
      <c r="H408" s="447"/>
      <c r="I408" s="448">
        <f t="shared" si="9"/>
        <v>0</v>
      </c>
      <c r="J408" s="446"/>
      <c r="K408" s="446"/>
      <c r="L408" s="446"/>
      <c r="M408" s="446"/>
      <c r="N408" s="449"/>
    </row>
    <row r="409" spans="1:14" s="422" customFormat="1" ht="27.75" customHeight="1">
      <c r="A409" s="410">
        <v>403</v>
      </c>
      <c r="B409" s="450"/>
      <c r="C409" s="451">
        <v>88</v>
      </c>
      <c r="D409" s="452" t="s">
        <v>741</v>
      </c>
      <c r="E409" s="453" t="s">
        <v>776</v>
      </c>
      <c r="F409" s="439"/>
      <c r="G409" s="439"/>
      <c r="H409" s="440"/>
      <c r="I409" s="441"/>
      <c r="J409" s="453"/>
      <c r="K409" s="453"/>
      <c r="L409" s="453"/>
      <c r="M409" s="453"/>
      <c r="N409" s="454"/>
    </row>
    <row r="410" spans="1:14" ht="16.5">
      <c r="A410" s="410">
        <v>404</v>
      </c>
      <c r="B410" s="450"/>
      <c r="C410" s="451"/>
      <c r="D410" s="455" t="s">
        <v>277</v>
      </c>
      <c r="E410" s="456"/>
      <c r="F410" s="436"/>
      <c r="G410" s="436"/>
      <c r="H410" s="437"/>
      <c r="I410" s="438">
        <f t="shared" si="9"/>
        <v>5000</v>
      </c>
      <c r="J410" s="269"/>
      <c r="K410" s="269"/>
      <c r="L410" s="269">
        <v>5000</v>
      </c>
      <c r="M410" s="269"/>
      <c r="N410" s="270"/>
    </row>
    <row r="411" spans="1:14" ht="16.5">
      <c r="A411" s="410">
        <v>405</v>
      </c>
      <c r="B411" s="450"/>
      <c r="C411" s="451"/>
      <c r="D411" s="452" t="s">
        <v>285</v>
      </c>
      <c r="E411" s="453"/>
      <c r="F411" s="439"/>
      <c r="G411" s="439"/>
      <c r="H411" s="440"/>
      <c r="I411" s="441">
        <f t="shared" si="9"/>
        <v>6500</v>
      </c>
      <c r="J411" s="47"/>
      <c r="K411" s="47"/>
      <c r="L411" s="47">
        <v>6500</v>
      </c>
      <c r="M411" s="47"/>
      <c r="N411" s="48"/>
    </row>
    <row r="412" spans="1:14" ht="17.25">
      <c r="A412" s="410">
        <v>406</v>
      </c>
      <c r="B412" s="442"/>
      <c r="C412" s="443"/>
      <c r="D412" s="444" t="s">
        <v>275</v>
      </c>
      <c r="E412" s="445"/>
      <c r="F412" s="446"/>
      <c r="G412" s="446"/>
      <c r="H412" s="447"/>
      <c r="I412" s="448">
        <f t="shared" si="9"/>
        <v>3665</v>
      </c>
      <c r="J412" s="446"/>
      <c r="K412" s="446"/>
      <c r="L412" s="446">
        <v>3665</v>
      </c>
      <c r="M412" s="446"/>
      <c r="N412" s="449"/>
    </row>
    <row r="413" spans="1:14" s="422" customFormat="1" ht="21.75" customHeight="1">
      <c r="A413" s="410">
        <v>407</v>
      </c>
      <c r="B413" s="450"/>
      <c r="C413" s="451">
        <v>89</v>
      </c>
      <c r="D413" s="452" t="s">
        <v>123</v>
      </c>
      <c r="E413" s="453" t="s">
        <v>776</v>
      </c>
      <c r="F413" s="439">
        <v>12929</v>
      </c>
      <c r="G413" s="439">
        <v>13000</v>
      </c>
      <c r="H413" s="440">
        <f>10735-343</f>
        <v>10392</v>
      </c>
      <c r="I413" s="441"/>
      <c r="J413" s="453"/>
      <c r="K413" s="453"/>
      <c r="L413" s="453"/>
      <c r="M413" s="453"/>
      <c r="N413" s="454"/>
    </row>
    <row r="414" spans="1:14" ht="16.5">
      <c r="A414" s="410">
        <v>408</v>
      </c>
      <c r="B414" s="450"/>
      <c r="C414" s="451"/>
      <c r="D414" s="455" t="s">
        <v>277</v>
      </c>
      <c r="E414" s="456"/>
      <c r="F414" s="436"/>
      <c r="G414" s="436"/>
      <c r="H414" s="437"/>
      <c r="I414" s="438">
        <f t="shared" si="9"/>
        <v>13000</v>
      </c>
      <c r="J414" s="269"/>
      <c r="K414" s="269"/>
      <c r="L414" s="269">
        <v>12000</v>
      </c>
      <c r="M414" s="269"/>
      <c r="N414" s="270">
        <v>1000</v>
      </c>
    </row>
    <row r="415" spans="1:14" ht="16.5">
      <c r="A415" s="410">
        <v>409</v>
      </c>
      <c r="B415" s="450"/>
      <c r="C415" s="451"/>
      <c r="D415" s="452" t="s">
        <v>285</v>
      </c>
      <c r="E415" s="453"/>
      <c r="F415" s="439"/>
      <c r="G415" s="439"/>
      <c r="H415" s="440"/>
      <c r="I415" s="441">
        <f t="shared" si="9"/>
        <v>25435</v>
      </c>
      <c r="J415" s="47">
        <v>270</v>
      </c>
      <c r="K415" s="47">
        <v>106</v>
      </c>
      <c r="L415" s="47">
        <v>24059</v>
      </c>
      <c r="M415" s="47"/>
      <c r="N415" s="48">
        <v>1000</v>
      </c>
    </row>
    <row r="416" spans="1:14" ht="17.25">
      <c r="A416" s="410">
        <v>410</v>
      </c>
      <c r="B416" s="442"/>
      <c r="C416" s="443"/>
      <c r="D416" s="444" t="s">
        <v>275</v>
      </c>
      <c r="E416" s="445"/>
      <c r="F416" s="446"/>
      <c r="G416" s="446"/>
      <c r="H416" s="447"/>
      <c r="I416" s="448">
        <f>SUM(J416:N416)</f>
        <v>16874</v>
      </c>
      <c r="J416" s="446">
        <v>270</v>
      </c>
      <c r="K416" s="446">
        <v>106</v>
      </c>
      <c r="L416" s="446">
        <v>16498</v>
      </c>
      <c r="M416" s="446"/>
      <c r="N416" s="449"/>
    </row>
    <row r="417" spans="1:14" s="422" customFormat="1" ht="21" customHeight="1">
      <c r="A417" s="410">
        <v>411</v>
      </c>
      <c r="B417" s="450"/>
      <c r="C417" s="451">
        <v>90</v>
      </c>
      <c r="D417" s="452" t="s">
        <v>125</v>
      </c>
      <c r="E417" s="453" t="s">
        <v>776</v>
      </c>
      <c r="F417" s="439">
        <v>172385</v>
      </c>
      <c r="G417" s="439">
        <v>138000</v>
      </c>
      <c r="H417" s="440">
        <v>89927</v>
      </c>
      <c r="I417" s="441"/>
      <c r="J417" s="453"/>
      <c r="K417" s="453"/>
      <c r="L417" s="453"/>
      <c r="M417" s="453"/>
      <c r="N417" s="454"/>
    </row>
    <row r="418" spans="1:14" ht="16.5">
      <c r="A418" s="410">
        <v>412</v>
      </c>
      <c r="B418" s="450"/>
      <c r="C418" s="451"/>
      <c r="D418" s="455" t="s">
        <v>277</v>
      </c>
      <c r="E418" s="456"/>
      <c r="F418" s="436"/>
      <c r="G418" s="436"/>
      <c r="H418" s="437"/>
      <c r="I418" s="438">
        <f t="shared" si="9"/>
        <v>120000</v>
      </c>
      <c r="J418" s="269"/>
      <c r="K418" s="269"/>
      <c r="L418" s="269">
        <v>120000</v>
      </c>
      <c r="M418" s="269"/>
      <c r="N418" s="270"/>
    </row>
    <row r="419" spans="1:14" ht="16.5">
      <c r="A419" s="410">
        <v>413</v>
      </c>
      <c r="B419" s="450"/>
      <c r="C419" s="451"/>
      <c r="D419" s="452" t="s">
        <v>285</v>
      </c>
      <c r="E419" s="453"/>
      <c r="F419" s="439"/>
      <c r="G419" s="439"/>
      <c r="H419" s="440"/>
      <c r="I419" s="441">
        <f t="shared" si="9"/>
        <v>168458</v>
      </c>
      <c r="J419" s="47"/>
      <c r="K419" s="47"/>
      <c r="L419" s="47">
        <v>168458</v>
      </c>
      <c r="M419" s="47"/>
      <c r="N419" s="48"/>
    </row>
    <row r="420" spans="1:14" ht="17.25">
      <c r="A420" s="410">
        <v>414</v>
      </c>
      <c r="B420" s="442"/>
      <c r="C420" s="443"/>
      <c r="D420" s="444" t="s">
        <v>275</v>
      </c>
      <c r="E420" s="445"/>
      <c r="F420" s="446"/>
      <c r="G420" s="446"/>
      <c r="H420" s="447"/>
      <c r="I420" s="448">
        <f t="shared" si="9"/>
        <v>165247</v>
      </c>
      <c r="J420" s="446"/>
      <c r="K420" s="446"/>
      <c r="L420" s="446">
        <v>165247</v>
      </c>
      <c r="M420" s="446"/>
      <c r="N420" s="449"/>
    </row>
    <row r="421" spans="1:14" s="422" customFormat="1" ht="21" customHeight="1">
      <c r="A421" s="410">
        <v>415</v>
      </c>
      <c r="B421" s="450"/>
      <c r="C421" s="451">
        <v>91</v>
      </c>
      <c r="D421" s="452" t="s">
        <v>126</v>
      </c>
      <c r="E421" s="453" t="s">
        <v>714</v>
      </c>
      <c r="F421" s="439">
        <v>5310</v>
      </c>
      <c r="G421" s="439">
        <v>5025</v>
      </c>
      <c r="H421" s="440">
        <v>5139</v>
      </c>
      <c r="I421" s="441"/>
      <c r="J421" s="453"/>
      <c r="K421" s="453"/>
      <c r="L421" s="453"/>
      <c r="M421" s="453"/>
      <c r="N421" s="454"/>
    </row>
    <row r="422" spans="1:14" ht="16.5">
      <c r="A422" s="410">
        <v>416</v>
      </c>
      <c r="B422" s="450"/>
      <c r="C422" s="451"/>
      <c r="D422" s="455" t="s">
        <v>277</v>
      </c>
      <c r="E422" s="456"/>
      <c r="F422" s="436"/>
      <c r="G422" s="436"/>
      <c r="H422" s="437"/>
      <c r="I422" s="438">
        <f t="shared" si="9"/>
        <v>5856</v>
      </c>
      <c r="J422" s="269"/>
      <c r="K422" s="269"/>
      <c r="L422" s="269">
        <v>5856</v>
      </c>
      <c r="M422" s="269"/>
      <c r="N422" s="270"/>
    </row>
    <row r="423" spans="1:14" ht="16.5">
      <c r="A423" s="410">
        <v>417</v>
      </c>
      <c r="B423" s="450"/>
      <c r="C423" s="451"/>
      <c r="D423" s="452" t="s">
        <v>285</v>
      </c>
      <c r="E423" s="453"/>
      <c r="F423" s="439"/>
      <c r="G423" s="439"/>
      <c r="H423" s="440"/>
      <c r="I423" s="441">
        <f t="shared" si="9"/>
        <v>5856</v>
      </c>
      <c r="J423" s="47"/>
      <c r="K423" s="47"/>
      <c r="L423" s="47">
        <v>5856</v>
      </c>
      <c r="M423" s="47"/>
      <c r="N423" s="48"/>
    </row>
    <row r="424" spans="1:14" ht="17.25">
      <c r="A424" s="410">
        <v>418</v>
      </c>
      <c r="B424" s="442"/>
      <c r="C424" s="443"/>
      <c r="D424" s="444" t="s">
        <v>275</v>
      </c>
      <c r="E424" s="445"/>
      <c r="F424" s="446"/>
      <c r="G424" s="446"/>
      <c r="H424" s="447"/>
      <c r="I424" s="448">
        <f t="shared" si="9"/>
        <v>5158</v>
      </c>
      <c r="J424" s="446"/>
      <c r="K424" s="446"/>
      <c r="L424" s="446">
        <v>5158</v>
      </c>
      <c r="M424" s="446"/>
      <c r="N424" s="449"/>
    </row>
    <row r="425" spans="1:14" s="422" customFormat="1" ht="21" customHeight="1">
      <c r="A425" s="410">
        <v>419</v>
      </c>
      <c r="B425" s="450"/>
      <c r="C425" s="451">
        <v>92</v>
      </c>
      <c r="D425" s="452" t="s">
        <v>127</v>
      </c>
      <c r="E425" s="453" t="s">
        <v>776</v>
      </c>
      <c r="F425" s="439">
        <v>3459</v>
      </c>
      <c r="G425" s="439">
        <v>5000</v>
      </c>
      <c r="H425" s="440">
        <v>3439</v>
      </c>
      <c r="I425" s="441"/>
      <c r="J425" s="453"/>
      <c r="K425" s="453"/>
      <c r="L425" s="453"/>
      <c r="M425" s="453"/>
      <c r="N425" s="454"/>
    </row>
    <row r="426" spans="1:14" ht="16.5">
      <c r="A426" s="410">
        <v>420</v>
      </c>
      <c r="B426" s="450"/>
      <c r="C426" s="451"/>
      <c r="D426" s="455" t="s">
        <v>277</v>
      </c>
      <c r="E426" s="456"/>
      <c r="F426" s="436"/>
      <c r="G426" s="436"/>
      <c r="H426" s="437"/>
      <c r="I426" s="438">
        <f t="shared" si="9"/>
        <v>5000</v>
      </c>
      <c r="J426" s="269"/>
      <c r="K426" s="269"/>
      <c r="L426" s="269">
        <v>5000</v>
      </c>
      <c r="M426" s="269"/>
      <c r="N426" s="270"/>
    </row>
    <row r="427" spans="1:14" ht="16.5">
      <c r="A427" s="410">
        <v>421</v>
      </c>
      <c r="B427" s="450"/>
      <c r="C427" s="451"/>
      <c r="D427" s="452" t="s">
        <v>285</v>
      </c>
      <c r="E427" s="453"/>
      <c r="F427" s="439"/>
      <c r="G427" s="439"/>
      <c r="H427" s="440"/>
      <c r="I427" s="441">
        <f t="shared" si="9"/>
        <v>5561</v>
      </c>
      <c r="J427" s="47"/>
      <c r="K427" s="47"/>
      <c r="L427" s="47">
        <v>5561</v>
      </c>
      <c r="M427" s="47"/>
      <c r="N427" s="48"/>
    </row>
    <row r="428" spans="1:14" ht="17.25">
      <c r="A428" s="410">
        <v>422</v>
      </c>
      <c r="B428" s="442"/>
      <c r="C428" s="443"/>
      <c r="D428" s="444" t="s">
        <v>275</v>
      </c>
      <c r="E428" s="445"/>
      <c r="F428" s="446"/>
      <c r="G428" s="446"/>
      <c r="H428" s="447"/>
      <c r="I428" s="448">
        <f t="shared" si="9"/>
        <v>3421</v>
      </c>
      <c r="J428" s="446"/>
      <c r="K428" s="446"/>
      <c r="L428" s="446">
        <v>3421</v>
      </c>
      <c r="M428" s="446"/>
      <c r="N428" s="449"/>
    </row>
    <row r="429" spans="1:14" s="422" customFormat="1" ht="21" customHeight="1">
      <c r="A429" s="410">
        <v>423</v>
      </c>
      <c r="B429" s="450"/>
      <c r="C429" s="451">
        <v>93</v>
      </c>
      <c r="D429" s="452" t="s">
        <v>196</v>
      </c>
      <c r="E429" s="453" t="s">
        <v>776</v>
      </c>
      <c r="F429" s="439">
        <v>7585</v>
      </c>
      <c r="G429" s="439">
        <v>4000</v>
      </c>
      <c r="H429" s="440">
        <v>2622</v>
      </c>
      <c r="I429" s="441"/>
      <c r="J429" s="453"/>
      <c r="K429" s="453"/>
      <c r="L429" s="453"/>
      <c r="M429" s="453"/>
      <c r="N429" s="454"/>
    </row>
    <row r="430" spans="1:14" ht="16.5">
      <c r="A430" s="410">
        <v>424</v>
      </c>
      <c r="B430" s="450"/>
      <c r="C430" s="451"/>
      <c r="D430" s="455" t="s">
        <v>277</v>
      </c>
      <c r="E430" s="456"/>
      <c r="F430" s="436"/>
      <c r="G430" s="436"/>
      <c r="H430" s="437"/>
      <c r="I430" s="438">
        <f t="shared" si="9"/>
        <v>6000</v>
      </c>
      <c r="J430" s="269"/>
      <c r="K430" s="269"/>
      <c r="L430" s="269">
        <v>6000</v>
      </c>
      <c r="M430" s="269"/>
      <c r="N430" s="270"/>
    </row>
    <row r="431" spans="1:14" ht="16.5">
      <c r="A431" s="410">
        <v>425</v>
      </c>
      <c r="B431" s="450"/>
      <c r="C431" s="451"/>
      <c r="D431" s="452" t="s">
        <v>285</v>
      </c>
      <c r="E431" s="453"/>
      <c r="F431" s="439"/>
      <c r="G431" s="439"/>
      <c r="H431" s="440"/>
      <c r="I431" s="441">
        <f t="shared" si="9"/>
        <v>7379</v>
      </c>
      <c r="J431" s="47"/>
      <c r="K431" s="47"/>
      <c r="L431" s="47">
        <v>7379</v>
      </c>
      <c r="M431" s="47"/>
      <c r="N431" s="48"/>
    </row>
    <row r="432" spans="1:14" ht="17.25">
      <c r="A432" s="410">
        <v>426</v>
      </c>
      <c r="B432" s="442"/>
      <c r="C432" s="443"/>
      <c r="D432" s="444" t="s">
        <v>275</v>
      </c>
      <c r="E432" s="445"/>
      <c r="F432" s="446"/>
      <c r="G432" s="446"/>
      <c r="H432" s="447"/>
      <c r="I432" s="448">
        <f t="shared" si="9"/>
        <v>4167</v>
      </c>
      <c r="J432" s="446"/>
      <c r="K432" s="446"/>
      <c r="L432" s="446">
        <v>4167</v>
      </c>
      <c r="M432" s="446"/>
      <c r="N432" s="449"/>
    </row>
    <row r="433" spans="1:14" s="422" customFormat="1" ht="21" customHeight="1">
      <c r="A433" s="410">
        <v>427</v>
      </c>
      <c r="B433" s="450"/>
      <c r="C433" s="451">
        <v>94</v>
      </c>
      <c r="D433" s="452" t="s">
        <v>197</v>
      </c>
      <c r="E433" s="453" t="s">
        <v>776</v>
      </c>
      <c r="F433" s="439"/>
      <c r="G433" s="439">
        <v>1000</v>
      </c>
      <c r="H433" s="440">
        <v>448</v>
      </c>
      <c r="I433" s="441"/>
      <c r="J433" s="453"/>
      <c r="K433" s="453"/>
      <c r="L433" s="453"/>
      <c r="M433" s="453"/>
      <c r="N433" s="454"/>
    </row>
    <row r="434" spans="1:14" ht="16.5">
      <c r="A434" s="410">
        <v>428</v>
      </c>
      <c r="B434" s="450"/>
      <c r="C434" s="451"/>
      <c r="D434" s="455" t="s">
        <v>277</v>
      </c>
      <c r="E434" s="456"/>
      <c r="F434" s="436"/>
      <c r="G434" s="436"/>
      <c r="H434" s="437"/>
      <c r="I434" s="438">
        <f t="shared" si="9"/>
        <v>2000</v>
      </c>
      <c r="J434" s="269"/>
      <c r="K434" s="269"/>
      <c r="L434" s="269">
        <v>2000</v>
      </c>
      <c r="M434" s="269"/>
      <c r="N434" s="270"/>
    </row>
    <row r="435" spans="1:14" ht="16.5">
      <c r="A435" s="410">
        <v>429</v>
      </c>
      <c r="B435" s="450"/>
      <c r="C435" s="451"/>
      <c r="D435" s="452" t="s">
        <v>285</v>
      </c>
      <c r="E435" s="453"/>
      <c r="F435" s="439"/>
      <c r="G435" s="439"/>
      <c r="H435" s="440"/>
      <c r="I435" s="441">
        <f t="shared" si="9"/>
        <v>2000</v>
      </c>
      <c r="J435" s="47"/>
      <c r="K435" s="47"/>
      <c r="L435" s="47">
        <v>2000</v>
      </c>
      <c r="M435" s="47"/>
      <c r="N435" s="48"/>
    </row>
    <row r="436" spans="1:14" ht="17.25">
      <c r="A436" s="410">
        <v>430</v>
      </c>
      <c r="B436" s="442"/>
      <c r="C436" s="443"/>
      <c r="D436" s="444" t="s">
        <v>275</v>
      </c>
      <c r="E436" s="445"/>
      <c r="F436" s="446"/>
      <c r="G436" s="446"/>
      <c r="H436" s="447"/>
      <c r="I436" s="448">
        <f t="shared" si="9"/>
        <v>334</v>
      </c>
      <c r="J436" s="446"/>
      <c r="K436" s="446"/>
      <c r="L436" s="446">
        <v>334</v>
      </c>
      <c r="M436" s="446"/>
      <c r="N436" s="449"/>
    </row>
    <row r="437" spans="1:14" s="422" customFormat="1" ht="21" customHeight="1">
      <c r="A437" s="410">
        <v>431</v>
      </c>
      <c r="B437" s="450"/>
      <c r="C437" s="451">
        <v>95</v>
      </c>
      <c r="D437" s="452" t="s">
        <v>200</v>
      </c>
      <c r="E437" s="453" t="s">
        <v>776</v>
      </c>
      <c r="F437" s="439">
        <v>63054</v>
      </c>
      <c r="G437" s="439">
        <v>38000</v>
      </c>
      <c r="H437" s="440">
        <v>25288</v>
      </c>
      <c r="I437" s="441"/>
      <c r="J437" s="453"/>
      <c r="K437" s="453"/>
      <c r="L437" s="453"/>
      <c r="M437" s="453"/>
      <c r="N437" s="454"/>
    </row>
    <row r="438" spans="1:14" ht="16.5">
      <c r="A438" s="410">
        <v>432</v>
      </c>
      <c r="B438" s="450"/>
      <c r="C438" s="451"/>
      <c r="D438" s="455" t="s">
        <v>277</v>
      </c>
      <c r="E438" s="456"/>
      <c r="F438" s="436"/>
      <c r="G438" s="436"/>
      <c r="H438" s="437"/>
      <c r="I438" s="438">
        <f t="shared" si="9"/>
        <v>32500</v>
      </c>
      <c r="J438" s="269"/>
      <c r="K438" s="269"/>
      <c r="L438" s="269">
        <v>32500</v>
      </c>
      <c r="M438" s="269"/>
      <c r="N438" s="270"/>
    </row>
    <row r="439" spans="1:14" ht="16.5">
      <c r="A439" s="410">
        <v>433</v>
      </c>
      <c r="B439" s="450"/>
      <c r="C439" s="451"/>
      <c r="D439" s="452" t="s">
        <v>285</v>
      </c>
      <c r="E439" s="453"/>
      <c r="F439" s="439"/>
      <c r="G439" s="439"/>
      <c r="H439" s="440"/>
      <c r="I439" s="441">
        <f t="shared" si="9"/>
        <v>33422</v>
      </c>
      <c r="J439" s="47"/>
      <c r="K439" s="47"/>
      <c r="L439" s="47">
        <v>33422</v>
      </c>
      <c r="M439" s="47"/>
      <c r="N439" s="48"/>
    </row>
    <row r="440" spans="1:14" ht="17.25">
      <c r="A440" s="410">
        <v>434</v>
      </c>
      <c r="B440" s="442"/>
      <c r="C440" s="443"/>
      <c r="D440" s="444" t="s">
        <v>275</v>
      </c>
      <c r="E440" s="445"/>
      <c r="F440" s="446"/>
      <c r="G440" s="446"/>
      <c r="H440" s="447"/>
      <c r="I440" s="448">
        <f t="shared" si="9"/>
        <v>29026</v>
      </c>
      <c r="J440" s="446"/>
      <c r="K440" s="446"/>
      <c r="L440" s="446">
        <v>29026</v>
      </c>
      <c r="M440" s="446"/>
      <c r="N440" s="449"/>
    </row>
    <row r="441" spans="1:14" s="422" customFormat="1" ht="21" customHeight="1">
      <c r="A441" s="410">
        <v>435</v>
      </c>
      <c r="B441" s="450"/>
      <c r="C441" s="451">
        <v>96</v>
      </c>
      <c r="D441" s="452" t="s">
        <v>421</v>
      </c>
      <c r="E441" s="453" t="s">
        <v>776</v>
      </c>
      <c r="F441" s="439">
        <v>36898</v>
      </c>
      <c r="G441" s="439">
        <v>38000</v>
      </c>
      <c r="H441" s="440">
        <v>38863</v>
      </c>
      <c r="I441" s="441"/>
      <c r="J441" s="453"/>
      <c r="K441" s="453"/>
      <c r="L441" s="453"/>
      <c r="M441" s="453"/>
      <c r="N441" s="454"/>
    </row>
    <row r="442" spans="1:14" ht="16.5">
      <c r="A442" s="410">
        <v>436</v>
      </c>
      <c r="B442" s="450"/>
      <c r="C442" s="451"/>
      <c r="D442" s="455" t="s">
        <v>277</v>
      </c>
      <c r="E442" s="456"/>
      <c r="F442" s="436"/>
      <c r="G442" s="436"/>
      <c r="H442" s="437"/>
      <c r="I442" s="438">
        <f t="shared" si="9"/>
        <v>43500</v>
      </c>
      <c r="J442" s="269"/>
      <c r="K442" s="269"/>
      <c r="L442" s="269">
        <v>43500</v>
      </c>
      <c r="M442" s="269"/>
      <c r="N442" s="270"/>
    </row>
    <row r="443" spans="1:14" ht="16.5">
      <c r="A443" s="410">
        <v>437</v>
      </c>
      <c r="B443" s="450"/>
      <c r="C443" s="451"/>
      <c r="D443" s="452" t="s">
        <v>285</v>
      </c>
      <c r="E443" s="453"/>
      <c r="F443" s="439"/>
      <c r="G443" s="439"/>
      <c r="H443" s="440"/>
      <c r="I443" s="441">
        <f t="shared" si="9"/>
        <v>45500</v>
      </c>
      <c r="J443" s="47"/>
      <c r="K443" s="47"/>
      <c r="L443" s="47">
        <v>45500</v>
      </c>
      <c r="M443" s="47"/>
      <c r="N443" s="48"/>
    </row>
    <row r="444" spans="1:14" ht="17.25">
      <c r="A444" s="410">
        <v>438</v>
      </c>
      <c r="B444" s="442"/>
      <c r="C444" s="443"/>
      <c r="D444" s="444" t="s">
        <v>275</v>
      </c>
      <c r="E444" s="445"/>
      <c r="F444" s="446"/>
      <c r="G444" s="446"/>
      <c r="H444" s="447"/>
      <c r="I444" s="448">
        <f t="shared" si="9"/>
        <v>43300</v>
      </c>
      <c r="J444" s="446"/>
      <c r="K444" s="446"/>
      <c r="L444" s="446">
        <v>43300</v>
      </c>
      <c r="M444" s="446"/>
      <c r="N444" s="449"/>
    </row>
    <row r="445" spans="1:14" s="422" customFormat="1" ht="21" customHeight="1">
      <c r="A445" s="410">
        <v>439</v>
      </c>
      <c r="B445" s="450"/>
      <c r="C445" s="451">
        <v>97</v>
      </c>
      <c r="D445" s="452" t="s">
        <v>195</v>
      </c>
      <c r="E445" s="453" t="s">
        <v>776</v>
      </c>
      <c r="F445" s="439"/>
      <c r="G445" s="439">
        <v>15500</v>
      </c>
      <c r="H445" s="440">
        <v>4093</v>
      </c>
      <c r="I445" s="441"/>
      <c r="J445" s="453"/>
      <c r="K445" s="453"/>
      <c r="L445" s="453"/>
      <c r="M445" s="453"/>
      <c r="N445" s="454"/>
    </row>
    <row r="446" spans="1:14" ht="16.5">
      <c r="A446" s="410">
        <v>440</v>
      </c>
      <c r="B446" s="450"/>
      <c r="C446" s="451"/>
      <c r="D446" s="455" t="s">
        <v>277</v>
      </c>
      <c r="E446" s="456"/>
      <c r="F446" s="436"/>
      <c r="G446" s="436"/>
      <c r="H446" s="437"/>
      <c r="I446" s="438">
        <f t="shared" si="9"/>
        <v>16000</v>
      </c>
      <c r="J446" s="269"/>
      <c r="K446" s="269"/>
      <c r="L446" s="269">
        <v>16000</v>
      </c>
      <c r="M446" s="269"/>
      <c r="N446" s="270"/>
    </row>
    <row r="447" spans="1:14" ht="16.5">
      <c r="A447" s="410">
        <v>441</v>
      </c>
      <c r="B447" s="450"/>
      <c r="C447" s="451"/>
      <c r="D447" s="452" t="s">
        <v>285</v>
      </c>
      <c r="E447" s="453"/>
      <c r="F447" s="439"/>
      <c r="G447" s="439"/>
      <c r="H447" s="440"/>
      <c r="I447" s="441">
        <f t="shared" si="9"/>
        <v>27503</v>
      </c>
      <c r="J447" s="47"/>
      <c r="K447" s="47"/>
      <c r="L447" s="47">
        <v>27503</v>
      </c>
      <c r="M447" s="47"/>
      <c r="N447" s="48"/>
    </row>
    <row r="448" spans="1:14" ht="17.25">
      <c r="A448" s="410">
        <v>442</v>
      </c>
      <c r="B448" s="442"/>
      <c r="C448" s="443"/>
      <c r="D448" s="444" t="s">
        <v>275</v>
      </c>
      <c r="E448" s="445"/>
      <c r="F448" s="446"/>
      <c r="G448" s="446"/>
      <c r="H448" s="447"/>
      <c r="I448" s="448">
        <f t="shared" si="9"/>
        <v>25541</v>
      </c>
      <c r="J448" s="446"/>
      <c r="K448" s="446"/>
      <c r="L448" s="446">
        <v>25541</v>
      </c>
      <c r="M448" s="446"/>
      <c r="N448" s="449"/>
    </row>
    <row r="449" spans="1:14" s="422" customFormat="1" ht="21" customHeight="1">
      <c r="A449" s="410">
        <v>443</v>
      </c>
      <c r="B449" s="450"/>
      <c r="C449" s="451">
        <v>98</v>
      </c>
      <c r="D449" s="452" t="s">
        <v>43</v>
      </c>
      <c r="E449" s="453" t="s">
        <v>776</v>
      </c>
      <c r="F449" s="439">
        <v>1744</v>
      </c>
      <c r="G449" s="439">
        <v>500</v>
      </c>
      <c r="H449" s="440">
        <v>485</v>
      </c>
      <c r="I449" s="441"/>
      <c r="J449" s="453"/>
      <c r="K449" s="453"/>
      <c r="L449" s="453"/>
      <c r="M449" s="453"/>
      <c r="N449" s="454"/>
    </row>
    <row r="450" spans="1:14" ht="16.5">
      <c r="A450" s="410">
        <v>444</v>
      </c>
      <c r="B450" s="450"/>
      <c r="C450" s="451"/>
      <c r="D450" s="455" t="s">
        <v>277</v>
      </c>
      <c r="E450" s="456"/>
      <c r="F450" s="436"/>
      <c r="G450" s="436"/>
      <c r="H450" s="437"/>
      <c r="I450" s="438">
        <f t="shared" si="9"/>
        <v>1000</v>
      </c>
      <c r="J450" s="269"/>
      <c r="K450" s="269"/>
      <c r="L450" s="269">
        <v>1000</v>
      </c>
      <c r="M450" s="269"/>
      <c r="N450" s="270"/>
    </row>
    <row r="451" spans="1:14" ht="16.5">
      <c r="A451" s="410">
        <v>445</v>
      </c>
      <c r="B451" s="450"/>
      <c r="C451" s="451"/>
      <c r="D451" s="452" t="s">
        <v>285</v>
      </c>
      <c r="E451" s="453"/>
      <c r="F451" s="439"/>
      <c r="G451" s="439"/>
      <c r="H451" s="440"/>
      <c r="I451" s="441">
        <f t="shared" si="9"/>
        <v>1000</v>
      </c>
      <c r="J451" s="47"/>
      <c r="K451" s="47"/>
      <c r="L451" s="47">
        <v>1000</v>
      </c>
      <c r="M451" s="47"/>
      <c r="N451" s="48"/>
    </row>
    <row r="452" spans="1:14" ht="17.25">
      <c r="A452" s="410">
        <v>446</v>
      </c>
      <c r="B452" s="442"/>
      <c r="C452" s="443"/>
      <c r="D452" s="444" t="s">
        <v>275</v>
      </c>
      <c r="E452" s="445"/>
      <c r="F452" s="446"/>
      <c r="G452" s="446"/>
      <c r="H452" s="447"/>
      <c r="I452" s="448">
        <f t="shared" si="9"/>
        <v>910</v>
      </c>
      <c r="J452" s="446"/>
      <c r="K452" s="446"/>
      <c r="L452" s="446">
        <v>910</v>
      </c>
      <c r="M452" s="446"/>
      <c r="N452" s="449"/>
    </row>
    <row r="453" spans="1:14" s="422" customFormat="1" ht="21" customHeight="1">
      <c r="A453" s="410">
        <v>447</v>
      </c>
      <c r="B453" s="450"/>
      <c r="C453" s="451">
        <v>99</v>
      </c>
      <c r="D453" s="452" t="s">
        <v>124</v>
      </c>
      <c r="E453" s="453" t="s">
        <v>776</v>
      </c>
      <c r="F453" s="439">
        <v>519</v>
      </c>
      <c r="G453" s="439">
        <v>1950</v>
      </c>
      <c r="H453" s="440">
        <v>502</v>
      </c>
      <c r="I453" s="441"/>
      <c r="J453" s="453"/>
      <c r="K453" s="453"/>
      <c r="L453" s="453"/>
      <c r="M453" s="453"/>
      <c r="N453" s="454"/>
    </row>
    <row r="454" spans="1:14" ht="16.5">
      <c r="A454" s="410">
        <v>448</v>
      </c>
      <c r="B454" s="450"/>
      <c r="C454" s="451"/>
      <c r="D454" s="455" t="s">
        <v>277</v>
      </c>
      <c r="E454" s="456"/>
      <c r="F454" s="436"/>
      <c r="G454" s="436"/>
      <c r="H454" s="437"/>
      <c r="I454" s="438">
        <f t="shared" si="9"/>
        <v>1970</v>
      </c>
      <c r="J454" s="269"/>
      <c r="K454" s="269"/>
      <c r="L454" s="269">
        <v>1970</v>
      </c>
      <c r="M454" s="269"/>
      <c r="N454" s="270"/>
    </row>
    <row r="455" spans="1:14" ht="16.5">
      <c r="A455" s="410">
        <v>449</v>
      </c>
      <c r="B455" s="450"/>
      <c r="C455" s="451"/>
      <c r="D455" s="452" t="s">
        <v>285</v>
      </c>
      <c r="E455" s="453"/>
      <c r="F455" s="439"/>
      <c r="G455" s="439"/>
      <c r="H455" s="440"/>
      <c r="I455" s="441">
        <f t="shared" si="9"/>
        <v>970</v>
      </c>
      <c r="J455" s="47"/>
      <c r="K455" s="47"/>
      <c r="L455" s="47">
        <v>970</v>
      </c>
      <c r="M455" s="47"/>
      <c r="N455" s="48"/>
    </row>
    <row r="456" spans="1:14" ht="17.25">
      <c r="A456" s="410">
        <v>450</v>
      </c>
      <c r="B456" s="442"/>
      <c r="C456" s="443"/>
      <c r="D456" s="444" t="s">
        <v>275</v>
      </c>
      <c r="E456" s="445"/>
      <c r="F456" s="446"/>
      <c r="G456" s="446"/>
      <c r="H456" s="447"/>
      <c r="I456" s="448">
        <f t="shared" si="9"/>
        <v>250</v>
      </c>
      <c r="J456" s="446"/>
      <c r="K456" s="446"/>
      <c r="L456" s="446">
        <v>250</v>
      </c>
      <c r="M456" s="446"/>
      <c r="N456" s="449"/>
    </row>
    <row r="457" spans="1:14" s="422" customFormat="1" ht="21" customHeight="1">
      <c r="A457" s="410">
        <v>451</v>
      </c>
      <c r="B457" s="450"/>
      <c r="C457" s="451">
        <v>100</v>
      </c>
      <c r="D457" s="452" t="s">
        <v>297</v>
      </c>
      <c r="E457" s="453" t="s">
        <v>714</v>
      </c>
      <c r="F457" s="439"/>
      <c r="G457" s="439">
        <v>3286</v>
      </c>
      <c r="H457" s="440">
        <v>2659</v>
      </c>
      <c r="I457" s="441"/>
      <c r="J457" s="453"/>
      <c r="K457" s="453"/>
      <c r="L457" s="453"/>
      <c r="M457" s="453"/>
      <c r="N457" s="454"/>
    </row>
    <row r="458" spans="1:14" ht="16.5">
      <c r="A458" s="410">
        <v>452</v>
      </c>
      <c r="B458" s="450"/>
      <c r="C458" s="451"/>
      <c r="D458" s="455" t="s">
        <v>277</v>
      </c>
      <c r="E458" s="456"/>
      <c r="F458" s="436"/>
      <c r="G458" s="436"/>
      <c r="H458" s="437"/>
      <c r="I458" s="438">
        <f t="shared" si="9"/>
        <v>5356</v>
      </c>
      <c r="J458" s="269"/>
      <c r="K458" s="269"/>
      <c r="L458" s="269">
        <v>5356</v>
      </c>
      <c r="M458" s="269"/>
      <c r="N458" s="270"/>
    </row>
    <row r="459" spans="1:14" ht="16.5">
      <c r="A459" s="410">
        <v>453</v>
      </c>
      <c r="B459" s="450"/>
      <c r="C459" s="451"/>
      <c r="D459" s="452" t="s">
        <v>285</v>
      </c>
      <c r="E459" s="453"/>
      <c r="F459" s="439"/>
      <c r="G459" s="439"/>
      <c r="H459" s="440"/>
      <c r="I459" s="441">
        <f t="shared" si="9"/>
        <v>5771</v>
      </c>
      <c r="J459" s="47"/>
      <c r="K459" s="47"/>
      <c r="L459" s="47">
        <v>5771</v>
      </c>
      <c r="M459" s="47"/>
      <c r="N459" s="48"/>
    </row>
    <row r="460" spans="1:14" ht="17.25">
      <c r="A460" s="410">
        <v>454</v>
      </c>
      <c r="B460" s="442"/>
      <c r="C460" s="443"/>
      <c r="D460" s="444" t="s">
        <v>275</v>
      </c>
      <c r="E460" s="445"/>
      <c r="F460" s="446"/>
      <c r="G460" s="446"/>
      <c r="H460" s="447"/>
      <c r="I460" s="448">
        <f t="shared" si="9"/>
        <v>1132</v>
      </c>
      <c r="J460" s="446"/>
      <c r="K460" s="446"/>
      <c r="L460" s="446">
        <v>1132</v>
      </c>
      <c r="M460" s="446"/>
      <c r="N460" s="449"/>
    </row>
    <row r="461" spans="1:14" s="422" customFormat="1" ht="24" customHeight="1">
      <c r="A461" s="410">
        <v>455</v>
      </c>
      <c r="B461" s="450"/>
      <c r="C461" s="451">
        <v>101</v>
      </c>
      <c r="D461" s="452" t="s">
        <v>128</v>
      </c>
      <c r="E461" s="453" t="s">
        <v>714</v>
      </c>
      <c r="F461" s="439">
        <v>6278</v>
      </c>
      <c r="G461" s="439">
        <v>9000</v>
      </c>
      <c r="H461" s="440">
        <v>5904</v>
      </c>
      <c r="I461" s="441"/>
      <c r="J461" s="453"/>
      <c r="K461" s="453"/>
      <c r="L461" s="453"/>
      <c r="M461" s="453"/>
      <c r="N461" s="454"/>
    </row>
    <row r="462" spans="1:14" ht="16.5">
      <c r="A462" s="410">
        <v>456</v>
      </c>
      <c r="B462" s="450"/>
      <c r="C462" s="451"/>
      <c r="D462" s="455" t="s">
        <v>277</v>
      </c>
      <c r="E462" s="456"/>
      <c r="F462" s="436"/>
      <c r="G462" s="436"/>
      <c r="H462" s="437"/>
      <c r="I462" s="438">
        <f t="shared" si="9"/>
        <v>9000</v>
      </c>
      <c r="J462" s="269"/>
      <c r="K462" s="269"/>
      <c r="L462" s="269">
        <v>9000</v>
      </c>
      <c r="M462" s="269"/>
      <c r="N462" s="270"/>
    </row>
    <row r="463" spans="1:14" ht="16.5">
      <c r="A463" s="410">
        <v>457</v>
      </c>
      <c r="B463" s="450"/>
      <c r="C463" s="451"/>
      <c r="D463" s="452" t="s">
        <v>285</v>
      </c>
      <c r="E463" s="453"/>
      <c r="F463" s="439"/>
      <c r="G463" s="439"/>
      <c r="H463" s="440"/>
      <c r="I463" s="441">
        <f t="shared" si="9"/>
        <v>10187</v>
      </c>
      <c r="J463" s="47"/>
      <c r="K463" s="47"/>
      <c r="L463" s="47">
        <v>10187</v>
      </c>
      <c r="M463" s="47"/>
      <c r="N463" s="48"/>
    </row>
    <row r="464" spans="1:14" ht="17.25">
      <c r="A464" s="410">
        <v>458</v>
      </c>
      <c r="B464" s="442"/>
      <c r="C464" s="443"/>
      <c r="D464" s="444" t="s">
        <v>275</v>
      </c>
      <c r="E464" s="445"/>
      <c r="F464" s="446"/>
      <c r="G464" s="446"/>
      <c r="H464" s="447"/>
      <c r="I464" s="448">
        <f>SUM(J464:N464)</f>
        <v>8275</v>
      </c>
      <c r="J464" s="446"/>
      <c r="K464" s="446"/>
      <c r="L464" s="446">
        <v>8275</v>
      </c>
      <c r="M464" s="446"/>
      <c r="N464" s="449"/>
    </row>
    <row r="465" spans="1:14" s="422" customFormat="1" ht="24" customHeight="1">
      <c r="A465" s="410">
        <v>459</v>
      </c>
      <c r="B465" s="450"/>
      <c r="C465" s="451">
        <v>102</v>
      </c>
      <c r="D465" s="452" t="s">
        <v>202</v>
      </c>
      <c r="E465" s="453" t="s">
        <v>714</v>
      </c>
      <c r="F465" s="439"/>
      <c r="G465" s="439">
        <v>3000</v>
      </c>
      <c r="H465" s="440">
        <v>2010</v>
      </c>
      <c r="I465" s="441"/>
      <c r="J465" s="453"/>
      <c r="K465" s="453"/>
      <c r="L465" s="453"/>
      <c r="M465" s="453"/>
      <c r="N465" s="454"/>
    </row>
    <row r="466" spans="1:14" ht="16.5">
      <c r="A466" s="410">
        <v>460</v>
      </c>
      <c r="B466" s="450"/>
      <c r="C466" s="451"/>
      <c r="D466" s="455" t="s">
        <v>277</v>
      </c>
      <c r="E466" s="456"/>
      <c r="F466" s="436"/>
      <c r="G466" s="436"/>
      <c r="H466" s="437"/>
      <c r="I466" s="438">
        <f>SUM(J466:N466)</f>
        <v>3000</v>
      </c>
      <c r="J466" s="269"/>
      <c r="K466" s="269"/>
      <c r="L466" s="269"/>
      <c r="M466" s="269"/>
      <c r="N466" s="270">
        <v>3000</v>
      </c>
    </row>
    <row r="467" spans="1:14" ht="16.5">
      <c r="A467" s="410">
        <v>461</v>
      </c>
      <c r="B467" s="450"/>
      <c r="C467" s="451"/>
      <c r="D467" s="452" t="s">
        <v>285</v>
      </c>
      <c r="E467" s="453"/>
      <c r="F467" s="439"/>
      <c r="G467" s="439"/>
      <c r="H467" s="440"/>
      <c r="I467" s="441">
        <f>SUM(J467:N467)</f>
        <v>3000</v>
      </c>
      <c r="J467" s="47"/>
      <c r="K467" s="47"/>
      <c r="L467" s="47"/>
      <c r="M467" s="47"/>
      <c r="N467" s="48">
        <v>3000</v>
      </c>
    </row>
    <row r="468" spans="1:14" ht="17.25">
      <c r="A468" s="410">
        <v>462</v>
      </c>
      <c r="B468" s="442"/>
      <c r="C468" s="443"/>
      <c r="D468" s="444" t="s">
        <v>275</v>
      </c>
      <c r="E468" s="445"/>
      <c r="F468" s="446"/>
      <c r="G468" s="446"/>
      <c r="H468" s="447"/>
      <c r="I468" s="448">
        <f>SUM(J468:N468)</f>
        <v>2526</v>
      </c>
      <c r="J468" s="446"/>
      <c r="K468" s="446"/>
      <c r="L468" s="446"/>
      <c r="M468" s="446"/>
      <c r="N468" s="449">
        <v>2526</v>
      </c>
    </row>
    <row r="469" spans="1:14" s="422" customFormat="1" ht="24" customHeight="1">
      <c r="A469" s="410">
        <v>463</v>
      </c>
      <c r="B469" s="450"/>
      <c r="C469" s="451">
        <v>103</v>
      </c>
      <c r="D469" s="452" t="s">
        <v>298</v>
      </c>
      <c r="E469" s="453" t="s">
        <v>776</v>
      </c>
      <c r="F469" s="439"/>
      <c r="G469" s="439"/>
      <c r="H469" s="440"/>
      <c r="I469" s="441"/>
      <c r="J469" s="453"/>
      <c r="K469" s="453"/>
      <c r="L469" s="453"/>
      <c r="M469" s="453"/>
      <c r="N469" s="454"/>
    </row>
    <row r="470" spans="1:14" ht="16.5">
      <c r="A470" s="410">
        <v>464</v>
      </c>
      <c r="B470" s="450"/>
      <c r="C470" s="451"/>
      <c r="D470" s="452" t="s">
        <v>285</v>
      </c>
      <c r="E470" s="453"/>
      <c r="F470" s="439"/>
      <c r="G470" s="439"/>
      <c r="H470" s="440"/>
      <c r="I470" s="441">
        <f>SUM(J470:N470)</f>
        <v>6600</v>
      </c>
      <c r="J470" s="47"/>
      <c r="K470" s="47"/>
      <c r="L470" s="47">
        <v>6600</v>
      </c>
      <c r="M470" s="47"/>
      <c r="N470" s="48"/>
    </row>
    <row r="471" spans="1:14" ht="17.25">
      <c r="A471" s="410">
        <v>465</v>
      </c>
      <c r="B471" s="442"/>
      <c r="C471" s="443"/>
      <c r="D471" s="444" t="s">
        <v>275</v>
      </c>
      <c r="E471" s="445"/>
      <c r="F471" s="446"/>
      <c r="G471" s="446"/>
      <c r="H471" s="447"/>
      <c r="I471" s="448">
        <f>SUM(J471:N471)</f>
        <v>5398</v>
      </c>
      <c r="J471" s="446"/>
      <c r="K471" s="446"/>
      <c r="L471" s="446">
        <v>5398</v>
      </c>
      <c r="M471" s="446"/>
      <c r="N471" s="449"/>
    </row>
    <row r="472" spans="1:14" s="422" customFormat="1" ht="24" customHeight="1">
      <c r="A472" s="410">
        <v>466</v>
      </c>
      <c r="B472" s="450"/>
      <c r="C472" s="451">
        <v>104</v>
      </c>
      <c r="D472" s="452" t="s">
        <v>44</v>
      </c>
      <c r="E472" s="453" t="s">
        <v>776</v>
      </c>
      <c r="F472" s="439">
        <f>SUM(F476:F492)</f>
        <v>3250</v>
      </c>
      <c r="G472" s="439">
        <f>SUM(G476:G492)</f>
        <v>3250</v>
      </c>
      <c r="H472" s="440">
        <f>SUM(H476:H492)</f>
        <v>3250</v>
      </c>
      <c r="I472" s="441"/>
      <c r="J472" s="453"/>
      <c r="K472" s="453"/>
      <c r="L472" s="453"/>
      <c r="M472" s="453"/>
      <c r="N472" s="454"/>
    </row>
    <row r="473" spans="1:14" ht="16.5">
      <c r="A473" s="410">
        <v>467</v>
      </c>
      <c r="B473" s="450"/>
      <c r="C473" s="451"/>
      <c r="D473" s="455" t="s">
        <v>277</v>
      </c>
      <c r="E473" s="456"/>
      <c r="F473" s="436"/>
      <c r="G473" s="436"/>
      <c r="H473" s="437"/>
      <c r="I473" s="438">
        <f>SUM(J473:N473)</f>
        <v>3250</v>
      </c>
      <c r="J473" s="436">
        <f aca="true" t="shared" si="10" ref="J473:N474">SUM(J477,J481,J485,J489,J493)</f>
        <v>0</v>
      </c>
      <c r="K473" s="436">
        <f t="shared" si="10"/>
        <v>0</v>
      </c>
      <c r="L473" s="436">
        <f t="shared" si="10"/>
        <v>0</v>
      </c>
      <c r="M473" s="436">
        <f t="shared" si="10"/>
        <v>0</v>
      </c>
      <c r="N473" s="457">
        <f t="shared" si="10"/>
        <v>3250</v>
      </c>
    </row>
    <row r="474" spans="1:14" ht="16.5">
      <c r="A474" s="410">
        <v>468</v>
      </c>
      <c r="B474" s="450"/>
      <c r="C474" s="451"/>
      <c r="D474" s="452" t="s">
        <v>285</v>
      </c>
      <c r="E474" s="453"/>
      <c r="F474" s="439"/>
      <c r="G474" s="439"/>
      <c r="H474" s="440"/>
      <c r="I474" s="441">
        <f>SUM(J474:N474)</f>
        <v>3250</v>
      </c>
      <c r="J474" s="439">
        <f t="shared" si="10"/>
        <v>0</v>
      </c>
      <c r="K474" s="439">
        <f t="shared" si="10"/>
        <v>0</v>
      </c>
      <c r="L474" s="439">
        <f t="shared" si="10"/>
        <v>0</v>
      </c>
      <c r="M474" s="439">
        <f t="shared" si="10"/>
        <v>0</v>
      </c>
      <c r="N474" s="458">
        <f t="shared" si="10"/>
        <v>3250</v>
      </c>
    </row>
    <row r="475" spans="1:14" ht="17.25">
      <c r="A475" s="410">
        <v>469</v>
      </c>
      <c r="B475" s="442"/>
      <c r="C475" s="443"/>
      <c r="D475" s="444" t="s">
        <v>275</v>
      </c>
      <c r="E475" s="445"/>
      <c r="F475" s="446"/>
      <c r="G475" s="446"/>
      <c r="H475" s="447"/>
      <c r="I475" s="448">
        <f>SUM(J475:N475)</f>
        <v>3250</v>
      </c>
      <c r="J475" s="446">
        <f>SUM(J495,J491,J487,J483,J479)</f>
        <v>0</v>
      </c>
      <c r="K475" s="446">
        <f>SUM(K495,K491,K487,K483,K479)</f>
        <v>0</v>
      </c>
      <c r="L475" s="446">
        <f>SUM(L495,L491,L487,L483,L479)</f>
        <v>0</v>
      </c>
      <c r="M475" s="446">
        <f>SUM(M495,M491,M487,M483,M479)</f>
        <v>0</v>
      </c>
      <c r="N475" s="449">
        <f>SUM(N495,N491,N487,N483,N479)</f>
        <v>3250</v>
      </c>
    </row>
    <row r="476" spans="1:14" ht="17.25">
      <c r="A476" s="410">
        <v>470</v>
      </c>
      <c r="B476" s="484"/>
      <c r="C476" s="451"/>
      <c r="D476" s="485" t="s">
        <v>216</v>
      </c>
      <c r="E476" s="460"/>
      <c r="F476" s="461">
        <v>650</v>
      </c>
      <c r="G476" s="461">
        <v>650</v>
      </c>
      <c r="H476" s="462">
        <v>650</v>
      </c>
      <c r="I476" s="463"/>
      <c r="J476" s="271"/>
      <c r="K476" s="271"/>
      <c r="L476" s="271"/>
      <c r="M476" s="271"/>
      <c r="N476" s="272"/>
    </row>
    <row r="477" spans="1:14" ht="17.25">
      <c r="A477" s="410">
        <v>471</v>
      </c>
      <c r="B477" s="450"/>
      <c r="C477" s="451"/>
      <c r="D477" s="486" t="s">
        <v>277</v>
      </c>
      <c r="E477" s="465"/>
      <c r="F477" s="466"/>
      <c r="G477" s="466"/>
      <c r="H477" s="467"/>
      <c r="I477" s="468">
        <f>SUM(J477:N477)</f>
        <v>650</v>
      </c>
      <c r="J477" s="273"/>
      <c r="K477" s="273"/>
      <c r="L477" s="273"/>
      <c r="M477" s="273"/>
      <c r="N477" s="274">
        <v>650</v>
      </c>
    </row>
    <row r="478" spans="1:14" ht="17.25">
      <c r="A478" s="410">
        <v>472</v>
      </c>
      <c r="B478" s="450"/>
      <c r="C478" s="451"/>
      <c r="D478" s="487" t="s">
        <v>285</v>
      </c>
      <c r="E478" s="460"/>
      <c r="F478" s="461"/>
      <c r="G478" s="461"/>
      <c r="H478" s="462"/>
      <c r="I478" s="463">
        <f>SUM(J478:N478)</f>
        <v>650</v>
      </c>
      <c r="J478" s="271"/>
      <c r="K478" s="271"/>
      <c r="L478" s="271"/>
      <c r="M478" s="271"/>
      <c r="N478" s="272">
        <v>650</v>
      </c>
    </row>
    <row r="479" spans="1:14" ht="17.25">
      <c r="A479" s="410">
        <v>473</v>
      </c>
      <c r="B479" s="442"/>
      <c r="C479" s="443"/>
      <c r="D479" s="488" t="s">
        <v>275</v>
      </c>
      <c r="E479" s="471"/>
      <c r="F479" s="472"/>
      <c r="G479" s="472"/>
      <c r="H479" s="473"/>
      <c r="I479" s="474">
        <f>SUM(J479:N479)</f>
        <v>650</v>
      </c>
      <c r="J479" s="472"/>
      <c r="K479" s="472"/>
      <c r="L479" s="472"/>
      <c r="M479" s="472"/>
      <c r="N479" s="475">
        <v>650</v>
      </c>
    </row>
    <row r="480" spans="1:14" ht="17.25">
      <c r="A480" s="410">
        <v>474</v>
      </c>
      <c r="B480" s="484"/>
      <c r="C480" s="451"/>
      <c r="D480" s="485" t="s">
        <v>45</v>
      </c>
      <c r="E480" s="460"/>
      <c r="F480" s="461">
        <v>650</v>
      </c>
      <c r="G480" s="461">
        <v>650</v>
      </c>
      <c r="H480" s="462">
        <v>650</v>
      </c>
      <c r="I480" s="463"/>
      <c r="J480" s="271"/>
      <c r="K480" s="271"/>
      <c r="L480" s="271"/>
      <c r="M480" s="271"/>
      <c r="N480" s="272"/>
    </row>
    <row r="481" spans="1:14" ht="17.25">
      <c r="A481" s="410">
        <v>475</v>
      </c>
      <c r="B481" s="450"/>
      <c r="C481" s="451"/>
      <c r="D481" s="486" t="s">
        <v>277</v>
      </c>
      <c r="E481" s="465"/>
      <c r="F481" s="466"/>
      <c r="G481" s="466"/>
      <c r="H481" s="467"/>
      <c r="I481" s="468">
        <f>SUM(J481:N481)</f>
        <v>650</v>
      </c>
      <c r="J481" s="273"/>
      <c r="K481" s="273"/>
      <c r="L481" s="273"/>
      <c r="M481" s="273"/>
      <c r="N481" s="274">
        <v>650</v>
      </c>
    </row>
    <row r="482" spans="1:14" ht="17.25">
      <c r="A482" s="410">
        <v>476</v>
      </c>
      <c r="B482" s="450"/>
      <c r="C482" s="451"/>
      <c r="D482" s="487" t="s">
        <v>285</v>
      </c>
      <c r="E482" s="460"/>
      <c r="F482" s="461"/>
      <c r="G482" s="461"/>
      <c r="H482" s="462"/>
      <c r="I482" s="463">
        <f>SUM(J482:N482)</f>
        <v>650</v>
      </c>
      <c r="J482" s="271"/>
      <c r="K482" s="271"/>
      <c r="L482" s="271"/>
      <c r="M482" s="271"/>
      <c r="N482" s="272">
        <v>650</v>
      </c>
    </row>
    <row r="483" spans="1:14" ht="17.25">
      <c r="A483" s="410">
        <v>477</v>
      </c>
      <c r="B483" s="442"/>
      <c r="C483" s="443"/>
      <c r="D483" s="488" t="s">
        <v>275</v>
      </c>
      <c r="E483" s="471"/>
      <c r="F483" s="472"/>
      <c r="G483" s="472"/>
      <c r="H483" s="473"/>
      <c r="I483" s="474">
        <f>SUM(J483:N483)</f>
        <v>650</v>
      </c>
      <c r="J483" s="472"/>
      <c r="K483" s="472"/>
      <c r="L483" s="472"/>
      <c r="M483" s="472"/>
      <c r="N483" s="475">
        <v>650</v>
      </c>
    </row>
    <row r="484" spans="1:14" ht="17.25">
      <c r="A484" s="410">
        <v>478</v>
      </c>
      <c r="B484" s="484"/>
      <c r="C484" s="451"/>
      <c r="D484" s="485" t="s">
        <v>46</v>
      </c>
      <c r="E484" s="460"/>
      <c r="F484" s="461">
        <v>650</v>
      </c>
      <c r="G484" s="461">
        <v>650</v>
      </c>
      <c r="H484" s="462">
        <v>650</v>
      </c>
      <c r="I484" s="463"/>
      <c r="J484" s="271"/>
      <c r="K484" s="271"/>
      <c r="L484" s="271"/>
      <c r="M484" s="271"/>
      <c r="N484" s="272"/>
    </row>
    <row r="485" spans="1:14" ht="17.25">
      <c r="A485" s="410">
        <v>479</v>
      </c>
      <c r="B485" s="450"/>
      <c r="C485" s="451"/>
      <c r="D485" s="486" t="s">
        <v>277</v>
      </c>
      <c r="E485" s="465"/>
      <c r="F485" s="466"/>
      <c r="G485" s="466"/>
      <c r="H485" s="467"/>
      <c r="I485" s="468">
        <f>SUM(J485:N485)</f>
        <v>650</v>
      </c>
      <c r="J485" s="273"/>
      <c r="K485" s="273"/>
      <c r="L485" s="273"/>
      <c r="M485" s="273"/>
      <c r="N485" s="274">
        <v>650</v>
      </c>
    </row>
    <row r="486" spans="1:14" ht="17.25">
      <c r="A486" s="410">
        <v>480</v>
      </c>
      <c r="B486" s="450"/>
      <c r="C486" s="451"/>
      <c r="D486" s="487" t="s">
        <v>285</v>
      </c>
      <c r="E486" s="460"/>
      <c r="F486" s="461"/>
      <c r="G486" s="461"/>
      <c r="H486" s="462"/>
      <c r="I486" s="463">
        <f>SUM(J486:N486)</f>
        <v>650</v>
      </c>
      <c r="J486" s="271"/>
      <c r="K486" s="271"/>
      <c r="L486" s="271"/>
      <c r="M486" s="271"/>
      <c r="N486" s="272">
        <v>650</v>
      </c>
    </row>
    <row r="487" spans="1:14" ht="17.25">
      <c r="A487" s="410">
        <v>481</v>
      </c>
      <c r="B487" s="442"/>
      <c r="C487" s="443"/>
      <c r="D487" s="488" t="s">
        <v>275</v>
      </c>
      <c r="E487" s="471"/>
      <c r="F487" s="472"/>
      <c r="G487" s="472"/>
      <c r="H487" s="473"/>
      <c r="I487" s="474">
        <f>SUM(J487:N487)</f>
        <v>650</v>
      </c>
      <c r="J487" s="472"/>
      <c r="K487" s="472"/>
      <c r="L487" s="472"/>
      <c r="M487" s="472"/>
      <c r="N487" s="475">
        <v>650</v>
      </c>
    </row>
    <row r="488" spans="1:14" ht="17.25">
      <c r="A488" s="410">
        <v>482</v>
      </c>
      <c r="B488" s="484"/>
      <c r="C488" s="451"/>
      <c r="D488" s="485" t="s">
        <v>47</v>
      </c>
      <c r="E488" s="460"/>
      <c r="F488" s="461">
        <v>650</v>
      </c>
      <c r="G488" s="461">
        <v>650</v>
      </c>
      <c r="H488" s="462">
        <v>650</v>
      </c>
      <c r="I488" s="463"/>
      <c r="J488" s="271"/>
      <c r="K488" s="271"/>
      <c r="L488" s="271"/>
      <c r="M488" s="271"/>
      <c r="N488" s="272"/>
    </row>
    <row r="489" spans="1:14" ht="17.25">
      <c r="A489" s="410">
        <v>483</v>
      </c>
      <c r="B489" s="450"/>
      <c r="C489" s="451"/>
      <c r="D489" s="486" t="s">
        <v>277</v>
      </c>
      <c r="E489" s="465"/>
      <c r="F489" s="466"/>
      <c r="G489" s="466"/>
      <c r="H489" s="467"/>
      <c r="I489" s="468">
        <f>SUM(J489:N489)</f>
        <v>650</v>
      </c>
      <c r="J489" s="273"/>
      <c r="K489" s="273"/>
      <c r="L489" s="273"/>
      <c r="M489" s="273"/>
      <c r="N489" s="274">
        <v>650</v>
      </c>
    </row>
    <row r="490" spans="1:14" ht="17.25">
      <c r="A490" s="410">
        <v>484</v>
      </c>
      <c r="B490" s="450"/>
      <c r="C490" s="451"/>
      <c r="D490" s="487" t="s">
        <v>285</v>
      </c>
      <c r="E490" s="460"/>
      <c r="F490" s="461"/>
      <c r="G490" s="461"/>
      <c r="H490" s="462"/>
      <c r="I490" s="463">
        <f>SUM(J490:N490)</f>
        <v>650</v>
      </c>
      <c r="J490" s="271"/>
      <c r="K490" s="271"/>
      <c r="L490" s="271"/>
      <c r="M490" s="271"/>
      <c r="N490" s="272">
        <v>650</v>
      </c>
    </row>
    <row r="491" spans="1:14" ht="17.25">
      <c r="A491" s="410">
        <v>485</v>
      </c>
      <c r="B491" s="442"/>
      <c r="C491" s="443"/>
      <c r="D491" s="488" t="s">
        <v>275</v>
      </c>
      <c r="E491" s="471"/>
      <c r="F491" s="472"/>
      <c r="G491" s="472"/>
      <c r="H491" s="473"/>
      <c r="I491" s="474">
        <f>SUM(J491:N491)</f>
        <v>650</v>
      </c>
      <c r="J491" s="472"/>
      <c r="K491" s="472"/>
      <c r="L491" s="472"/>
      <c r="M491" s="472"/>
      <c r="N491" s="475">
        <v>650</v>
      </c>
    </row>
    <row r="492" spans="1:14" ht="17.25">
      <c r="A492" s="410">
        <v>486</v>
      </c>
      <c r="B492" s="484"/>
      <c r="C492" s="451"/>
      <c r="D492" s="485" t="s">
        <v>48</v>
      </c>
      <c r="E492" s="460"/>
      <c r="F492" s="461">
        <v>650</v>
      </c>
      <c r="G492" s="461">
        <v>650</v>
      </c>
      <c r="H492" s="462">
        <v>650</v>
      </c>
      <c r="I492" s="463"/>
      <c r="J492" s="271"/>
      <c r="K492" s="271"/>
      <c r="L492" s="271"/>
      <c r="M492" s="271"/>
      <c r="N492" s="272"/>
    </row>
    <row r="493" spans="1:14" ht="17.25">
      <c r="A493" s="410">
        <v>487</v>
      </c>
      <c r="B493" s="450"/>
      <c r="C493" s="451"/>
      <c r="D493" s="486" t="s">
        <v>277</v>
      </c>
      <c r="E493" s="465"/>
      <c r="F493" s="466"/>
      <c r="G493" s="466"/>
      <c r="H493" s="467"/>
      <c r="I493" s="468">
        <f>SUM(J493:N493)</f>
        <v>650</v>
      </c>
      <c r="J493" s="273"/>
      <c r="K493" s="273"/>
      <c r="L493" s="273"/>
      <c r="M493" s="273"/>
      <c r="N493" s="274">
        <v>650</v>
      </c>
    </row>
    <row r="494" spans="1:14" ht="17.25">
      <c r="A494" s="410">
        <v>488</v>
      </c>
      <c r="B494" s="450"/>
      <c r="C494" s="451"/>
      <c r="D494" s="487" t="s">
        <v>285</v>
      </c>
      <c r="E494" s="460"/>
      <c r="F494" s="461"/>
      <c r="G494" s="461"/>
      <c r="H494" s="462"/>
      <c r="I494" s="463">
        <f>SUM(J494:N494)</f>
        <v>650</v>
      </c>
      <c r="J494" s="271"/>
      <c r="K494" s="271"/>
      <c r="L494" s="271"/>
      <c r="M494" s="271"/>
      <c r="N494" s="272">
        <v>650</v>
      </c>
    </row>
    <row r="495" spans="1:14" ht="17.25">
      <c r="A495" s="410">
        <v>489</v>
      </c>
      <c r="B495" s="442"/>
      <c r="C495" s="443"/>
      <c r="D495" s="488" t="s">
        <v>275</v>
      </c>
      <c r="E495" s="471"/>
      <c r="F495" s="472"/>
      <c r="G495" s="472"/>
      <c r="H495" s="473"/>
      <c r="I495" s="474">
        <f>SUM(J495:N495)</f>
        <v>650</v>
      </c>
      <c r="J495" s="472"/>
      <c r="K495" s="472"/>
      <c r="L495" s="472"/>
      <c r="M495" s="472"/>
      <c r="N495" s="475">
        <v>650</v>
      </c>
    </row>
    <row r="496" spans="1:14" s="422" customFormat="1" ht="19.5" customHeight="1">
      <c r="A496" s="410">
        <v>490</v>
      </c>
      <c r="B496" s="450"/>
      <c r="C496" s="451">
        <v>105</v>
      </c>
      <c r="D496" s="452" t="s">
        <v>207</v>
      </c>
      <c r="E496" s="453" t="s">
        <v>714</v>
      </c>
      <c r="F496" s="439"/>
      <c r="G496" s="439">
        <v>4747</v>
      </c>
      <c r="H496" s="440"/>
      <c r="I496" s="441"/>
      <c r="J496" s="453"/>
      <c r="K496" s="453"/>
      <c r="L496" s="453"/>
      <c r="M496" s="453"/>
      <c r="N496" s="454"/>
    </row>
    <row r="497" spans="1:14" ht="16.5">
      <c r="A497" s="410">
        <v>491</v>
      </c>
      <c r="B497" s="450"/>
      <c r="C497" s="451"/>
      <c r="D497" s="455" t="s">
        <v>277</v>
      </c>
      <c r="E497" s="456"/>
      <c r="F497" s="436"/>
      <c r="G497" s="436"/>
      <c r="H497" s="437"/>
      <c r="I497" s="438">
        <f>SUM(J497:N497)</f>
        <v>4747</v>
      </c>
      <c r="J497" s="269"/>
      <c r="K497" s="269"/>
      <c r="L497" s="269">
        <v>4747</v>
      </c>
      <c r="M497" s="269"/>
      <c r="N497" s="270"/>
    </row>
    <row r="498" spans="1:14" ht="16.5">
      <c r="A498" s="410">
        <v>492</v>
      </c>
      <c r="B498" s="450"/>
      <c r="C498" s="451"/>
      <c r="D498" s="452" t="s">
        <v>285</v>
      </c>
      <c r="E498" s="453"/>
      <c r="F498" s="439"/>
      <c r="G498" s="439"/>
      <c r="H498" s="440"/>
      <c r="I498" s="441">
        <f>SUM(J498:N498)</f>
        <v>0</v>
      </c>
      <c r="J498" s="47"/>
      <c r="K498" s="47"/>
      <c r="L498" s="47"/>
      <c r="M498" s="47"/>
      <c r="N498" s="48"/>
    </row>
    <row r="499" spans="1:14" ht="17.25">
      <c r="A499" s="410">
        <v>493</v>
      </c>
      <c r="B499" s="442"/>
      <c r="C499" s="443"/>
      <c r="D499" s="444" t="s">
        <v>275</v>
      </c>
      <c r="E499" s="445"/>
      <c r="F499" s="446"/>
      <c r="G499" s="446"/>
      <c r="H499" s="447"/>
      <c r="I499" s="448">
        <f>SUM(J499:N499)</f>
        <v>286</v>
      </c>
      <c r="J499" s="446"/>
      <c r="K499" s="446"/>
      <c r="L499" s="446">
        <v>286</v>
      </c>
      <c r="M499" s="446"/>
      <c r="N499" s="449"/>
    </row>
    <row r="500" spans="1:14" ht="33">
      <c r="A500" s="410">
        <v>494</v>
      </c>
      <c r="B500" s="481"/>
      <c r="C500" s="482">
        <v>106</v>
      </c>
      <c r="D500" s="483" t="s">
        <v>208</v>
      </c>
      <c r="E500" s="453" t="s">
        <v>714</v>
      </c>
      <c r="F500" s="439"/>
      <c r="G500" s="439">
        <v>40680</v>
      </c>
      <c r="H500" s="440"/>
      <c r="I500" s="441"/>
      <c r="J500" s="453"/>
      <c r="K500" s="453"/>
      <c r="L500" s="453"/>
      <c r="M500" s="453"/>
      <c r="N500" s="454"/>
    </row>
    <row r="501" spans="1:14" ht="16.5">
      <c r="A501" s="410">
        <v>495</v>
      </c>
      <c r="B501" s="450"/>
      <c r="C501" s="451"/>
      <c r="D501" s="455" t="s">
        <v>277</v>
      </c>
      <c r="E501" s="456"/>
      <c r="F501" s="436"/>
      <c r="G501" s="436"/>
      <c r="H501" s="437"/>
      <c r="I501" s="438">
        <f>SUM(J501:N501)</f>
        <v>16410</v>
      </c>
      <c r="J501" s="269"/>
      <c r="K501" s="269"/>
      <c r="L501" s="269">
        <v>16410</v>
      </c>
      <c r="M501" s="269"/>
      <c r="N501" s="270"/>
    </row>
    <row r="502" spans="1:14" ht="16.5">
      <c r="A502" s="410">
        <v>496</v>
      </c>
      <c r="B502" s="450"/>
      <c r="C502" s="451"/>
      <c r="D502" s="452" t="s">
        <v>285</v>
      </c>
      <c r="E502" s="453"/>
      <c r="F502" s="439"/>
      <c r="G502" s="439"/>
      <c r="H502" s="440"/>
      <c r="I502" s="441">
        <f>SUM(J502:N502)</f>
        <v>0</v>
      </c>
      <c r="J502" s="47"/>
      <c r="K502" s="47"/>
      <c r="L502" s="47"/>
      <c r="M502" s="47"/>
      <c r="N502" s="48"/>
    </row>
    <row r="503" spans="1:14" ht="17.25">
      <c r="A503" s="410">
        <v>497</v>
      </c>
      <c r="B503" s="442"/>
      <c r="C503" s="443"/>
      <c r="D503" s="444" t="s">
        <v>275</v>
      </c>
      <c r="E503" s="445"/>
      <c r="F503" s="446"/>
      <c r="G503" s="446"/>
      <c r="H503" s="447"/>
      <c r="I503" s="448">
        <f>SUM(J503:N503)</f>
        <v>0</v>
      </c>
      <c r="J503" s="446"/>
      <c r="K503" s="446"/>
      <c r="L503" s="446"/>
      <c r="M503" s="446"/>
      <c r="N503" s="449"/>
    </row>
    <row r="504" spans="1:14" ht="33">
      <c r="A504" s="410">
        <v>498</v>
      </c>
      <c r="B504" s="481"/>
      <c r="C504" s="482">
        <v>107</v>
      </c>
      <c r="D504" s="483" t="s">
        <v>210</v>
      </c>
      <c r="E504" s="453" t="s">
        <v>714</v>
      </c>
      <c r="F504" s="439"/>
      <c r="G504" s="439">
        <v>155214</v>
      </c>
      <c r="H504" s="440">
        <v>6133</v>
      </c>
      <c r="I504" s="441"/>
      <c r="J504" s="453"/>
      <c r="K504" s="453"/>
      <c r="L504" s="453"/>
      <c r="M504" s="453"/>
      <c r="N504" s="454"/>
    </row>
    <row r="505" spans="1:14" ht="16.5">
      <c r="A505" s="410">
        <v>499</v>
      </c>
      <c r="B505" s="450"/>
      <c r="C505" s="451"/>
      <c r="D505" s="455" t="s">
        <v>277</v>
      </c>
      <c r="E505" s="456"/>
      <c r="F505" s="436"/>
      <c r="G505" s="436"/>
      <c r="H505" s="437"/>
      <c r="I505" s="438">
        <f>SUM(J505:N505)</f>
        <v>56542</v>
      </c>
      <c r="J505" s="269"/>
      <c r="K505" s="269"/>
      <c r="L505" s="269">
        <v>56542</v>
      </c>
      <c r="M505" s="269"/>
      <c r="N505" s="270"/>
    </row>
    <row r="506" spans="1:14" ht="16.5">
      <c r="A506" s="410">
        <v>500</v>
      </c>
      <c r="B506" s="450"/>
      <c r="C506" s="451"/>
      <c r="D506" s="452" t="s">
        <v>285</v>
      </c>
      <c r="E506" s="453"/>
      <c r="F506" s="439"/>
      <c r="G506" s="439"/>
      <c r="H506" s="440"/>
      <c r="I506" s="441">
        <f>SUM(J506:N506)</f>
        <v>181292</v>
      </c>
      <c r="J506" s="47"/>
      <c r="K506" s="47"/>
      <c r="L506" s="47">
        <v>181292</v>
      </c>
      <c r="M506" s="47"/>
      <c r="N506" s="48"/>
    </row>
    <row r="507" spans="1:14" ht="17.25">
      <c r="A507" s="410">
        <v>501</v>
      </c>
      <c r="B507" s="442"/>
      <c r="C507" s="443"/>
      <c r="D507" s="444" t="s">
        <v>275</v>
      </c>
      <c r="E507" s="445"/>
      <c r="F507" s="446"/>
      <c r="G507" s="446"/>
      <c r="H507" s="447"/>
      <c r="I507" s="448">
        <f>SUM(J507:N507)</f>
        <v>124341</v>
      </c>
      <c r="J507" s="446"/>
      <c r="K507" s="446"/>
      <c r="L507" s="446">
        <v>124341</v>
      </c>
      <c r="M507" s="446"/>
      <c r="N507" s="449"/>
    </row>
    <row r="508" spans="1:14" ht="33">
      <c r="A508" s="410">
        <v>502</v>
      </c>
      <c r="B508" s="481"/>
      <c r="C508" s="482">
        <v>108</v>
      </c>
      <c r="D508" s="483" t="s">
        <v>211</v>
      </c>
      <c r="E508" s="453" t="s">
        <v>714</v>
      </c>
      <c r="F508" s="439"/>
      <c r="G508" s="439">
        <v>13881</v>
      </c>
      <c r="H508" s="440">
        <v>429</v>
      </c>
      <c r="I508" s="441"/>
      <c r="J508" s="453"/>
      <c r="K508" s="453"/>
      <c r="L508" s="453"/>
      <c r="M508" s="453"/>
      <c r="N508" s="454"/>
    </row>
    <row r="509" spans="1:14" ht="16.5">
      <c r="A509" s="410">
        <v>503</v>
      </c>
      <c r="B509" s="450"/>
      <c r="C509" s="451"/>
      <c r="D509" s="455" t="s">
        <v>277</v>
      </c>
      <c r="E509" s="456"/>
      <c r="F509" s="436"/>
      <c r="G509" s="436"/>
      <c r="H509" s="437"/>
      <c r="I509" s="438">
        <f>SUM(J509:N509)</f>
        <v>4627</v>
      </c>
      <c r="J509" s="269"/>
      <c r="K509" s="269"/>
      <c r="L509" s="269">
        <v>4627</v>
      </c>
      <c r="M509" s="269"/>
      <c r="N509" s="270"/>
    </row>
    <row r="510" spans="1:14" ht="16.5">
      <c r="A510" s="410">
        <v>504</v>
      </c>
      <c r="B510" s="450"/>
      <c r="C510" s="451"/>
      <c r="D510" s="452" t="s">
        <v>285</v>
      </c>
      <c r="E510" s="453"/>
      <c r="F510" s="439"/>
      <c r="G510" s="439"/>
      <c r="H510" s="440"/>
      <c r="I510" s="441">
        <f>SUM(J510:N510)</f>
        <v>10152</v>
      </c>
      <c r="J510" s="47"/>
      <c r="K510" s="47"/>
      <c r="L510" s="47">
        <v>10152</v>
      </c>
      <c r="M510" s="47"/>
      <c r="N510" s="48"/>
    </row>
    <row r="511" spans="1:14" ht="17.25">
      <c r="A511" s="410">
        <v>505</v>
      </c>
      <c r="B511" s="442"/>
      <c r="C511" s="443"/>
      <c r="D511" s="444" t="s">
        <v>275</v>
      </c>
      <c r="E511" s="445"/>
      <c r="F511" s="446"/>
      <c r="G511" s="446"/>
      <c r="H511" s="447"/>
      <c r="I511" s="448">
        <f>SUM(J511:N511)</f>
        <v>8259</v>
      </c>
      <c r="J511" s="446">
        <v>61</v>
      </c>
      <c r="K511" s="446"/>
      <c r="L511" s="446">
        <v>8198</v>
      </c>
      <c r="M511" s="446"/>
      <c r="N511" s="449"/>
    </row>
    <row r="512" spans="1:14" s="422" customFormat="1" ht="21.75" customHeight="1">
      <c r="A512" s="410">
        <v>506</v>
      </c>
      <c r="B512" s="450"/>
      <c r="C512" s="451">
        <v>109</v>
      </c>
      <c r="D512" s="452" t="s">
        <v>487</v>
      </c>
      <c r="E512" s="453" t="s">
        <v>714</v>
      </c>
      <c r="F512" s="439"/>
      <c r="G512" s="439"/>
      <c r="H512" s="440"/>
      <c r="I512" s="441"/>
      <c r="J512" s="453"/>
      <c r="K512" s="453"/>
      <c r="L512" s="453"/>
      <c r="M512" s="453"/>
      <c r="N512" s="454"/>
    </row>
    <row r="513" spans="1:14" ht="16.5">
      <c r="A513" s="410">
        <v>507</v>
      </c>
      <c r="B513" s="450"/>
      <c r="C513" s="451"/>
      <c r="D513" s="455" t="s">
        <v>277</v>
      </c>
      <c r="E513" s="456"/>
      <c r="F513" s="436"/>
      <c r="G513" s="436"/>
      <c r="H513" s="437"/>
      <c r="I513" s="438">
        <f>SUM(J513:N513)</f>
        <v>6949</v>
      </c>
      <c r="J513" s="269"/>
      <c r="K513" s="269"/>
      <c r="L513" s="269">
        <v>6949</v>
      </c>
      <c r="M513" s="269"/>
      <c r="N513" s="270"/>
    </row>
    <row r="514" spans="1:14" ht="16.5">
      <c r="A514" s="410">
        <v>508</v>
      </c>
      <c r="B514" s="450"/>
      <c r="C514" s="451"/>
      <c r="D514" s="452" t="s">
        <v>285</v>
      </c>
      <c r="E514" s="453"/>
      <c r="F514" s="439"/>
      <c r="G514" s="439"/>
      <c r="H514" s="440"/>
      <c r="I514" s="441">
        <f>SUM(J514:N514)</f>
        <v>9392</v>
      </c>
      <c r="J514" s="47">
        <v>7540</v>
      </c>
      <c r="K514" s="47">
        <v>1852</v>
      </c>
      <c r="L514" s="47"/>
      <c r="M514" s="47"/>
      <c r="N514" s="48"/>
    </row>
    <row r="515" spans="1:14" ht="17.25">
      <c r="A515" s="410">
        <v>509</v>
      </c>
      <c r="B515" s="442"/>
      <c r="C515" s="443"/>
      <c r="D515" s="444" t="s">
        <v>275</v>
      </c>
      <c r="E515" s="445"/>
      <c r="F515" s="446"/>
      <c r="G515" s="446"/>
      <c r="H515" s="447"/>
      <c r="I515" s="448">
        <f>SUM(J515:N515)</f>
        <v>4321</v>
      </c>
      <c r="J515" s="446">
        <v>3476</v>
      </c>
      <c r="K515" s="446">
        <v>845</v>
      </c>
      <c r="L515" s="446"/>
      <c r="M515" s="446"/>
      <c r="N515" s="449"/>
    </row>
    <row r="516" spans="1:14" s="422" customFormat="1" ht="21.75" customHeight="1">
      <c r="A516" s="410">
        <v>510</v>
      </c>
      <c r="B516" s="450"/>
      <c r="C516" s="451">
        <v>110</v>
      </c>
      <c r="D516" s="452" t="s">
        <v>687</v>
      </c>
      <c r="E516" s="453" t="s">
        <v>714</v>
      </c>
      <c r="F516" s="439"/>
      <c r="G516" s="439"/>
      <c r="H516" s="440"/>
      <c r="I516" s="441"/>
      <c r="J516" s="453"/>
      <c r="K516" s="453"/>
      <c r="L516" s="453"/>
      <c r="M516" s="453"/>
      <c r="N516" s="454"/>
    </row>
    <row r="517" spans="1:14" ht="16.5">
      <c r="A517" s="410">
        <v>511</v>
      </c>
      <c r="B517" s="450"/>
      <c r="C517" s="451"/>
      <c r="D517" s="455" t="s">
        <v>277</v>
      </c>
      <c r="E517" s="456"/>
      <c r="F517" s="436"/>
      <c r="G517" s="436"/>
      <c r="H517" s="437"/>
      <c r="I517" s="438">
        <f>SUM(J517:N517)</f>
        <v>5262</v>
      </c>
      <c r="J517" s="269"/>
      <c r="K517" s="269"/>
      <c r="L517" s="269">
        <v>5262</v>
      </c>
      <c r="M517" s="269"/>
      <c r="N517" s="270"/>
    </row>
    <row r="518" spans="1:14" ht="16.5">
      <c r="A518" s="410">
        <v>512</v>
      </c>
      <c r="B518" s="450"/>
      <c r="C518" s="451"/>
      <c r="D518" s="452" t="s">
        <v>285</v>
      </c>
      <c r="E518" s="453"/>
      <c r="F518" s="439"/>
      <c r="G518" s="439"/>
      <c r="H518" s="440"/>
      <c r="I518" s="441">
        <f>SUM(J518:N518)</f>
        <v>0</v>
      </c>
      <c r="J518" s="47"/>
      <c r="K518" s="47"/>
      <c r="L518" s="47"/>
      <c r="M518" s="47"/>
      <c r="N518" s="48"/>
    </row>
    <row r="519" spans="1:14" ht="17.25">
      <c r="A519" s="410">
        <v>513</v>
      </c>
      <c r="B519" s="442"/>
      <c r="C519" s="443"/>
      <c r="D519" s="444" t="s">
        <v>275</v>
      </c>
      <c r="E519" s="445"/>
      <c r="F519" s="446"/>
      <c r="G519" s="446"/>
      <c r="H519" s="447"/>
      <c r="I519" s="448">
        <f>SUM(J519:N519)</f>
        <v>0</v>
      </c>
      <c r="J519" s="446"/>
      <c r="K519" s="446"/>
      <c r="L519" s="446"/>
      <c r="M519" s="446"/>
      <c r="N519" s="449"/>
    </row>
    <row r="520" spans="1:14" s="422" customFormat="1" ht="21.75" customHeight="1">
      <c r="A520" s="410">
        <v>514</v>
      </c>
      <c r="B520" s="450"/>
      <c r="C520" s="451">
        <v>111</v>
      </c>
      <c r="D520" s="452" t="s">
        <v>1087</v>
      </c>
      <c r="E520" s="453"/>
      <c r="F520" s="439"/>
      <c r="G520" s="439"/>
      <c r="H520" s="440"/>
      <c r="I520" s="448"/>
      <c r="J520" s="453"/>
      <c r="K520" s="453"/>
      <c r="L520" s="453"/>
      <c r="M520" s="453"/>
      <c r="N520" s="454"/>
    </row>
    <row r="521" spans="1:14" ht="16.5">
      <c r="A521" s="410">
        <v>515</v>
      </c>
      <c r="B521" s="450"/>
      <c r="C521" s="451"/>
      <c r="D521" s="452" t="s">
        <v>285</v>
      </c>
      <c r="E521" s="453" t="s">
        <v>714</v>
      </c>
      <c r="F521" s="439"/>
      <c r="G521" s="439"/>
      <c r="H521" s="440"/>
      <c r="I521" s="441">
        <f>SUM(J521:N521)</f>
        <v>32496</v>
      </c>
      <c r="J521" s="47"/>
      <c r="K521" s="47"/>
      <c r="L521" s="47">
        <v>32496</v>
      </c>
      <c r="M521" s="47"/>
      <c r="N521" s="48"/>
    </row>
    <row r="522" spans="1:14" ht="17.25">
      <c r="A522" s="410">
        <v>516</v>
      </c>
      <c r="B522" s="442"/>
      <c r="C522" s="443"/>
      <c r="D522" s="444" t="s">
        <v>275</v>
      </c>
      <c r="E522" s="445"/>
      <c r="F522" s="446"/>
      <c r="G522" s="446"/>
      <c r="H522" s="447"/>
      <c r="I522" s="448">
        <f>SUM(J522:N522)</f>
        <v>32465</v>
      </c>
      <c r="J522" s="446"/>
      <c r="K522" s="446"/>
      <c r="L522" s="446">
        <v>32465</v>
      </c>
      <c r="M522" s="446"/>
      <c r="N522" s="449"/>
    </row>
    <row r="523" spans="1:14" s="422" customFormat="1" ht="21.75" customHeight="1">
      <c r="A523" s="410">
        <v>517</v>
      </c>
      <c r="B523" s="450"/>
      <c r="C523" s="451">
        <v>112</v>
      </c>
      <c r="D523" s="452" t="s">
        <v>299</v>
      </c>
      <c r="E523" s="453"/>
      <c r="F523" s="439"/>
      <c r="G523" s="439"/>
      <c r="H523" s="440"/>
      <c r="I523" s="441"/>
      <c r="J523" s="453"/>
      <c r="K523" s="453"/>
      <c r="L523" s="453"/>
      <c r="M523" s="453"/>
      <c r="N523" s="454"/>
    </row>
    <row r="524" spans="1:14" ht="16.5">
      <c r="A524" s="410">
        <v>518</v>
      </c>
      <c r="B524" s="450"/>
      <c r="C524" s="451"/>
      <c r="D524" s="452" t="s">
        <v>285</v>
      </c>
      <c r="E524" s="453" t="s">
        <v>714</v>
      </c>
      <c r="F524" s="439"/>
      <c r="G524" s="439"/>
      <c r="H524" s="440"/>
      <c r="I524" s="441">
        <f>SUM(J524:N524)</f>
        <v>1150</v>
      </c>
      <c r="J524" s="47"/>
      <c r="K524" s="47"/>
      <c r="L524" s="47">
        <v>1150</v>
      </c>
      <c r="M524" s="47"/>
      <c r="N524" s="48"/>
    </row>
    <row r="525" spans="1:14" ht="17.25">
      <c r="A525" s="410">
        <v>519</v>
      </c>
      <c r="B525" s="442"/>
      <c r="C525" s="443"/>
      <c r="D525" s="444" t="s">
        <v>275</v>
      </c>
      <c r="E525" s="445"/>
      <c r="F525" s="446"/>
      <c r="G525" s="446"/>
      <c r="H525" s="447"/>
      <c r="I525" s="448">
        <f>SUM(J525:N525)</f>
        <v>1100</v>
      </c>
      <c r="J525" s="446"/>
      <c r="K525" s="446"/>
      <c r="L525" s="446">
        <v>1100</v>
      </c>
      <c r="M525" s="446"/>
      <c r="N525" s="449"/>
    </row>
    <row r="526" spans="1:14" s="422" customFormat="1" ht="21.75" customHeight="1">
      <c r="A526" s="410">
        <v>520</v>
      </c>
      <c r="B526" s="450"/>
      <c r="C526" s="451">
        <v>113</v>
      </c>
      <c r="D526" s="452" t="s">
        <v>300</v>
      </c>
      <c r="E526" s="453" t="s">
        <v>714</v>
      </c>
      <c r="F526" s="439"/>
      <c r="G526" s="439"/>
      <c r="H526" s="440"/>
      <c r="I526" s="441"/>
      <c r="J526" s="453"/>
      <c r="K526" s="453"/>
      <c r="L526" s="453"/>
      <c r="M526" s="453"/>
      <c r="N526" s="454"/>
    </row>
    <row r="527" spans="1:14" ht="16.5">
      <c r="A527" s="410">
        <v>521</v>
      </c>
      <c r="B527" s="450"/>
      <c r="C527" s="451"/>
      <c r="D527" s="452" t="s">
        <v>285</v>
      </c>
      <c r="E527" s="453"/>
      <c r="F527" s="439"/>
      <c r="G527" s="439"/>
      <c r="H527" s="440"/>
      <c r="I527" s="441">
        <f>SUM(J527:N527)</f>
        <v>19629</v>
      </c>
      <c r="J527" s="47"/>
      <c r="K527" s="47"/>
      <c r="L527" s="47">
        <v>19629</v>
      </c>
      <c r="M527" s="47"/>
      <c r="N527" s="48"/>
    </row>
    <row r="528" spans="1:14" ht="17.25">
      <c r="A528" s="410">
        <v>522</v>
      </c>
      <c r="B528" s="442"/>
      <c r="C528" s="443"/>
      <c r="D528" s="444" t="s">
        <v>275</v>
      </c>
      <c r="E528" s="445"/>
      <c r="F528" s="446"/>
      <c r="G528" s="446"/>
      <c r="H528" s="447"/>
      <c r="I528" s="448">
        <f>SUM(J528:N528)</f>
        <v>1931</v>
      </c>
      <c r="J528" s="446"/>
      <c r="K528" s="446"/>
      <c r="L528" s="446"/>
      <c r="M528" s="446"/>
      <c r="N528" s="449">
        <v>1931</v>
      </c>
    </row>
    <row r="529" spans="1:14" s="422" customFormat="1" ht="21.75" customHeight="1">
      <c r="A529" s="410">
        <v>523</v>
      </c>
      <c r="B529" s="450"/>
      <c r="C529" s="451">
        <v>114</v>
      </c>
      <c r="D529" s="452" t="s">
        <v>190</v>
      </c>
      <c r="E529" s="453" t="s">
        <v>714</v>
      </c>
      <c r="F529" s="439">
        <v>3370</v>
      </c>
      <c r="G529" s="439"/>
      <c r="H529" s="440"/>
      <c r="I529" s="441"/>
      <c r="J529" s="453"/>
      <c r="K529" s="453"/>
      <c r="L529" s="453"/>
      <c r="M529" s="453"/>
      <c r="N529" s="454"/>
    </row>
    <row r="530" spans="1:14" ht="16.5">
      <c r="A530" s="410">
        <v>524</v>
      </c>
      <c r="B530" s="450"/>
      <c r="C530" s="451"/>
      <c r="D530" s="452" t="s">
        <v>285</v>
      </c>
      <c r="E530" s="453"/>
      <c r="F530" s="439"/>
      <c r="G530" s="439"/>
      <c r="H530" s="440"/>
      <c r="I530" s="441">
        <f>SUM(J530:N530)</f>
        <v>11573</v>
      </c>
      <c r="J530" s="47"/>
      <c r="K530" s="47"/>
      <c r="L530" s="47"/>
      <c r="M530" s="47"/>
      <c r="N530" s="48">
        <v>11573</v>
      </c>
    </row>
    <row r="531" spans="1:14" ht="17.25">
      <c r="A531" s="410">
        <v>525</v>
      </c>
      <c r="B531" s="442"/>
      <c r="C531" s="443"/>
      <c r="D531" s="444" t="s">
        <v>275</v>
      </c>
      <c r="E531" s="445"/>
      <c r="F531" s="446"/>
      <c r="G531" s="446"/>
      <c r="H531" s="447"/>
      <c r="I531" s="448">
        <f>SUM(J531:N531)</f>
        <v>11383</v>
      </c>
      <c r="J531" s="446"/>
      <c r="K531" s="446"/>
      <c r="L531" s="446"/>
      <c r="M531" s="446"/>
      <c r="N531" s="449">
        <v>11383</v>
      </c>
    </row>
    <row r="532" spans="1:14" s="422" customFormat="1" ht="21.75" customHeight="1">
      <c r="A532" s="410">
        <v>526</v>
      </c>
      <c r="B532" s="450"/>
      <c r="C532" s="451">
        <v>115</v>
      </c>
      <c r="D532" s="452" t="s">
        <v>188</v>
      </c>
      <c r="E532" s="453" t="s">
        <v>714</v>
      </c>
      <c r="F532" s="439">
        <v>60</v>
      </c>
      <c r="G532" s="439"/>
      <c r="H532" s="440">
        <v>30</v>
      </c>
      <c r="I532" s="441"/>
      <c r="J532" s="453"/>
      <c r="K532" s="453"/>
      <c r="L532" s="453"/>
      <c r="M532" s="453"/>
      <c r="N532" s="454"/>
    </row>
    <row r="533" spans="1:14" ht="16.5">
      <c r="A533" s="410">
        <v>527</v>
      </c>
      <c r="B533" s="450"/>
      <c r="C533" s="451"/>
      <c r="D533" s="452" t="s">
        <v>285</v>
      </c>
      <c r="E533" s="453"/>
      <c r="F533" s="439"/>
      <c r="G533" s="439"/>
      <c r="H533" s="440"/>
      <c r="I533" s="441">
        <f>SUM(J533:N533)</f>
        <v>81</v>
      </c>
      <c r="J533" s="47">
        <v>60</v>
      </c>
      <c r="K533" s="47">
        <v>21</v>
      </c>
      <c r="L533" s="47"/>
      <c r="M533" s="47"/>
      <c r="N533" s="48"/>
    </row>
    <row r="534" spans="1:14" ht="17.25">
      <c r="A534" s="410">
        <v>528</v>
      </c>
      <c r="B534" s="442"/>
      <c r="C534" s="443"/>
      <c r="D534" s="444" t="s">
        <v>275</v>
      </c>
      <c r="E534" s="445"/>
      <c r="F534" s="446"/>
      <c r="G534" s="446"/>
      <c r="H534" s="447"/>
      <c r="I534" s="448">
        <f>SUM(J534:N534)</f>
        <v>61</v>
      </c>
      <c r="J534" s="446">
        <v>48</v>
      </c>
      <c r="K534" s="446">
        <v>13</v>
      </c>
      <c r="L534" s="446"/>
      <c r="M534" s="446"/>
      <c r="N534" s="449"/>
    </row>
    <row r="535" spans="1:14" s="422" customFormat="1" ht="21.75" customHeight="1">
      <c r="A535" s="410">
        <v>529</v>
      </c>
      <c r="B535" s="450"/>
      <c r="C535" s="451">
        <v>116</v>
      </c>
      <c r="D535" s="452" t="s">
        <v>514</v>
      </c>
      <c r="E535" s="453" t="s">
        <v>714</v>
      </c>
      <c r="F535" s="439"/>
      <c r="G535" s="439"/>
      <c r="H535" s="440"/>
      <c r="I535" s="441"/>
      <c r="J535" s="453"/>
      <c r="K535" s="453"/>
      <c r="L535" s="453"/>
      <c r="M535" s="453"/>
      <c r="N535" s="454"/>
    </row>
    <row r="536" spans="1:14" ht="16.5">
      <c r="A536" s="410">
        <v>530</v>
      </c>
      <c r="B536" s="450"/>
      <c r="C536" s="451"/>
      <c r="D536" s="452" t="s">
        <v>285</v>
      </c>
      <c r="E536" s="453"/>
      <c r="F536" s="439"/>
      <c r="G536" s="439"/>
      <c r="H536" s="440"/>
      <c r="I536" s="441">
        <f>SUM(J536:N536)</f>
        <v>40000</v>
      </c>
      <c r="J536" s="47"/>
      <c r="K536" s="47"/>
      <c r="L536" s="47">
        <v>40000</v>
      </c>
      <c r="M536" s="47"/>
      <c r="N536" s="48"/>
    </row>
    <row r="537" spans="1:14" ht="17.25">
      <c r="A537" s="410">
        <v>531</v>
      </c>
      <c r="B537" s="489"/>
      <c r="C537" s="443"/>
      <c r="D537" s="444" t="s">
        <v>275</v>
      </c>
      <c r="E537" s="490"/>
      <c r="F537" s="491"/>
      <c r="G537" s="491"/>
      <c r="H537" s="492"/>
      <c r="I537" s="448">
        <f>SUM(J537:N537)</f>
        <v>24822</v>
      </c>
      <c r="J537" s="275"/>
      <c r="K537" s="275"/>
      <c r="L537" s="275">
        <v>24822</v>
      </c>
      <c r="M537" s="275"/>
      <c r="N537" s="276"/>
    </row>
    <row r="538" spans="1:14" s="422" customFormat="1" ht="21.75" customHeight="1">
      <c r="A538" s="410">
        <v>532</v>
      </c>
      <c r="B538" s="450"/>
      <c r="C538" s="451">
        <v>117</v>
      </c>
      <c r="D538" s="452" t="s">
        <v>515</v>
      </c>
      <c r="E538" s="453"/>
      <c r="F538" s="439"/>
      <c r="G538" s="439"/>
      <c r="H538" s="440"/>
      <c r="I538" s="441"/>
      <c r="J538" s="453"/>
      <c r="K538" s="453"/>
      <c r="L538" s="453"/>
      <c r="M538" s="453"/>
      <c r="N538" s="454"/>
    </row>
    <row r="539" spans="1:14" ht="16.5">
      <c r="A539" s="410">
        <v>533</v>
      </c>
      <c r="B539" s="450"/>
      <c r="C539" s="451"/>
      <c r="D539" s="452" t="s">
        <v>285</v>
      </c>
      <c r="E539" s="453" t="s">
        <v>714</v>
      </c>
      <c r="F539" s="439"/>
      <c r="G539" s="439"/>
      <c r="H539" s="440"/>
      <c r="I539" s="441">
        <f>SUM(J539:N539)</f>
        <v>9342</v>
      </c>
      <c r="J539" s="47"/>
      <c r="K539" s="47"/>
      <c r="L539" s="47">
        <v>9342</v>
      </c>
      <c r="M539" s="47"/>
      <c r="N539" s="48"/>
    </row>
    <row r="540" spans="1:14" ht="17.25">
      <c r="A540" s="410">
        <v>534</v>
      </c>
      <c r="B540" s="489"/>
      <c r="C540" s="443"/>
      <c r="D540" s="444" t="s">
        <v>275</v>
      </c>
      <c r="E540" s="490"/>
      <c r="F540" s="491"/>
      <c r="G540" s="491"/>
      <c r="H540" s="492"/>
      <c r="I540" s="448">
        <f>SUM(J540:N540)</f>
        <v>8580</v>
      </c>
      <c r="J540" s="275"/>
      <c r="K540" s="275"/>
      <c r="L540" s="275">
        <v>8580</v>
      </c>
      <c r="M540" s="275"/>
      <c r="N540" s="276"/>
    </row>
    <row r="541" spans="1:14" s="422" customFormat="1" ht="21.75" customHeight="1">
      <c r="A541" s="410">
        <v>535</v>
      </c>
      <c r="B541" s="450"/>
      <c r="C541" s="451">
        <v>118</v>
      </c>
      <c r="D541" s="452" t="s">
        <v>59</v>
      </c>
      <c r="E541" s="453" t="s">
        <v>776</v>
      </c>
      <c r="F541" s="439">
        <v>19783</v>
      </c>
      <c r="G541" s="439">
        <v>16000</v>
      </c>
      <c r="H541" s="440">
        <v>5445</v>
      </c>
      <c r="I541" s="441"/>
      <c r="J541" s="453"/>
      <c r="K541" s="453"/>
      <c r="L541" s="453"/>
      <c r="M541" s="453"/>
      <c r="N541" s="454"/>
    </row>
    <row r="542" spans="1:14" ht="16.5">
      <c r="A542" s="410">
        <v>536</v>
      </c>
      <c r="B542" s="450"/>
      <c r="C542" s="451"/>
      <c r="D542" s="452" t="s">
        <v>285</v>
      </c>
      <c r="E542" s="453"/>
      <c r="F542" s="439"/>
      <c r="G542" s="439"/>
      <c r="H542" s="440"/>
      <c r="I542" s="441">
        <f>SUM(J542:N542)</f>
        <v>16000</v>
      </c>
      <c r="J542" s="47"/>
      <c r="K542" s="47"/>
      <c r="L542" s="47">
        <v>16000</v>
      </c>
      <c r="M542" s="47"/>
      <c r="N542" s="48"/>
    </row>
    <row r="543" spans="1:14" ht="17.25">
      <c r="A543" s="410">
        <v>537</v>
      </c>
      <c r="B543" s="489"/>
      <c r="C543" s="443"/>
      <c r="D543" s="444" t="s">
        <v>275</v>
      </c>
      <c r="E543" s="490"/>
      <c r="F543" s="491"/>
      <c r="G543" s="491"/>
      <c r="H543" s="492"/>
      <c r="I543" s="448">
        <f>SUM(J543:N543)</f>
        <v>6140</v>
      </c>
      <c r="J543" s="275"/>
      <c r="K543" s="275"/>
      <c r="L543" s="275">
        <v>6140</v>
      </c>
      <c r="M543" s="275"/>
      <c r="N543" s="276"/>
    </row>
    <row r="544" spans="1:14" s="422" customFormat="1" ht="21.75" customHeight="1">
      <c r="A544" s="410">
        <v>538</v>
      </c>
      <c r="B544" s="450"/>
      <c r="C544" s="451">
        <v>119</v>
      </c>
      <c r="D544" s="452" t="s">
        <v>301</v>
      </c>
      <c r="E544" s="453" t="s">
        <v>714</v>
      </c>
      <c r="F544" s="439"/>
      <c r="G544" s="439"/>
      <c r="H544" s="440"/>
      <c r="I544" s="441"/>
      <c r="J544" s="453"/>
      <c r="K544" s="453"/>
      <c r="L544" s="453"/>
      <c r="M544" s="453"/>
      <c r="N544" s="454"/>
    </row>
    <row r="545" spans="1:14" ht="16.5">
      <c r="A545" s="410">
        <v>539</v>
      </c>
      <c r="B545" s="450"/>
      <c r="C545" s="451"/>
      <c r="D545" s="452" t="s">
        <v>285</v>
      </c>
      <c r="E545" s="453"/>
      <c r="F545" s="439"/>
      <c r="G545" s="439"/>
      <c r="H545" s="440"/>
      <c r="I545" s="441">
        <f>SUM(J545:N545)</f>
        <v>0</v>
      </c>
      <c r="J545" s="47"/>
      <c r="K545" s="47"/>
      <c r="L545" s="47"/>
      <c r="M545" s="47"/>
      <c r="N545" s="48"/>
    </row>
    <row r="546" spans="1:14" ht="17.25">
      <c r="A546" s="410">
        <v>540</v>
      </c>
      <c r="B546" s="489"/>
      <c r="C546" s="443"/>
      <c r="D546" s="444" t="s">
        <v>275</v>
      </c>
      <c r="E546" s="490"/>
      <c r="F546" s="491"/>
      <c r="G546" s="491"/>
      <c r="H546" s="492"/>
      <c r="I546" s="448">
        <f>SUM(J546:N546)</f>
        <v>0</v>
      </c>
      <c r="J546" s="275"/>
      <c r="K546" s="275"/>
      <c r="L546" s="275"/>
      <c r="M546" s="275"/>
      <c r="N546" s="276"/>
    </row>
    <row r="547" spans="1:14" s="422" customFormat="1" ht="21.75" customHeight="1">
      <c r="A547" s="410">
        <v>541</v>
      </c>
      <c r="B547" s="450"/>
      <c r="C547" s="451">
        <v>120</v>
      </c>
      <c r="D547" s="452" t="s">
        <v>269</v>
      </c>
      <c r="E547" s="453" t="s">
        <v>776</v>
      </c>
      <c r="F547" s="439">
        <v>65</v>
      </c>
      <c r="G547" s="439"/>
      <c r="H547" s="440">
        <v>21</v>
      </c>
      <c r="I547" s="441"/>
      <c r="J547" s="453"/>
      <c r="K547" s="453"/>
      <c r="L547" s="453"/>
      <c r="M547" s="453"/>
      <c r="N547" s="454"/>
    </row>
    <row r="548" spans="1:14" ht="16.5">
      <c r="A548" s="410">
        <v>542</v>
      </c>
      <c r="B548" s="450"/>
      <c r="C548" s="451"/>
      <c r="D548" s="452" t="s">
        <v>285</v>
      </c>
      <c r="E548" s="453"/>
      <c r="F548" s="439"/>
      <c r="G548" s="439"/>
      <c r="H548" s="440"/>
      <c r="I548" s="441">
        <f>SUM(J548:N548)</f>
        <v>24600</v>
      </c>
      <c r="J548" s="47"/>
      <c r="K548" s="47"/>
      <c r="L548" s="47"/>
      <c r="M548" s="47"/>
      <c r="N548" s="48">
        <v>24600</v>
      </c>
    </row>
    <row r="549" spans="1:14" ht="17.25">
      <c r="A549" s="410">
        <v>543</v>
      </c>
      <c r="B549" s="489"/>
      <c r="C549" s="443"/>
      <c r="D549" s="444" t="s">
        <v>275</v>
      </c>
      <c r="E549" s="490"/>
      <c r="F549" s="491"/>
      <c r="G549" s="491"/>
      <c r="H549" s="492"/>
      <c r="I549" s="448">
        <f>SUM(J549:N549)</f>
        <v>18241</v>
      </c>
      <c r="J549" s="275"/>
      <c r="K549" s="275"/>
      <c r="L549" s="275"/>
      <c r="M549" s="275"/>
      <c r="N549" s="276">
        <v>18241</v>
      </c>
    </row>
    <row r="550" spans="1:14" s="422" customFormat="1" ht="21.75" customHeight="1">
      <c r="A550" s="410">
        <v>544</v>
      </c>
      <c r="B550" s="450"/>
      <c r="C550" s="451">
        <v>121</v>
      </c>
      <c r="D550" s="452" t="s">
        <v>512</v>
      </c>
      <c r="E550" s="453" t="s">
        <v>714</v>
      </c>
      <c r="F550" s="439"/>
      <c r="G550" s="439"/>
      <c r="H550" s="440">
        <v>3461</v>
      </c>
      <c r="I550" s="441"/>
      <c r="J550" s="453"/>
      <c r="K550" s="453"/>
      <c r="L550" s="453"/>
      <c r="M550" s="453"/>
      <c r="N550" s="454"/>
    </row>
    <row r="551" spans="1:14" ht="16.5">
      <c r="A551" s="410">
        <v>545</v>
      </c>
      <c r="B551" s="450"/>
      <c r="C551" s="451"/>
      <c r="D551" s="452" t="s">
        <v>285</v>
      </c>
      <c r="E551" s="453"/>
      <c r="F551" s="439"/>
      <c r="G551" s="439"/>
      <c r="H551" s="440"/>
      <c r="I551" s="441">
        <f>SUM(J551:N551)</f>
        <v>35599</v>
      </c>
      <c r="J551" s="47">
        <v>6316</v>
      </c>
      <c r="K551" s="47">
        <v>1414</v>
      </c>
      <c r="L551" s="47">
        <v>27869</v>
      </c>
      <c r="M551" s="47"/>
      <c r="N551" s="48"/>
    </row>
    <row r="552" spans="1:14" ht="17.25">
      <c r="A552" s="410">
        <v>546</v>
      </c>
      <c r="B552" s="489"/>
      <c r="C552" s="443"/>
      <c r="D552" s="493" t="s">
        <v>275</v>
      </c>
      <c r="E552" s="490"/>
      <c r="F552" s="491"/>
      <c r="G552" s="491"/>
      <c r="H552" s="492"/>
      <c r="I552" s="448">
        <f>SUM(J552:N552)</f>
        <v>33687</v>
      </c>
      <c r="J552" s="275">
        <v>6316</v>
      </c>
      <c r="K552" s="275">
        <v>1413</v>
      </c>
      <c r="L552" s="275">
        <v>25958</v>
      </c>
      <c r="M552" s="275"/>
      <c r="N552" s="276"/>
    </row>
    <row r="553" spans="1:14" s="422" customFormat="1" ht="24" customHeight="1">
      <c r="A553" s="410">
        <v>547</v>
      </c>
      <c r="B553" s="450"/>
      <c r="C553" s="451">
        <v>122</v>
      </c>
      <c r="D553" s="452" t="s">
        <v>513</v>
      </c>
      <c r="E553" s="453" t="s">
        <v>714</v>
      </c>
      <c r="F553" s="439"/>
      <c r="G553" s="439">
        <v>24000</v>
      </c>
      <c r="H553" s="440">
        <v>112</v>
      </c>
      <c r="I553" s="441"/>
      <c r="J553" s="453"/>
      <c r="K553" s="453"/>
      <c r="L553" s="453"/>
      <c r="M553" s="453"/>
      <c r="N553" s="454"/>
    </row>
    <row r="554" spans="1:14" ht="16.5">
      <c r="A554" s="410">
        <v>548</v>
      </c>
      <c r="B554" s="450"/>
      <c r="C554" s="451"/>
      <c r="D554" s="452" t="s">
        <v>285</v>
      </c>
      <c r="E554" s="453"/>
      <c r="F554" s="439"/>
      <c r="G554" s="439"/>
      <c r="H554" s="440"/>
      <c r="I554" s="441">
        <f>SUM(J554:N554)</f>
        <v>16662</v>
      </c>
      <c r="J554" s="47"/>
      <c r="K554" s="47"/>
      <c r="L554" s="47">
        <v>16662</v>
      </c>
      <c r="M554" s="47"/>
      <c r="N554" s="48"/>
    </row>
    <row r="555" spans="1:14" ht="17.25">
      <c r="A555" s="410">
        <v>549</v>
      </c>
      <c r="B555" s="489"/>
      <c r="C555" s="443"/>
      <c r="D555" s="444" t="s">
        <v>275</v>
      </c>
      <c r="E555" s="490"/>
      <c r="F555" s="491"/>
      <c r="G555" s="491"/>
      <c r="H555" s="492"/>
      <c r="I555" s="448">
        <f>SUM(J555:N555)</f>
        <v>0</v>
      </c>
      <c r="J555" s="275"/>
      <c r="K555" s="275"/>
      <c r="L555" s="275"/>
      <c r="M555" s="275"/>
      <c r="N555" s="276"/>
    </row>
    <row r="556" spans="1:14" s="422" customFormat="1" ht="21.75" customHeight="1">
      <c r="A556" s="410">
        <v>550</v>
      </c>
      <c r="B556" s="450"/>
      <c r="C556" s="451">
        <v>123</v>
      </c>
      <c r="D556" s="452" t="s">
        <v>302</v>
      </c>
      <c r="E556" s="453" t="s">
        <v>714</v>
      </c>
      <c r="F556" s="439"/>
      <c r="G556" s="439"/>
      <c r="H556" s="440"/>
      <c r="I556" s="441"/>
      <c r="J556" s="453"/>
      <c r="K556" s="453"/>
      <c r="L556" s="453"/>
      <c r="M556" s="453"/>
      <c r="N556" s="454"/>
    </row>
    <row r="557" spans="1:14" ht="16.5">
      <c r="A557" s="410">
        <v>551</v>
      </c>
      <c r="B557" s="450"/>
      <c r="C557" s="451"/>
      <c r="D557" s="452" t="s">
        <v>285</v>
      </c>
      <c r="E557" s="453"/>
      <c r="F557" s="439"/>
      <c r="G557" s="439"/>
      <c r="H557" s="440"/>
      <c r="I557" s="441">
        <f aca="true" t="shared" si="11" ref="I557:I628">SUM(J557:N557)</f>
        <v>1500</v>
      </c>
      <c r="J557" s="47"/>
      <c r="K557" s="47"/>
      <c r="L557" s="47">
        <v>1500</v>
      </c>
      <c r="M557" s="47"/>
      <c r="N557" s="48"/>
    </row>
    <row r="558" spans="1:14" ht="17.25">
      <c r="A558" s="410">
        <v>552</v>
      </c>
      <c r="B558" s="489"/>
      <c r="C558" s="443"/>
      <c r="D558" s="444" t="s">
        <v>275</v>
      </c>
      <c r="E558" s="490"/>
      <c r="F558" s="491"/>
      <c r="G558" s="491"/>
      <c r="H558" s="492"/>
      <c r="I558" s="448">
        <f t="shared" si="11"/>
        <v>1400</v>
      </c>
      <c r="J558" s="275"/>
      <c r="K558" s="275"/>
      <c r="L558" s="275">
        <v>1400</v>
      </c>
      <c r="M558" s="275"/>
      <c r="N558" s="276"/>
    </row>
    <row r="559" spans="1:14" s="422" customFormat="1" ht="21.75" customHeight="1">
      <c r="A559" s="410">
        <v>553</v>
      </c>
      <c r="B559" s="450"/>
      <c r="C559" s="451">
        <v>124</v>
      </c>
      <c r="D559" s="452" t="s">
        <v>303</v>
      </c>
      <c r="E559" s="453" t="s">
        <v>714</v>
      </c>
      <c r="F559" s="439"/>
      <c r="G559" s="439"/>
      <c r="H559" s="440"/>
      <c r="I559" s="441"/>
      <c r="J559" s="453"/>
      <c r="K559" s="453"/>
      <c r="L559" s="453"/>
      <c r="M559" s="453"/>
      <c r="N559" s="454"/>
    </row>
    <row r="560" spans="1:14" ht="16.5">
      <c r="A560" s="410">
        <v>554</v>
      </c>
      <c r="B560" s="450"/>
      <c r="C560" s="451"/>
      <c r="D560" s="452" t="s">
        <v>285</v>
      </c>
      <c r="E560" s="453"/>
      <c r="F560" s="439"/>
      <c r="G560" s="439"/>
      <c r="H560" s="440"/>
      <c r="I560" s="441">
        <f t="shared" si="11"/>
        <v>1935</v>
      </c>
      <c r="J560" s="47"/>
      <c r="K560" s="47"/>
      <c r="L560" s="47"/>
      <c r="M560" s="47"/>
      <c r="N560" s="48">
        <v>1935</v>
      </c>
    </row>
    <row r="561" spans="1:14" ht="17.25">
      <c r="A561" s="410">
        <v>555</v>
      </c>
      <c r="B561" s="489"/>
      <c r="C561" s="443"/>
      <c r="D561" s="444" t="s">
        <v>275</v>
      </c>
      <c r="E561" s="490"/>
      <c r="F561" s="491"/>
      <c r="G561" s="491"/>
      <c r="H561" s="492"/>
      <c r="I561" s="448">
        <f t="shared" si="11"/>
        <v>1935</v>
      </c>
      <c r="J561" s="275"/>
      <c r="K561" s="275"/>
      <c r="L561" s="275"/>
      <c r="M561" s="275"/>
      <c r="N561" s="276">
        <v>1935</v>
      </c>
    </row>
    <row r="562" spans="1:14" s="422" customFormat="1" ht="21.75" customHeight="1">
      <c r="A562" s="410">
        <v>556</v>
      </c>
      <c r="B562" s="450"/>
      <c r="C562" s="451">
        <v>125</v>
      </c>
      <c r="D562" s="452" t="s">
        <v>304</v>
      </c>
      <c r="E562" s="453" t="s">
        <v>714</v>
      </c>
      <c r="F562" s="439"/>
      <c r="G562" s="439"/>
      <c r="H562" s="440"/>
      <c r="I562" s="441"/>
      <c r="J562" s="453"/>
      <c r="K562" s="453"/>
      <c r="L562" s="453"/>
      <c r="M562" s="453"/>
      <c r="N562" s="454"/>
    </row>
    <row r="563" spans="1:14" ht="16.5">
      <c r="A563" s="410">
        <v>557</v>
      </c>
      <c r="B563" s="450"/>
      <c r="C563" s="451"/>
      <c r="D563" s="452" t="s">
        <v>285</v>
      </c>
      <c r="E563" s="453"/>
      <c r="F563" s="439"/>
      <c r="G563" s="439"/>
      <c r="H563" s="440"/>
      <c r="I563" s="441">
        <f t="shared" si="11"/>
        <v>150</v>
      </c>
      <c r="J563" s="47"/>
      <c r="K563" s="47"/>
      <c r="L563" s="47"/>
      <c r="M563" s="47"/>
      <c r="N563" s="48">
        <v>150</v>
      </c>
    </row>
    <row r="564" spans="1:14" ht="17.25">
      <c r="A564" s="410">
        <v>558</v>
      </c>
      <c r="B564" s="489"/>
      <c r="C564" s="443"/>
      <c r="D564" s="444" t="s">
        <v>275</v>
      </c>
      <c r="E564" s="490"/>
      <c r="F564" s="491"/>
      <c r="G564" s="491"/>
      <c r="H564" s="492"/>
      <c r="I564" s="448">
        <f t="shared" si="11"/>
        <v>150</v>
      </c>
      <c r="J564" s="275"/>
      <c r="K564" s="275"/>
      <c r="L564" s="275"/>
      <c r="M564" s="275"/>
      <c r="N564" s="276">
        <v>150</v>
      </c>
    </row>
    <row r="565" spans="1:14" s="422" customFormat="1" ht="21.75" customHeight="1">
      <c r="A565" s="410">
        <v>559</v>
      </c>
      <c r="B565" s="450"/>
      <c r="C565" s="451">
        <v>126</v>
      </c>
      <c r="D565" s="452" t="s">
        <v>305</v>
      </c>
      <c r="E565" s="453" t="s">
        <v>714</v>
      </c>
      <c r="F565" s="439"/>
      <c r="G565" s="439"/>
      <c r="H565" s="440"/>
      <c r="I565" s="441"/>
      <c r="J565" s="453"/>
      <c r="K565" s="453"/>
      <c r="L565" s="453"/>
      <c r="M565" s="453"/>
      <c r="N565" s="454"/>
    </row>
    <row r="566" spans="1:14" ht="16.5">
      <c r="A566" s="410">
        <v>560</v>
      </c>
      <c r="B566" s="450"/>
      <c r="C566" s="451"/>
      <c r="D566" s="452" t="s">
        <v>285</v>
      </c>
      <c r="E566" s="453"/>
      <c r="F566" s="439"/>
      <c r="G566" s="439"/>
      <c r="H566" s="440"/>
      <c r="I566" s="441">
        <f t="shared" si="11"/>
        <v>900</v>
      </c>
      <c r="J566" s="47"/>
      <c r="K566" s="47"/>
      <c r="L566" s="47"/>
      <c r="M566" s="47"/>
      <c r="N566" s="48">
        <v>900</v>
      </c>
    </row>
    <row r="567" spans="1:14" ht="17.25">
      <c r="A567" s="410">
        <v>561</v>
      </c>
      <c r="B567" s="489"/>
      <c r="C567" s="443"/>
      <c r="D567" s="444" t="s">
        <v>275</v>
      </c>
      <c r="E567" s="490"/>
      <c r="F567" s="491"/>
      <c r="G567" s="491"/>
      <c r="H567" s="492"/>
      <c r="I567" s="448">
        <f t="shared" si="11"/>
        <v>900</v>
      </c>
      <c r="J567" s="275"/>
      <c r="K567" s="275"/>
      <c r="L567" s="275"/>
      <c r="M567" s="275"/>
      <c r="N567" s="276">
        <v>900</v>
      </c>
    </row>
    <row r="568" spans="1:14" ht="33">
      <c r="A568" s="410">
        <v>562</v>
      </c>
      <c r="B568" s="481"/>
      <c r="C568" s="482">
        <v>127</v>
      </c>
      <c r="D568" s="483" t="s">
        <v>488</v>
      </c>
      <c r="E568" s="453" t="s">
        <v>714</v>
      </c>
      <c r="F568" s="439"/>
      <c r="G568" s="439"/>
      <c r="H568" s="440">
        <v>336</v>
      </c>
      <c r="I568" s="441"/>
      <c r="J568" s="453"/>
      <c r="K568" s="453"/>
      <c r="L568" s="453"/>
      <c r="M568" s="453"/>
      <c r="N568" s="454"/>
    </row>
    <row r="569" spans="1:14" ht="17.25">
      <c r="A569" s="410">
        <v>563</v>
      </c>
      <c r="B569" s="489"/>
      <c r="C569" s="443"/>
      <c r="D569" s="452" t="s">
        <v>285</v>
      </c>
      <c r="E569" s="490"/>
      <c r="F569" s="491"/>
      <c r="G569" s="491"/>
      <c r="H569" s="492"/>
      <c r="I569" s="441">
        <f>SUM(J569:N569)</f>
        <v>7269</v>
      </c>
      <c r="J569" s="277">
        <v>5848</v>
      </c>
      <c r="K569" s="277">
        <v>1421</v>
      </c>
      <c r="L569" s="277"/>
      <c r="M569" s="277"/>
      <c r="N569" s="278"/>
    </row>
    <row r="570" spans="1:14" ht="17.25">
      <c r="A570" s="410">
        <v>564</v>
      </c>
      <c r="B570" s="489"/>
      <c r="C570" s="443"/>
      <c r="D570" s="444" t="s">
        <v>275</v>
      </c>
      <c r="E570" s="490"/>
      <c r="F570" s="491"/>
      <c r="G570" s="491"/>
      <c r="H570" s="492"/>
      <c r="I570" s="448">
        <f>SUM(J570:N570)</f>
        <v>7269</v>
      </c>
      <c r="J570" s="275">
        <v>5848</v>
      </c>
      <c r="K570" s="275">
        <v>1421</v>
      </c>
      <c r="L570" s="275"/>
      <c r="M570" s="275"/>
      <c r="N570" s="276"/>
    </row>
    <row r="571" spans="1:14" s="422" customFormat="1" ht="21.75" customHeight="1">
      <c r="A571" s="410">
        <v>565</v>
      </c>
      <c r="B571" s="450"/>
      <c r="C571" s="451">
        <v>128</v>
      </c>
      <c r="D571" s="452" t="s">
        <v>816</v>
      </c>
      <c r="E571" s="453" t="s">
        <v>714</v>
      </c>
      <c r="F571" s="439"/>
      <c r="G571" s="439"/>
      <c r="H571" s="440"/>
      <c r="I571" s="448"/>
      <c r="J571" s="453"/>
      <c r="K571" s="453"/>
      <c r="L571" s="453"/>
      <c r="M571" s="453"/>
      <c r="N571" s="454"/>
    </row>
    <row r="572" spans="1:14" ht="17.25">
      <c r="A572" s="410">
        <v>566</v>
      </c>
      <c r="B572" s="489"/>
      <c r="C572" s="443"/>
      <c r="D572" s="444" t="s">
        <v>275</v>
      </c>
      <c r="E572" s="490"/>
      <c r="F572" s="491"/>
      <c r="G572" s="491"/>
      <c r="H572" s="492"/>
      <c r="I572" s="448">
        <f>SUM(J572:N572)</f>
        <v>0</v>
      </c>
      <c r="J572" s="275"/>
      <c r="K572" s="275"/>
      <c r="L572" s="275"/>
      <c r="M572" s="275"/>
      <c r="N572" s="276"/>
    </row>
    <row r="573" spans="1:14" s="422" customFormat="1" ht="21.75" customHeight="1">
      <c r="A573" s="410">
        <v>567</v>
      </c>
      <c r="B573" s="450"/>
      <c r="C573" s="451">
        <v>129</v>
      </c>
      <c r="D573" s="452" t="s">
        <v>847</v>
      </c>
      <c r="E573" s="453" t="s">
        <v>714</v>
      </c>
      <c r="F573" s="439"/>
      <c r="G573" s="439"/>
      <c r="H573" s="440"/>
      <c r="I573" s="448"/>
      <c r="J573" s="453"/>
      <c r="K573" s="453"/>
      <c r="L573" s="453"/>
      <c r="M573" s="453"/>
      <c r="N573" s="454"/>
    </row>
    <row r="574" spans="1:14" ht="17.25">
      <c r="A574" s="410">
        <v>568</v>
      </c>
      <c r="B574" s="489"/>
      <c r="C574" s="443"/>
      <c r="D574" s="452" t="s">
        <v>285</v>
      </c>
      <c r="E574" s="490"/>
      <c r="F574" s="491"/>
      <c r="G574" s="491"/>
      <c r="H574" s="492"/>
      <c r="I574" s="441">
        <f aca="true" t="shared" si="12" ref="I574:I584">SUM(J574:N574)</f>
        <v>1000</v>
      </c>
      <c r="J574" s="277"/>
      <c r="K574" s="277"/>
      <c r="L574" s="277"/>
      <c r="M574" s="277"/>
      <c r="N574" s="278">
        <v>1000</v>
      </c>
    </row>
    <row r="575" spans="1:14" ht="17.25">
      <c r="A575" s="410">
        <v>569</v>
      </c>
      <c r="B575" s="489"/>
      <c r="C575" s="443"/>
      <c r="D575" s="444" t="s">
        <v>275</v>
      </c>
      <c r="E575" s="490"/>
      <c r="F575" s="491"/>
      <c r="G575" s="491"/>
      <c r="H575" s="492"/>
      <c r="I575" s="448">
        <f t="shared" si="12"/>
        <v>1000</v>
      </c>
      <c r="J575" s="275"/>
      <c r="K575" s="275"/>
      <c r="L575" s="275"/>
      <c r="M575" s="275"/>
      <c r="N575" s="276">
        <v>1000</v>
      </c>
    </row>
    <row r="576" spans="1:14" s="422" customFormat="1" ht="21.75" customHeight="1">
      <c r="A576" s="410">
        <v>570</v>
      </c>
      <c r="B576" s="450"/>
      <c r="C576" s="451">
        <v>130</v>
      </c>
      <c r="D576" s="452" t="s">
        <v>848</v>
      </c>
      <c r="E576" s="453" t="s">
        <v>714</v>
      </c>
      <c r="F576" s="439"/>
      <c r="G576" s="439"/>
      <c r="H576" s="440"/>
      <c r="I576" s="448"/>
      <c r="J576" s="453"/>
      <c r="K576" s="453"/>
      <c r="L576" s="453"/>
      <c r="M576" s="453"/>
      <c r="N576" s="454"/>
    </row>
    <row r="577" spans="1:14" ht="17.25">
      <c r="A577" s="410">
        <v>571</v>
      </c>
      <c r="B577" s="489"/>
      <c r="C577" s="443"/>
      <c r="D577" s="452" t="s">
        <v>285</v>
      </c>
      <c r="E577" s="490"/>
      <c r="F577" s="491"/>
      <c r="G577" s="491"/>
      <c r="H577" s="492"/>
      <c r="I577" s="441">
        <f t="shared" si="12"/>
        <v>502</v>
      </c>
      <c r="J577" s="277"/>
      <c r="K577" s="277"/>
      <c r="L577" s="277"/>
      <c r="M577" s="277"/>
      <c r="N577" s="278">
        <v>502</v>
      </c>
    </row>
    <row r="578" spans="1:14" ht="17.25">
      <c r="A578" s="410">
        <v>572</v>
      </c>
      <c r="B578" s="489"/>
      <c r="C578" s="443"/>
      <c r="D578" s="444" t="s">
        <v>275</v>
      </c>
      <c r="E578" s="490"/>
      <c r="F578" s="491"/>
      <c r="G578" s="491"/>
      <c r="H578" s="492"/>
      <c r="I578" s="448">
        <f t="shared" si="12"/>
        <v>501</v>
      </c>
      <c r="J578" s="275"/>
      <c r="K578" s="275"/>
      <c r="L578" s="275"/>
      <c r="M578" s="275"/>
      <c r="N578" s="276">
        <v>501</v>
      </c>
    </row>
    <row r="579" spans="1:14" s="422" customFormat="1" ht="21.75" customHeight="1">
      <c r="A579" s="410">
        <v>573</v>
      </c>
      <c r="B579" s="450"/>
      <c r="C579" s="451">
        <v>131</v>
      </c>
      <c r="D579" s="452" t="s">
        <v>849</v>
      </c>
      <c r="E579" s="453" t="s">
        <v>714</v>
      </c>
      <c r="F579" s="439"/>
      <c r="G579" s="439"/>
      <c r="H579" s="440"/>
      <c r="I579" s="448"/>
      <c r="J579" s="453"/>
      <c r="K579" s="453"/>
      <c r="L579" s="453"/>
      <c r="M579" s="453"/>
      <c r="N579" s="454"/>
    </row>
    <row r="580" spans="1:14" ht="17.25">
      <c r="A580" s="410">
        <v>574</v>
      </c>
      <c r="B580" s="489"/>
      <c r="C580" s="443"/>
      <c r="D580" s="452" t="s">
        <v>285</v>
      </c>
      <c r="E580" s="490"/>
      <c r="F580" s="491"/>
      <c r="G580" s="491"/>
      <c r="H580" s="492"/>
      <c r="I580" s="441">
        <f t="shared" si="12"/>
        <v>600</v>
      </c>
      <c r="J580" s="277"/>
      <c r="K580" s="277"/>
      <c r="L580" s="277">
        <v>600</v>
      </c>
      <c r="M580" s="277"/>
      <c r="N580" s="278"/>
    </row>
    <row r="581" spans="1:14" ht="17.25">
      <c r="A581" s="410">
        <v>575</v>
      </c>
      <c r="B581" s="489"/>
      <c r="C581" s="443"/>
      <c r="D581" s="444" t="s">
        <v>275</v>
      </c>
      <c r="E581" s="490"/>
      <c r="F581" s="491"/>
      <c r="G581" s="491"/>
      <c r="H581" s="492"/>
      <c r="I581" s="448">
        <f t="shared" si="12"/>
        <v>600</v>
      </c>
      <c r="J581" s="275"/>
      <c r="K581" s="275"/>
      <c r="L581" s="275">
        <v>600</v>
      </c>
      <c r="M581" s="275"/>
      <c r="N581" s="276"/>
    </row>
    <row r="582" spans="1:14" s="422" customFormat="1" ht="21.75" customHeight="1">
      <c r="A582" s="410">
        <v>576</v>
      </c>
      <c r="B582" s="450"/>
      <c r="C582" s="451">
        <v>132</v>
      </c>
      <c r="D582" s="452" t="s">
        <v>850</v>
      </c>
      <c r="E582" s="453" t="s">
        <v>714</v>
      </c>
      <c r="F582" s="439"/>
      <c r="G582" s="439"/>
      <c r="H582" s="440"/>
      <c r="I582" s="448"/>
      <c r="J582" s="453"/>
      <c r="K582" s="453"/>
      <c r="L582" s="453"/>
      <c r="M582" s="453"/>
      <c r="N582" s="454"/>
    </row>
    <row r="583" spans="1:14" ht="17.25">
      <c r="A583" s="410">
        <v>577</v>
      </c>
      <c r="B583" s="489"/>
      <c r="C583" s="443"/>
      <c r="D583" s="452" t="s">
        <v>285</v>
      </c>
      <c r="E583" s="490"/>
      <c r="F583" s="491"/>
      <c r="G583" s="491"/>
      <c r="H583" s="492"/>
      <c r="I583" s="441">
        <f t="shared" si="12"/>
        <v>75</v>
      </c>
      <c r="J583" s="277"/>
      <c r="K583" s="277"/>
      <c r="L583" s="277">
        <v>75</v>
      </c>
      <c r="M583" s="277"/>
      <c r="N583" s="278"/>
    </row>
    <row r="584" spans="1:14" ht="17.25">
      <c r="A584" s="410">
        <v>578</v>
      </c>
      <c r="B584" s="489"/>
      <c r="C584" s="443"/>
      <c r="D584" s="444" t="s">
        <v>275</v>
      </c>
      <c r="E584" s="490"/>
      <c r="F584" s="491"/>
      <c r="G584" s="491"/>
      <c r="H584" s="492"/>
      <c r="I584" s="448">
        <f t="shared" si="12"/>
        <v>75</v>
      </c>
      <c r="J584" s="275"/>
      <c r="K584" s="275"/>
      <c r="L584" s="275">
        <v>75</v>
      </c>
      <c r="M584" s="275"/>
      <c r="N584" s="276"/>
    </row>
    <row r="585" spans="1:14" s="422" customFormat="1" ht="25.5" customHeight="1">
      <c r="A585" s="410">
        <v>579</v>
      </c>
      <c r="B585" s="450"/>
      <c r="C585" s="451">
        <v>133</v>
      </c>
      <c r="D585" s="452" t="s">
        <v>130</v>
      </c>
      <c r="E585" s="453" t="s">
        <v>776</v>
      </c>
      <c r="F585" s="439">
        <v>1091</v>
      </c>
      <c r="G585" s="439"/>
      <c r="H585" s="440"/>
      <c r="I585" s="441">
        <f t="shared" si="11"/>
        <v>0</v>
      </c>
      <c r="J585" s="453"/>
      <c r="K585" s="453"/>
      <c r="L585" s="453"/>
      <c r="M585" s="453"/>
      <c r="N585" s="454"/>
    </row>
    <row r="586" spans="1:14" ht="16.5">
      <c r="A586" s="410">
        <v>580</v>
      </c>
      <c r="B586" s="450"/>
      <c r="C586" s="494">
        <v>134</v>
      </c>
      <c r="D586" s="495" t="s">
        <v>688</v>
      </c>
      <c r="E586" s="453" t="s">
        <v>776</v>
      </c>
      <c r="F586" s="439">
        <v>3718</v>
      </c>
      <c r="G586" s="439"/>
      <c r="H586" s="440"/>
      <c r="I586" s="441">
        <f t="shared" si="11"/>
        <v>0</v>
      </c>
      <c r="J586" s="47"/>
      <c r="K586" s="47"/>
      <c r="L586" s="47"/>
      <c r="M586" s="47"/>
      <c r="N586" s="48"/>
    </row>
    <row r="587" spans="1:14" ht="16.5">
      <c r="A587" s="410">
        <v>581</v>
      </c>
      <c r="B587" s="450"/>
      <c r="C587" s="494">
        <v>135</v>
      </c>
      <c r="D587" s="495" t="s">
        <v>201</v>
      </c>
      <c r="E587" s="453" t="s">
        <v>776</v>
      </c>
      <c r="F587" s="439"/>
      <c r="G587" s="439">
        <v>114584</v>
      </c>
      <c r="H587" s="440"/>
      <c r="I587" s="441">
        <f t="shared" si="11"/>
        <v>0</v>
      </c>
      <c r="J587" s="47"/>
      <c r="K587" s="47"/>
      <c r="L587" s="47"/>
      <c r="M587" s="47"/>
      <c r="N587" s="48"/>
    </row>
    <row r="588" spans="1:14" ht="16.5">
      <c r="A588" s="410">
        <v>582</v>
      </c>
      <c r="B588" s="450"/>
      <c r="C588" s="451">
        <v>136</v>
      </c>
      <c r="D588" s="495" t="s">
        <v>697</v>
      </c>
      <c r="E588" s="453" t="s">
        <v>714</v>
      </c>
      <c r="F588" s="439">
        <v>389</v>
      </c>
      <c r="G588" s="439"/>
      <c r="H588" s="440"/>
      <c r="I588" s="441">
        <f t="shared" si="11"/>
        <v>0</v>
      </c>
      <c r="J588" s="47"/>
      <c r="K588" s="47"/>
      <c r="L588" s="47"/>
      <c r="M588" s="47"/>
      <c r="N588" s="48"/>
    </row>
    <row r="589" spans="1:14" ht="16.5">
      <c r="A589" s="410">
        <v>583</v>
      </c>
      <c r="B589" s="450"/>
      <c r="C589" s="494">
        <v>137</v>
      </c>
      <c r="D589" s="495" t="s">
        <v>187</v>
      </c>
      <c r="E589" s="453" t="s">
        <v>714</v>
      </c>
      <c r="F589" s="439">
        <v>406</v>
      </c>
      <c r="G589" s="439"/>
      <c r="H589" s="440"/>
      <c r="I589" s="441">
        <f t="shared" si="11"/>
        <v>0</v>
      </c>
      <c r="J589" s="47"/>
      <c r="K589" s="47"/>
      <c r="L589" s="47"/>
      <c r="M589" s="47"/>
      <c r="N589" s="48"/>
    </row>
    <row r="590" spans="1:14" ht="16.5">
      <c r="A590" s="410">
        <v>584</v>
      </c>
      <c r="B590" s="450"/>
      <c r="C590" s="494">
        <v>138</v>
      </c>
      <c r="D590" s="495" t="s">
        <v>106</v>
      </c>
      <c r="E590" s="453" t="s">
        <v>714</v>
      </c>
      <c r="F590" s="439">
        <v>221</v>
      </c>
      <c r="G590" s="439"/>
      <c r="H590" s="440"/>
      <c r="I590" s="441">
        <f t="shared" si="11"/>
        <v>0</v>
      </c>
      <c r="J590" s="47"/>
      <c r="K590" s="47"/>
      <c r="L590" s="47"/>
      <c r="M590" s="47"/>
      <c r="N590" s="48"/>
    </row>
    <row r="591" spans="1:14" ht="16.5">
      <c r="A591" s="410">
        <v>585</v>
      </c>
      <c r="B591" s="450"/>
      <c r="C591" s="451">
        <v>139</v>
      </c>
      <c r="D591" s="495" t="s">
        <v>113</v>
      </c>
      <c r="E591" s="453" t="s">
        <v>714</v>
      </c>
      <c r="F591" s="439">
        <v>640</v>
      </c>
      <c r="G591" s="439"/>
      <c r="H591" s="440"/>
      <c r="I591" s="441">
        <f t="shared" si="11"/>
        <v>0</v>
      </c>
      <c r="J591" s="47"/>
      <c r="K591" s="47"/>
      <c r="L591" s="47"/>
      <c r="M591" s="47"/>
      <c r="N591" s="48"/>
    </row>
    <row r="592" spans="1:14" ht="16.5">
      <c r="A592" s="410">
        <v>586</v>
      </c>
      <c r="B592" s="450"/>
      <c r="C592" s="494">
        <v>140</v>
      </c>
      <c r="D592" s="495" t="s">
        <v>221</v>
      </c>
      <c r="E592" s="453" t="s">
        <v>714</v>
      </c>
      <c r="F592" s="439">
        <v>308</v>
      </c>
      <c r="G592" s="439"/>
      <c r="H592" s="440"/>
      <c r="I592" s="441">
        <f t="shared" si="11"/>
        <v>0</v>
      </c>
      <c r="J592" s="47"/>
      <c r="K592" s="47"/>
      <c r="L592" s="47"/>
      <c r="M592" s="47"/>
      <c r="N592" s="48"/>
    </row>
    <row r="593" spans="1:14" ht="31.5">
      <c r="A593" s="410">
        <v>587</v>
      </c>
      <c r="B593" s="450"/>
      <c r="C593" s="494">
        <v>141</v>
      </c>
      <c r="D593" s="496" t="s">
        <v>204</v>
      </c>
      <c r="E593" s="453" t="s">
        <v>714</v>
      </c>
      <c r="F593" s="452"/>
      <c r="G593" s="452">
        <v>500</v>
      </c>
      <c r="H593" s="497"/>
      <c r="I593" s="441">
        <f t="shared" si="11"/>
        <v>0</v>
      </c>
      <c r="J593" s="47"/>
      <c r="K593" s="47"/>
      <c r="L593" s="47"/>
      <c r="M593" s="47"/>
      <c r="N593" s="48"/>
    </row>
    <row r="594" spans="1:14" ht="16.5">
      <c r="A594" s="410">
        <v>588</v>
      </c>
      <c r="B594" s="450"/>
      <c r="C594" s="451">
        <v>142</v>
      </c>
      <c r="D594" s="495" t="s">
        <v>265</v>
      </c>
      <c r="E594" s="453" t="s">
        <v>714</v>
      </c>
      <c r="F594" s="439">
        <v>119037</v>
      </c>
      <c r="G594" s="439"/>
      <c r="H594" s="440"/>
      <c r="I594" s="441">
        <f t="shared" si="11"/>
        <v>0</v>
      </c>
      <c r="J594" s="47"/>
      <c r="K594" s="47"/>
      <c r="L594" s="47"/>
      <c r="M594" s="47"/>
      <c r="N594" s="48"/>
    </row>
    <row r="595" spans="1:14" ht="16.5">
      <c r="A595" s="410">
        <v>589</v>
      </c>
      <c r="B595" s="450"/>
      <c r="C595" s="494">
        <v>143</v>
      </c>
      <c r="D595" s="495" t="s">
        <v>271</v>
      </c>
      <c r="E595" s="453" t="s">
        <v>714</v>
      </c>
      <c r="F595" s="439">
        <v>5</v>
      </c>
      <c r="G595" s="439"/>
      <c r="H595" s="440"/>
      <c r="I595" s="441">
        <f t="shared" si="11"/>
        <v>0</v>
      </c>
      <c r="J595" s="47"/>
      <c r="K595" s="47"/>
      <c r="L595" s="47"/>
      <c r="M595" s="47"/>
      <c r="N595" s="48"/>
    </row>
    <row r="596" spans="1:14" ht="16.5">
      <c r="A596" s="410">
        <v>590</v>
      </c>
      <c r="B596" s="450"/>
      <c r="C596" s="494">
        <v>144</v>
      </c>
      <c r="D596" s="495" t="s">
        <v>689</v>
      </c>
      <c r="E596" s="453" t="s">
        <v>714</v>
      </c>
      <c r="F596" s="439">
        <v>5640</v>
      </c>
      <c r="G596" s="439"/>
      <c r="H596" s="440"/>
      <c r="I596" s="441">
        <f t="shared" si="11"/>
        <v>0</v>
      </c>
      <c r="J596" s="47"/>
      <c r="K596" s="47"/>
      <c r="L596" s="47"/>
      <c r="M596" s="47"/>
      <c r="N596" s="48"/>
    </row>
    <row r="597" spans="1:14" ht="16.5">
      <c r="A597" s="410">
        <v>591</v>
      </c>
      <c r="B597" s="450"/>
      <c r="C597" s="451">
        <v>145</v>
      </c>
      <c r="D597" s="495" t="s">
        <v>53</v>
      </c>
      <c r="E597" s="453" t="s">
        <v>714</v>
      </c>
      <c r="F597" s="439">
        <v>55850</v>
      </c>
      <c r="G597" s="439">
        <v>24129</v>
      </c>
      <c r="H597" s="440">
        <v>24396</v>
      </c>
      <c r="I597" s="441">
        <f t="shared" si="11"/>
        <v>0</v>
      </c>
      <c r="J597" s="47"/>
      <c r="K597" s="47"/>
      <c r="L597" s="47"/>
      <c r="M597" s="47"/>
      <c r="N597" s="48"/>
    </row>
    <row r="598" spans="1:14" ht="16.5">
      <c r="A598" s="410">
        <v>592</v>
      </c>
      <c r="B598" s="450"/>
      <c r="C598" s="494">
        <v>146</v>
      </c>
      <c r="D598" s="495" t="s">
        <v>272</v>
      </c>
      <c r="E598" s="453" t="s">
        <v>714</v>
      </c>
      <c r="F598" s="439"/>
      <c r="G598" s="439"/>
      <c r="H598" s="440">
        <f>4091-2532</f>
        <v>1559</v>
      </c>
      <c r="I598" s="441">
        <f t="shared" si="11"/>
        <v>0</v>
      </c>
      <c r="J598" s="47"/>
      <c r="K598" s="47"/>
      <c r="L598" s="47"/>
      <c r="M598" s="47"/>
      <c r="N598" s="48"/>
    </row>
    <row r="599" spans="1:14" ht="16.5">
      <c r="A599" s="410">
        <v>593</v>
      </c>
      <c r="B599" s="450"/>
      <c r="C599" s="494">
        <v>147</v>
      </c>
      <c r="D599" s="495" t="s">
        <v>181</v>
      </c>
      <c r="E599" s="453" t="s">
        <v>714</v>
      </c>
      <c r="F599" s="439">
        <v>100</v>
      </c>
      <c r="G599" s="439"/>
      <c r="H599" s="440"/>
      <c r="I599" s="441">
        <f t="shared" si="11"/>
        <v>0</v>
      </c>
      <c r="J599" s="47"/>
      <c r="K599" s="47"/>
      <c r="L599" s="47"/>
      <c r="M599" s="47"/>
      <c r="N599" s="48"/>
    </row>
    <row r="600" spans="1:14" ht="16.5">
      <c r="A600" s="410">
        <v>594</v>
      </c>
      <c r="B600" s="450"/>
      <c r="C600" s="451">
        <v>148</v>
      </c>
      <c r="D600" s="495" t="s">
        <v>182</v>
      </c>
      <c r="E600" s="453" t="s">
        <v>714</v>
      </c>
      <c r="F600" s="439">
        <v>100</v>
      </c>
      <c r="G600" s="439"/>
      <c r="H600" s="440"/>
      <c r="I600" s="441">
        <f t="shared" si="11"/>
        <v>0</v>
      </c>
      <c r="J600" s="47"/>
      <c r="K600" s="47"/>
      <c r="L600" s="47"/>
      <c r="M600" s="47"/>
      <c r="N600" s="48"/>
    </row>
    <row r="601" spans="1:14" ht="16.5">
      <c r="A601" s="410">
        <v>595</v>
      </c>
      <c r="B601" s="450"/>
      <c r="C601" s="494">
        <v>149</v>
      </c>
      <c r="D601" s="495" t="s">
        <v>690</v>
      </c>
      <c r="E601" s="453" t="s">
        <v>714</v>
      </c>
      <c r="F601" s="439">
        <v>100</v>
      </c>
      <c r="G601" s="439"/>
      <c r="H601" s="440"/>
      <c r="I601" s="441">
        <f t="shared" si="11"/>
        <v>0</v>
      </c>
      <c r="J601" s="47"/>
      <c r="K601" s="47"/>
      <c r="L601" s="47"/>
      <c r="M601" s="47"/>
      <c r="N601" s="48"/>
    </row>
    <row r="602" spans="1:14" ht="16.5">
      <c r="A602" s="410">
        <v>596</v>
      </c>
      <c r="B602" s="450"/>
      <c r="C602" s="494">
        <v>150</v>
      </c>
      <c r="D602" s="495" t="s">
        <v>691</v>
      </c>
      <c r="E602" s="453" t="s">
        <v>714</v>
      </c>
      <c r="F602" s="439">
        <v>100</v>
      </c>
      <c r="G602" s="439"/>
      <c r="H602" s="440"/>
      <c r="I602" s="441">
        <f t="shared" si="11"/>
        <v>0</v>
      </c>
      <c r="J602" s="47"/>
      <c r="K602" s="47"/>
      <c r="L602" s="47"/>
      <c r="M602" s="47"/>
      <c r="N602" s="48"/>
    </row>
    <row r="603" spans="1:14" ht="16.5">
      <c r="A603" s="410">
        <v>597</v>
      </c>
      <c r="B603" s="450"/>
      <c r="C603" s="451">
        <v>151</v>
      </c>
      <c r="D603" s="495" t="s">
        <v>183</v>
      </c>
      <c r="E603" s="453" t="s">
        <v>714</v>
      </c>
      <c r="F603" s="439">
        <v>100</v>
      </c>
      <c r="G603" s="439"/>
      <c r="H603" s="440"/>
      <c r="I603" s="441">
        <f t="shared" si="11"/>
        <v>0</v>
      </c>
      <c r="J603" s="47"/>
      <c r="K603" s="47"/>
      <c r="L603" s="47"/>
      <c r="M603" s="47"/>
      <c r="N603" s="48"/>
    </row>
    <row r="604" spans="1:14" ht="16.5">
      <c r="A604" s="410">
        <v>598</v>
      </c>
      <c r="B604" s="450"/>
      <c r="C604" s="494">
        <v>152</v>
      </c>
      <c r="D604" s="495" t="s">
        <v>184</v>
      </c>
      <c r="E604" s="453" t="s">
        <v>714</v>
      </c>
      <c r="F604" s="439">
        <v>100</v>
      </c>
      <c r="G604" s="439"/>
      <c r="H604" s="440"/>
      <c r="I604" s="441">
        <f t="shared" si="11"/>
        <v>0</v>
      </c>
      <c r="J604" s="47"/>
      <c r="K604" s="47"/>
      <c r="L604" s="47"/>
      <c r="M604" s="47"/>
      <c r="N604" s="48"/>
    </row>
    <row r="605" spans="1:14" ht="16.5">
      <c r="A605" s="410">
        <v>599</v>
      </c>
      <c r="B605" s="450"/>
      <c r="C605" s="494">
        <v>153</v>
      </c>
      <c r="D605" s="495" t="s">
        <v>185</v>
      </c>
      <c r="E605" s="453" t="s">
        <v>714</v>
      </c>
      <c r="F605" s="439">
        <v>3482</v>
      </c>
      <c r="G605" s="439"/>
      <c r="H605" s="440"/>
      <c r="I605" s="441">
        <f t="shared" si="11"/>
        <v>0</v>
      </c>
      <c r="J605" s="47"/>
      <c r="K605" s="47"/>
      <c r="L605" s="47"/>
      <c r="M605" s="47"/>
      <c r="N605" s="48"/>
    </row>
    <row r="606" spans="1:14" ht="16.5">
      <c r="A606" s="410">
        <v>600</v>
      </c>
      <c r="B606" s="450"/>
      <c r="C606" s="451">
        <v>154</v>
      </c>
      <c r="D606" s="495" t="s">
        <v>186</v>
      </c>
      <c r="E606" s="453" t="s">
        <v>714</v>
      </c>
      <c r="F606" s="439">
        <v>3160</v>
      </c>
      <c r="G606" s="439"/>
      <c r="H606" s="440"/>
      <c r="I606" s="441">
        <f t="shared" si="11"/>
        <v>0</v>
      </c>
      <c r="J606" s="47"/>
      <c r="K606" s="47"/>
      <c r="L606" s="47"/>
      <c r="M606" s="47"/>
      <c r="N606" s="48"/>
    </row>
    <row r="607" spans="1:14" ht="16.5">
      <c r="A607" s="410">
        <v>601</v>
      </c>
      <c r="B607" s="450"/>
      <c r="C607" s="494">
        <v>155</v>
      </c>
      <c r="D607" s="495" t="s">
        <v>189</v>
      </c>
      <c r="E607" s="453" t="s">
        <v>714</v>
      </c>
      <c r="F607" s="439">
        <v>333</v>
      </c>
      <c r="G607" s="439"/>
      <c r="H607" s="440"/>
      <c r="I607" s="441">
        <f t="shared" si="11"/>
        <v>0</v>
      </c>
      <c r="J607" s="47"/>
      <c r="K607" s="47"/>
      <c r="L607" s="47"/>
      <c r="M607" s="47"/>
      <c r="N607" s="48"/>
    </row>
    <row r="608" spans="1:14" ht="16.5">
      <c r="A608" s="410">
        <v>602</v>
      </c>
      <c r="B608" s="450"/>
      <c r="C608" s="494">
        <v>156</v>
      </c>
      <c r="D608" s="495" t="s">
        <v>191</v>
      </c>
      <c r="E608" s="453" t="s">
        <v>714</v>
      </c>
      <c r="F608" s="439">
        <v>201</v>
      </c>
      <c r="G608" s="439"/>
      <c r="H608" s="440"/>
      <c r="I608" s="441">
        <f t="shared" si="11"/>
        <v>0</v>
      </c>
      <c r="J608" s="47"/>
      <c r="K608" s="47"/>
      <c r="L608" s="47"/>
      <c r="M608" s="47"/>
      <c r="N608" s="48"/>
    </row>
    <row r="609" spans="1:14" ht="16.5">
      <c r="A609" s="410">
        <v>603</v>
      </c>
      <c r="B609" s="450"/>
      <c r="C609" s="451">
        <v>157</v>
      </c>
      <c r="D609" s="495" t="s">
        <v>193</v>
      </c>
      <c r="E609" s="453" t="s">
        <v>714</v>
      </c>
      <c r="F609" s="439">
        <v>56</v>
      </c>
      <c r="G609" s="439"/>
      <c r="H609" s="440"/>
      <c r="I609" s="441">
        <f t="shared" si="11"/>
        <v>0</v>
      </c>
      <c r="J609" s="47"/>
      <c r="K609" s="47"/>
      <c r="L609" s="47"/>
      <c r="M609" s="47"/>
      <c r="N609" s="48"/>
    </row>
    <row r="610" spans="1:14" ht="31.5">
      <c r="A610" s="410">
        <v>604</v>
      </c>
      <c r="B610" s="450"/>
      <c r="C610" s="494">
        <v>158</v>
      </c>
      <c r="D610" s="496" t="s">
        <v>206</v>
      </c>
      <c r="E610" s="453" t="s">
        <v>714</v>
      </c>
      <c r="F610" s="439"/>
      <c r="G610" s="439">
        <v>63701</v>
      </c>
      <c r="H610" s="440"/>
      <c r="I610" s="441">
        <f t="shared" si="11"/>
        <v>0</v>
      </c>
      <c r="J610" s="47"/>
      <c r="K610" s="47"/>
      <c r="L610" s="47"/>
      <c r="M610" s="47"/>
      <c r="N610" s="48"/>
    </row>
    <row r="611" spans="1:14" ht="16.5">
      <c r="A611" s="410">
        <v>605</v>
      </c>
      <c r="B611" s="450"/>
      <c r="C611" s="494">
        <v>159</v>
      </c>
      <c r="D611" s="495" t="s">
        <v>212</v>
      </c>
      <c r="E611" s="453" t="s">
        <v>714</v>
      </c>
      <c r="F611" s="439"/>
      <c r="G611" s="439">
        <v>1500</v>
      </c>
      <c r="H611" s="440"/>
      <c r="I611" s="441">
        <f t="shared" si="11"/>
        <v>0</v>
      </c>
      <c r="J611" s="47"/>
      <c r="K611" s="47"/>
      <c r="L611" s="47"/>
      <c r="M611" s="47"/>
      <c r="N611" s="48"/>
    </row>
    <row r="612" spans="1:14" ht="16.5">
      <c r="A612" s="410">
        <v>606</v>
      </c>
      <c r="B612" s="450"/>
      <c r="C612" s="451">
        <v>160</v>
      </c>
      <c r="D612" s="495" t="s">
        <v>215</v>
      </c>
      <c r="E612" s="453" t="s">
        <v>714</v>
      </c>
      <c r="F612" s="439"/>
      <c r="G612" s="439">
        <v>7000</v>
      </c>
      <c r="H612" s="440"/>
      <c r="I612" s="441">
        <f t="shared" si="11"/>
        <v>0</v>
      </c>
      <c r="J612" s="47"/>
      <c r="K612" s="47"/>
      <c r="L612" s="47"/>
      <c r="M612" s="47"/>
      <c r="N612" s="48"/>
    </row>
    <row r="613" spans="1:14" ht="16.5">
      <c r="A613" s="410">
        <v>607</v>
      </c>
      <c r="B613" s="450"/>
      <c r="C613" s="494">
        <v>161</v>
      </c>
      <c r="D613" s="495" t="s">
        <v>194</v>
      </c>
      <c r="E613" s="453" t="s">
        <v>714</v>
      </c>
      <c r="F613" s="439">
        <v>2308</v>
      </c>
      <c r="G613" s="439"/>
      <c r="H613" s="440"/>
      <c r="I613" s="441">
        <f t="shared" si="11"/>
        <v>0</v>
      </c>
      <c r="J613" s="47"/>
      <c r="K613" s="47"/>
      <c r="L613" s="47"/>
      <c r="M613" s="47"/>
      <c r="N613" s="48"/>
    </row>
    <row r="614" spans="1:14" ht="16.5">
      <c r="A614" s="410">
        <v>608</v>
      </c>
      <c r="B614" s="450"/>
      <c r="C614" s="494">
        <v>162</v>
      </c>
      <c r="D614" s="495" t="s">
        <v>220</v>
      </c>
      <c r="E614" s="453" t="s">
        <v>714</v>
      </c>
      <c r="F614" s="439">
        <v>749</v>
      </c>
      <c r="G614" s="439"/>
      <c r="H614" s="440"/>
      <c r="I614" s="441">
        <f t="shared" si="11"/>
        <v>0</v>
      </c>
      <c r="J614" s="47"/>
      <c r="K614" s="47"/>
      <c r="L614" s="47"/>
      <c r="M614" s="47"/>
      <c r="N614" s="48"/>
    </row>
    <row r="615" spans="1:14" ht="16.5">
      <c r="A615" s="410">
        <v>609</v>
      </c>
      <c r="B615" s="450"/>
      <c r="C615" s="451">
        <v>163</v>
      </c>
      <c r="D615" s="495" t="s">
        <v>101</v>
      </c>
      <c r="E615" s="453" t="s">
        <v>714</v>
      </c>
      <c r="F615" s="439">
        <v>1635</v>
      </c>
      <c r="G615" s="439">
        <v>25</v>
      </c>
      <c r="H615" s="440">
        <v>25</v>
      </c>
      <c r="I615" s="441">
        <f t="shared" si="11"/>
        <v>0</v>
      </c>
      <c r="J615" s="47"/>
      <c r="K615" s="47"/>
      <c r="L615" s="47"/>
      <c r="M615" s="47"/>
      <c r="N615" s="48"/>
    </row>
    <row r="616" spans="1:14" ht="16.5">
      <c r="A616" s="410">
        <v>610</v>
      </c>
      <c r="B616" s="450"/>
      <c r="C616" s="494">
        <v>164</v>
      </c>
      <c r="D616" s="495" t="s">
        <v>110</v>
      </c>
      <c r="E616" s="453" t="s">
        <v>714</v>
      </c>
      <c r="F616" s="439">
        <v>2970</v>
      </c>
      <c r="G616" s="439"/>
      <c r="H616" s="440"/>
      <c r="I616" s="441">
        <f t="shared" si="11"/>
        <v>0</v>
      </c>
      <c r="J616" s="47"/>
      <c r="K616" s="47"/>
      <c r="L616" s="47"/>
      <c r="M616" s="47"/>
      <c r="N616" s="48"/>
    </row>
    <row r="617" spans="1:14" ht="16.5">
      <c r="A617" s="410">
        <v>611</v>
      </c>
      <c r="B617" s="450"/>
      <c r="C617" s="494">
        <v>165</v>
      </c>
      <c r="D617" s="495" t="s">
        <v>97</v>
      </c>
      <c r="E617" s="453" t="s">
        <v>679</v>
      </c>
      <c r="F617" s="439">
        <v>1832</v>
      </c>
      <c r="G617" s="439">
        <v>165</v>
      </c>
      <c r="H617" s="440">
        <v>165</v>
      </c>
      <c r="I617" s="441">
        <f t="shared" si="11"/>
        <v>0</v>
      </c>
      <c r="J617" s="47"/>
      <c r="K617" s="47"/>
      <c r="L617" s="47"/>
      <c r="M617" s="47"/>
      <c r="N617" s="48"/>
    </row>
    <row r="618" spans="1:14" ht="16.5">
      <c r="A618" s="410">
        <v>612</v>
      </c>
      <c r="B618" s="450"/>
      <c r="C618" s="451">
        <v>166</v>
      </c>
      <c r="D618" s="495" t="s">
        <v>99</v>
      </c>
      <c r="E618" s="453" t="s">
        <v>679</v>
      </c>
      <c r="F618" s="439">
        <v>36426</v>
      </c>
      <c r="G618" s="439"/>
      <c r="H618" s="440">
        <v>4801</v>
      </c>
      <c r="I618" s="441">
        <f t="shared" si="11"/>
        <v>0</v>
      </c>
      <c r="J618" s="47"/>
      <c r="K618" s="47"/>
      <c r="L618" s="47"/>
      <c r="M618" s="47"/>
      <c r="N618" s="48"/>
    </row>
    <row r="619" spans="1:14" ht="16.5">
      <c r="A619" s="410">
        <v>613</v>
      </c>
      <c r="B619" s="450"/>
      <c r="C619" s="494">
        <v>167</v>
      </c>
      <c r="D619" s="495" t="s">
        <v>91</v>
      </c>
      <c r="E619" s="453" t="s">
        <v>679</v>
      </c>
      <c r="F619" s="439">
        <v>13155</v>
      </c>
      <c r="G619" s="439"/>
      <c r="H619" s="440">
        <v>369</v>
      </c>
      <c r="I619" s="441">
        <f t="shared" si="11"/>
        <v>0</v>
      </c>
      <c r="J619" s="47"/>
      <c r="K619" s="47"/>
      <c r="L619" s="47"/>
      <c r="M619" s="47"/>
      <c r="N619" s="48"/>
    </row>
    <row r="620" spans="1:14" ht="16.5">
      <c r="A620" s="410">
        <v>614</v>
      </c>
      <c r="B620" s="450"/>
      <c r="C620" s="494">
        <v>168</v>
      </c>
      <c r="D620" s="495" t="s">
        <v>92</v>
      </c>
      <c r="E620" s="453" t="s">
        <v>679</v>
      </c>
      <c r="F620" s="439">
        <v>21193</v>
      </c>
      <c r="G620" s="439"/>
      <c r="H620" s="440"/>
      <c r="I620" s="441">
        <f t="shared" si="11"/>
        <v>0</v>
      </c>
      <c r="J620" s="47"/>
      <c r="K620" s="47"/>
      <c r="L620" s="47"/>
      <c r="M620" s="47"/>
      <c r="N620" s="48"/>
    </row>
    <row r="621" spans="1:14" ht="16.5">
      <c r="A621" s="410">
        <v>615</v>
      </c>
      <c r="B621" s="450"/>
      <c r="C621" s="451">
        <v>169</v>
      </c>
      <c r="D621" s="495" t="s">
        <v>109</v>
      </c>
      <c r="E621" s="453" t="s">
        <v>679</v>
      </c>
      <c r="F621" s="439">
        <v>35129</v>
      </c>
      <c r="G621" s="439"/>
      <c r="H621" s="440"/>
      <c r="I621" s="441">
        <f t="shared" si="11"/>
        <v>0</v>
      </c>
      <c r="J621" s="47"/>
      <c r="K621" s="47"/>
      <c r="L621" s="47"/>
      <c r="M621" s="47"/>
      <c r="N621" s="48"/>
    </row>
    <row r="622" spans="1:14" ht="16.5">
      <c r="A622" s="410">
        <v>616</v>
      </c>
      <c r="B622" s="450"/>
      <c r="C622" s="494">
        <v>170</v>
      </c>
      <c r="D622" s="495" t="s">
        <v>192</v>
      </c>
      <c r="E622" s="453" t="s">
        <v>679</v>
      </c>
      <c r="F622" s="439">
        <v>1523</v>
      </c>
      <c r="G622" s="439"/>
      <c r="H622" s="440"/>
      <c r="I622" s="441">
        <f t="shared" si="11"/>
        <v>0</v>
      </c>
      <c r="J622" s="47"/>
      <c r="K622" s="47"/>
      <c r="L622" s="47"/>
      <c r="M622" s="47"/>
      <c r="N622" s="48"/>
    </row>
    <row r="623" spans="1:14" ht="16.5">
      <c r="A623" s="410">
        <v>617</v>
      </c>
      <c r="B623" s="498"/>
      <c r="C623" s="494">
        <v>171</v>
      </c>
      <c r="D623" s="495" t="s">
        <v>508</v>
      </c>
      <c r="E623" s="499" t="s">
        <v>776</v>
      </c>
      <c r="F623" s="500"/>
      <c r="G623" s="500"/>
      <c r="H623" s="501">
        <v>63</v>
      </c>
      <c r="I623" s="441">
        <f t="shared" si="11"/>
        <v>0</v>
      </c>
      <c r="J623" s="47"/>
      <c r="K623" s="47"/>
      <c r="L623" s="47"/>
      <c r="M623" s="47"/>
      <c r="N623" s="48"/>
    </row>
    <row r="624" spans="1:14" ht="16.5">
      <c r="A624" s="410">
        <v>618</v>
      </c>
      <c r="B624" s="498"/>
      <c r="C624" s="451">
        <v>172</v>
      </c>
      <c r="D624" s="495" t="s">
        <v>509</v>
      </c>
      <c r="E624" s="499" t="s">
        <v>776</v>
      </c>
      <c r="F624" s="500"/>
      <c r="G624" s="500"/>
      <c r="H624" s="501">
        <v>59</v>
      </c>
      <c r="I624" s="441">
        <f t="shared" si="11"/>
        <v>0</v>
      </c>
      <c r="J624" s="277"/>
      <c r="K624" s="277"/>
      <c r="L624" s="277"/>
      <c r="M624" s="277"/>
      <c r="N624" s="278"/>
    </row>
    <row r="625" spans="1:14" ht="16.5">
      <c r="A625" s="410">
        <v>619</v>
      </c>
      <c r="B625" s="498"/>
      <c r="C625" s="494">
        <v>173</v>
      </c>
      <c r="D625" s="495" t="s">
        <v>510</v>
      </c>
      <c r="E625" s="499" t="s">
        <v>776</v>
      </c>
      <c r="F625" s="500"/>
      <c r="G625" s="500"/>
      <c r="H625" s="501"/>
      <c r="I625" s="441">
        <f t="shared" si="11"/>
        <v>0</v>
      </c>
      <c r="J625" s="277"/>
      <c r="K625" s="277"/>
      <c r="L625" s="277"/>
      <c r="M625" s="277"/>
      <c r="N625" s="278"/>
    </row>
    <row r="626" spans="1:14" ht="16.5">
      <c r="A626" s="410">
        <v>620</v>
      </c>
      <c r="B626" s="498"/>
      <c r="C626" s="494">
        <v>174</v>
      </c>
      <c r="D626" s="495" t="s">
        <v>511</v>
      </c>
      <c r="E626" s="499" t="s">
        <v>776</v>
      </c>
      <c r="F626" s="500"/>
      <c r="G626" s="500"/>
      <c r="H626" s="501">
        <v>17515</v>
      </c>
      <c r="I626" s="441">
        <f t="shared" si="11"/>
        <v>0</v>
      </c>
      <c r="J626" s="277"/>
      <c r="K626" s="277"/>
      <c r="L626" s="277"/>
      <c r="M626" s="277"/>
      <c r="N626" s="278"/>
    </row>
    <row r="627" spans="1:14" ht="16.5">
      <c r="A627" s="410">
        <v>621</v>
      </c>
      <c r="B627" s="498"/>
      <c r="C627" s="451">
        <v>175</v>
      </c>
      <c r="D627" s="496" t="s">
        <v>516</v>
      </c>
      <c r="E627" s="499" t="s">
        <v>714</v>
      </c>
      <c r="F627" s="500"/>
      <c r="G627" s="500"/>
      <c r="H627" s="501">
        <v>7723</v>
      </c>
      <c r="I627" s="441">
        <f t="shared" si="11"/>
        <v>0</v>
      </c>
      <c r="J627" s="277"/>
      <c r="K627" s="277"/>
      <c r="L627" s="277"/>
      <c r="M627" s="277"/>
      <c r="N627" s="278"/>
    </row>
    <row r="628" spans="1:14" ht="32.25" thickBot="1">
      <c r="A628" s="410">
        <v>622</v>
      </c>
      <c r="B628" s="498"/>
      <c r="C628" s="494">
        <v>176</v>
      </c>
      <c r="D628" s="502" t="s">
        <v>489</v>
      </c>
      <c r="E628" s="499" t="s">
        <v>776</v>
      </c>
      <c r="F628" s="500"/>
      <c r="G628" s="500"/>
      <c r="H628" s="501">
        <v>4064</v>
      </c>
      <c r="I628" s="503">
        <f t="shared" si="11"/>
        <v>0</v>
      </c>
      <c r="J628" s="277"/>
      <c r="K628" s="277"/>
      <c r="L628" s="277"/>
      <c r="M628" s="277"/>
      <c r="N628" s="278"/>
    </row>
    <row r="629" spans="1:14" ht="17.25">
      <c r="A629" s="410">
        <v>623</v>
      </c>
      <c r="B629" s="504"/>
      <c r="C629" s="505"/>
      <c r="D629" s="506" t="s">
        <v>424</v>
      </c>
      <c r="E629" s="507"/>
      <c r="F629" s="508">
        <v>3102371</v>
      </c>
      <c r="G629" s="508">
        <v>3968229</v>
      </c>
      <c r="H629" s="509">
        <v>3823797</v>
      </c>
      <c r="I629" s="510"/>
      <c r="J629" s="511"/>
      <c r="K629" s="511"/>
      <c r="L629" s="511"/>
      <c r="M629" s="511"/>
      <c r="N629" s="512"/>
    </row>
    <row r="630" spans="1:14" ht="16.5">
      <c r="A630" s="410">
        <v>624</v>
      </c>
      <c r="B630" s="481"/>
      <c r="C630" s="482"/>
      <c r="D630" s="513" t="s">
        <v>277</v>
      </c>
      <c r="E630" s="514"/>
      <c r="F630" s="515"/>
      <c r="G630" s="515"/>
      <c r="H630" s="516"/>
      <c r="I630" s="517">
        <f>SUM(J630:N630)</f>
        <v>4181144</v>
      </c>
      <c r="J630" s="515">
        <f>SUM(J517+J513+J509+J505+J501+J497+J473+J466+J462+J458+J454+J450+J446+J442+J438+J434+J430+J426+J422+J418+J414+J410+J406+J399+J395+J391+J387+J383+J379+J375+J371+J364+J360+J356+J352+J348+J344+J340+J336+J332+J328+J324+J320+J316+J312+J308+J304+J300+J296+J292+J288+J284+J280+J276+J272+J268+J264+J260+J256+J252+J248+J244+J240+J236+J232+J228+J224+J220+J216+J212+J208+J196+J192+J188+J184+J180+J176+J172+J148+J144+J140+J136+J132+J128+J124+J120+J116+J112+J92+J88+J84+J80+J76+J72+J68+J64+J60+J36+J32+J28+J24+J20+J16+J12+J8)</f>
        <v>53432</v>
      </c>
      <c r="K630" s="515">
        <f>SUM(K517+K513+K509+K505+K501+K497+K473+K466+K462+K458+K454+K450+K446+K442+K438+K434+K430+K426+K422+K418+K414+K410+K406+K399+K395+K391+K387+K383+K379+K375+K371+K364+K360+K356+K352+K348+K344+K340+K336+K332+K328+K324+K320+K316+K312+K308+K304+K300+K296+K292+K288+K284+K280+K276+K272+K268+K264+K260+K256+K252+K248+K244+K240+K236+K232+K228+K224+K220+K216+K212+K208+K196+K192+K188+K184+K180+K176+K172+K148+K144+K140+K136+K132+K128+K124+K120+K116+K112+K92+K88+K84+K80+K76+K72+K68+K64+K60+K36+K32+K28+K24+K20+K16+K12+K8)</f>
        <v>10236</v>
      </c>
      <c r="L630" s="515">
        <f>SUM(L517+L513+L509+L505+L501+L497+L473+L466+L462+L458+L454+L450+L446+L442+L438+L434+L430+L426+L422+L418+L414+L410+L406+L399+L395+L391+L387+L383+L379+L375+L371+L364+L360+L356+L352+L348+L344+L340+L336+L332+L328+L324+L320+L316+L312+L308+L304+L300+L296+L292+L288+L284+L280+L276+L272+L268+L264+L260+L256+L252+L248+L244+L240+L236+L232+L228+L224+L220+L216+L212+L208+L196+L192+L188+L184+L180+L176+L172+L148+L144+L140+L136+L132+L128+L124+L120+L116+L112+L92+L88+L84+L80+L76+L72+L68+L64+L60+L36+L32+L28+L24+L20+L16+L12+L8)</f>
        <v>3025107</v>
      </c>
      <c r="M630" s="515">
        <f>SUM(M517+M513+M509+M505+M501+M497+M473+M466+M462+M458+M454+M450+M446+M442+M438+M434+M430+M426+M422+M418+M414+M410+M406+M399+M395+M391+M387+M383+M379+M375+M371+M364+M360+M356+M352+M348+M344+M340+M336+M332+M328+M324+M320+M316+M312+M308+M304+M300+M296+M292+M288+M284+M280+M276+M272+M268+M264+M260+M256+M252+M248+M244+M240+M236+M232+M228+M224+M220+M216+M212+M208+M196+M192+M188+M184+M180+M176+M172+M148+M144+M140+M136+M132+M128+M124+M120+M116+M112+M92+M88+M84+M80+M76+M72+M68+M64+M60+M36+M32+M28+M24+M20+M16+M12+M8)</f>
        <v>276400</v>
      </c>
      <c r="N630" s="518">
        <f>SUM(N517+N513+N509+N505+N501+N497+N473+N466+N462+N458+N454+N450+N446+N442+N438+N434+N430+N426+N422+N418+N414+N410+N406+N399+N395+N391+N387+N383+N379+N375+N371+N364+N360+N356+N352+N348+N344+N340+N336+N332+N328+N324+N320+N316+N312+N308+N304+N300+N296+N292+N288+N284+N280+N276+N272+N268+N264+N260+N256+N252+N248+N244+N240+N236+N232+N228+N224+N220+N216+N212+N208+N196+N192+N188+N184+N180+N176+N172+N148+N144+N140+N136+N132+N128+N124+N120+N116+N112+N92+N88+N84+N80+N76+N72+N68+N64+N60+N36+N32+N28+N24+N20+N16+N12+N8)</f>
        <v>815969</v>
      </c>
    </row>
    <row r="631" spans="1:14" ht="17.25">
      <c r="A631" s="410">
        <v>625</v>
      </c>
      <c r="B631" s="481"/>
      <c r="C631" s="482"/>
      <c r="D631" s="519" t="s">
        <v>285</v>
      </c>
      <c r="E631" s="520"/>
      <c r="F631" s="521"/>
      <c r="G631" s="521"/>
      <c r="H631" s="522"/>
      <c r="I631" s="523">
        <f>SUM(J631:N631)</f>
        <v>4864775</v>
      </c>
      <c r="J631" s="524">
        <f>SUM(J554+J551+J548+J545+J542+J539+J536+J533+J530+J527+J524+J518+J514+J510+J506+J502+J498+J474+J467+J463+J459+J455+J451+J447+J443+J439+J435+J431+J427+J423+J419+J415+J411+J407+J403+J400+J396+J392+J388+J384+J380+J376+J372+J365+J361+J357+J353+J349+J345+J341+J337+J333+J329+J325+J321+J317+J313+J309+J305+J301+J297+J293+J289+J285+J281+J277+J273+J269+J265+J261+J257+J253+J249+J245+J241+J237+J233+J229+J225+J221+J217+J213+J209+J197+J193+J189+J185+J181+J177+J173+J149+J145+J141+J137+J133+J129+J125+J121+J117+J113+J93+J89+J85+J81+J77+J73+J69+J65+J61+J37+J33+J29+J25+J21+J17+J13+J9)+J566+J563+J560+J557+J569+J470+J583+J580+J577+J574+J521+J368</f>
        <v>86391</v>
      </c>
      <c r="K631" s="524">
        <f>SUM(K554+K551+K548+K545+K542+K539+K536+K533+K530+K527+K524+K518+K514+K510+K506+K502+K498+K474+K467+K463+K459+K455+K451+K447+K443+K439+K435+K431+K427+K423+K419+K415+K411+K407+K403+K400+K396+K392+K388+K384+K380+K376+K372+K365+K361+K357+K353+K349+K345+K341+K337+K333+K329+K325+K321+K317+K313+K309+K305+K301+K297+K293+K289+K285+K281+K277+K273+K269+K265+K261+K257+K253+K249+K245+K241+K237+K233+K229+K225+K221+K217+K213+K209+K197+K193+K189+K185+K181+K177+K173+K149+K145+K141+K137+K133+K129+K125+K121+K117+K113+K93+K89+K85+K81+K77+K73+K69+K65+K61+K37+K33+K29+K25+K21+K17+K13+K9)+K566+K563+K560+K557+K569+K470+K583+K580+K577+K574+K521+K368</f>
        <v>18008</v>
      </c>
      <c r="L631" s="524">
        <f>SUM(L554+L551+L548+L545+L542+L539+L536+L533+L530+L527+L524+L518+L514+L510+L506+L502+L498+L474+L467+L463+L459+L455+L451+L447+L443+L439+L435+L431+L427+L423+L419+L415+L411+L407+L403+L400+L396+L392+L388+L384+L380+L376+L372+L365+L361+L357+L353+L349+L345+L341+L337+L333+L329+L325+L321+L317+L313+L309+L305+L301+L297+L293+L289+L285+L281+L277+L273+L269+L265+L261+L257+L253+L249+L245+L241+L237+L233+L229+L225+L221+L217+L213+L209+L197+L193+L189+L185+L181+L177+L173+L149+L145+L141+L137+L133+L129+L125+L121+L117+L113+L93+L89+L85+L81+L77+L73+L69+L65+L61+L37+L33+L29+L25+L21+L17+L13+L9)+L566+L563+L560+L557+L569+L470+L583+L580+L577+L574+L521+L368</f>
        <v>3170461</v>
      </c>
      <c r="M631" s="524">
        <f>SUM(M554+M551+M548+M545+M542+M539+M536+M533+M530+M527+M524+M518+M514+M510+M506+M502+M498+M474+M467+M463+M459+M455+M451+M447+M443+M439+M435+M431+M427+M423+M419+M415+M411+M407+M403+M400+M396+M392+M388+M384+M380+M376+M372+M365+M361+M357+M353+M349+M345+M341+M337+M333+M329+M325+M321+M317+M313+M309+M305+M301+M297+M293+M289+M285+M281+M277+M273+M269+M265+M261+M257+M253+M249+M245+M241+M237+M233+M229+M225+M221+M217+M213+M209+M197+M193+M189+M185+M181+M177+M173+M149+M145+M141+M137+M133+M129+M125+M121+M117+M113+M93+M89+M85+M81+M77+M73+M69+M65+M61+M37+M33+M29+M25+M21+M17+M13+M9)+M566+M563+M560+M557+M569+M470+M583+M580+M577+M574+M521+M368</f>
        <v>203035</v>
      </c>
      <c r="N631" s="525">
        <f>SUM(N554+N551+N548+N545+N542+N539+N536+N533+N530+N527+N524+N518+N514+N510+N506+N502+N498+N474+N467+N463+N459+N455+N451+N447+N443+N439+N435+N431+N427+N423+N419+N415+N411+N407+N403+N400+N396+N392+N388+N384+N380+N376+N372+N365+N361+N357+N353+N349+N345+N341+N337+N333+N329+N325+N321+N317+N313+N309+N305+N301+N297+N293+N289+N285+N281+N277+N273+N269+N265+N261+N257+N253+N249+N245+N241+N237+N233+N229+N225+N221+N217+N213+N209+N197+N193+N189+N185+N181+N177+N173+N149+N145+N141+N137+N133+N129+N125+N121+N117+N113+N93+N89+N85+N81+N77+N73+N69+N65+N61+N37+N33+N29+N25+N21+N17+N13+N9)+N566+N563+N560+N557+N569+N470+N583+N580+N577+N574+N521+N368</f>
        <v>1386880</v>
      </c>
    </row>
    <row r="632" spans="1:14" ht="18" thickBot="1">
      <c r="A632" s="410">
        <v>626</v>
      </c>
      <c r="B632" s="526"/>
      <c r="C632" s="527"/>
      <c r="D632" s="528" t="s">
        <v>275</v>
      </c>
      <c r="E632" s="529"/>
      <c r="F632" s="530"/>
      <c r="G632" s="530"/>
      <c r="H632" s="531"/>
      <c r="I632" s="532">
        <f>SUM(J632:N632)</f>
        <v>4362885</v>
      </c>
      <c r="J632" s="530">
        <f>SUM(J570+J567+J564+J561+J558+J555+J552+J549+J546+J543+J540+J537+J534+J531+J528+J525+J519+J515+J511+J507+J503+J499+J475+J471+J468+J464+J460+J456+J452+J448+J444+J440+J436+J432+J428+J424+J420+J416+J412+J408+J404+J401+J397+J393+J389+J385+J381+J377+J373+J366+J362+J358+J354+J350+J346+J342+J338+J334+J330+J326+J322+J318+J314+J310+J306+J302+J298+J294+J290+J286+J282+J278+J274+J270+J266+J262+J258+J254+J250+J246+J242+J238+J234+J230+J226+J222+J218+J214+J210+J198+J194+J190+J186+J182+J178+J174+J150+J146+J142+J138+J134+J130+J126+J122+J118+J114+J94+J90+J86+J82+J78+J74+J70+J66+J62+J38+J34+J30+J26+J22+J18+J14+J10)+J572+J584+J581+J578+J575</f>
        <v>77477</v>
      </c>
      <c r="K632" s="530">
        <f>SUM(K570+K567+K564+K561+K558+K555+K552+K549+K546+K543+K540+K537+K534+K531+K528+K525+K519+K515+K511+K507+K503+K499+K475+K471+K468+K464+K460+K456+K452+K448+K444+K440+K436+K432+K428+K424+K420+K416+K412+K408+K404+K401+K397+K393+K389+K385+K381+K377+K373+K366+K362+K358+K354+K350+K346+K342+K338+K334+K330+K326+K322+K318+K314+K310+K306+K302+K298+K294+K290+K286+K282+K278+K274+K270+K266+K262+K258+K254+K250+K246+K242+K238+K234+K230+K226+K222+K218+K214+K210+K198+K194+K190+K186+K182+K178+K174+K150+K146+K142+K138+K134+K130+K126+K122+K118+K114+K94+K90+K86+K82+K78+K74+K70+K66+K62+K38+K34+K30+K26+K22+K18+K14+K10)+K572+K584+K581+K578+K575</f>
        <v>14881</v>
      </c>
      <c r="L632" s="530">
        <f>L584+L578+L570+L567+L564+L561+L558+L555+L552+L549+L546+L543+L540+L537+L534+L531+L528+L525+L522+L519+L515+L511+L507+L503+L499+L475+L471+L464+L460+L456+L452+L448+L444+L440+L436+L432+L428+L424+L420+L416+L412+L408+L404+L401+L397+L393+L389+L385+L381+L377+L373+L369+L366+L362+L358+L354+L350+L346+L342+L338+L334+L330+L326+L322+L318+L314+L310+L306+L302+L298+L294+L290+L286+L282+L278+L274+L270+L266+L262+L258+L250+L246+L242+L238+L234+L230+L226+L222+L218+L214+L206+L202+L198+L194+L190+L186+L182+L178+L174++L150+L146+L142+L138+L134+L130+L126+L94+L90+L86+L82+L78+L74+L70+L66+L62+L38+L34+L30+L26+L22+L18+L14+L10+L581+L254</f>
        <v>2776454</v>
      </c>
      <c r="M632" s="530">
        <f>SUM(M570+M567+M564+M561+M558+M555+M552+M549+M546+M543+M540+M537+M534+M531+M528+M525+M519+M515+M511+M507+M503+M499+M475+M471+M468+M464+M460+M456+M452+M448+M444+M440+M436+M432+M428+M424+M420+M416+M412+M408+M404+M401+M397+M393+M389+M385+M381+M377+M373+M366+M362+M358+M354+M350+M346+M342+M338+M334+M330+M326+M322+M318+M314+M310+M306+M302+M298+M294+M290+M286+M282+M278+M274+M270+M266+M262+M258+M254+M250+M246+M242+M238+M234+M230+M226+M222+M218+M214+M210+M198+M194+M190+M186+M182+M178+M174+M150+M146+M142+M138+M134+M130+M126+M122+M118+M114+M94+M90+M86+M82+M78+M74+M70+M66+M62+M38+M34+M30+M26+M22+M18+M14+M10)+M572+M584+M581+M578+M575</f>
        <v>188325</v>
      </c>
      <c r="N632" s="533">
        <f>SUM(N570+N567+N564+N561+N558+N555+N552+N549+N546+N543+N540+N537+N534+N531+N528+N525+N519+N515+N511+N507+N503+N499+N475+N471+N468+N464+N460+N456+N452+N448+N444+N440+N436+N432+N428+N424+N420+N416+N412+N408+N404+N401+N397+N393+N389+N385+N381+N377+N373+N366+N362+N358+N354+N350+N346+N342+N338+N334+N330+N326+N322+N318+N314+N310+N306+N302+N298+N294+N290+N286+N282+N278+N274+N270+N266+N262+N258+N254+N250+N246+N242+N238+N234+N230+N226+N222+N218+N214+N210+N198+N194+N190+N186+N182+N178+N174+N150+N146+N142+N138+N134+N130+N126+N122+N118+N114+N94+N90+N86+N82+N78+N74+N70+N66+N62+N38+N34+N30+N26+N22+N18+N14+N10)+N572+N584+N581+N578+N575</f>
        <v>1305748</v>
      </c>
    </row>
    <row r="633" spans="1:14" ht="16.5">
      <c r="A633" s="410">
        <v>627</v>
      </c>
      <c r="B633" s="751"/>
      <c r="C633" s="752"/>
      <c r="D633" s="753" t="s">
        <v>692</v>
      </c>
      <c r="E633" s="752"/>
      <c r="F633" s="754">
        <f>SUM(F7:F15,F127:F135,F195:F235,F255,F287:F311,F374:F417,F425:F453,F472,F585:F587,)+F628+F623+F624+F625+F626+F547+F541</f>
        <v>1200795</v>
      </c>
      <c r="G633" s="754">
        <f>SUM(G7:G15,G127:G135,G195:G235,G255,G287:G311,G374:G417,G425:G453,G472,G585:G587,)+G628+G623+G624+G625+G626+G547+G541</f>
        <v>2358173</v>
      </c>
      <c r="H633" s="754">
        <f>SUM(H7:H15,H127:H135,H195:H235,H255,H287:H311,H374:H417,H425:H453,H472,H585:H587,)+H628+H623+H624+H625+H626+H547+H541</f>
        <v>2576045</v>
      </c>
      <c r="I633" s="755"/>
      <c r="J633" s="756"/>
      <c r="K633" s="756"/>
      <c r="L633" s="756"/>
      <c r="M633" s="756"/>
      <c r="N633" s="757"/>
    </row>
    <row r="634" spans="1:14" ht="16.5">
      <c r="A634" s="410">
        <v>628</v>
      </c>
      <c r="B634" s="758"/>
      <c r="C634" s="759"/>
      <c r="D634" s="760" t="s">
        <v>277</v>
      </c>
      <c r="E634" s="761"/>
      <c r="F634" s="762"/>
      <c r="G634" s="762"/>
      <c r="H634" s="763"/>
      <c r="I634" s="764">
        <f aca="true" t="shared" si="13" ref="I634:N634">SUM(I473+I454+I450+I446+I442+I438+I434+I430+I426+I418+I414+I410+I406+I399+I395+I391+I387+I383+I379+I375+I312+I308+I304+I300+I296+I292+I288+I256+I236+I232+I228+I224+I220+I216+I212+I208+I196+I136+I132+I128+I16+I12+I8)</f>
        <v>2872399</v>
      </c>
      <c r="J634" s="762">
        <f t="shared" si="13"/>
        <v>39844</v>
      </c>
      <c r="K634" s="762">
        <f t="shared" si="13"/>
        <v>5604</v>
      </c>
      <c r="L634" s="762">
        <f t="shared" si="13"/>
        <v>2242682</v>
      </c>
      <c r="M634" s="762">
        <f t="shared" si="13"/>
        <v>32000</v>
      </c>
      <c r="N634" s="765">
        <f t="shared" si="13"/>
        <v>552269</v>
      </c>
    </row>
    <row r="635" spans="1:14" ht="16.5">
      <c r="A635" s="410">
        <v>629</v>
      </c>
      <c r="B635" s="758"/>
      <c r="C635" s="759"/>
      <c r="D635" s="766" t="s">
        <v>285</v>
      </c>
      <c r="E635" s="759"/>
      <c r="F635" s="767"/>
      <c r="G635" s="767"/>
      <c r="H635" s="768"/>
      <c r="I635" s="769">
        <f>SUM(J635+K635+L635+M635+N635)</f>
        <v>3328627</v>
      </c>
      <c r="J635" s="767">
        <f>SUM(J587+J586+J585+J548+J542+J474+J455+J451+J447+J443+J439+J435+J431+J427+J419+J415+J411+J407+J400+J396+J392+J388+J384+J380+J376+J313+J309+J305+J301+J297+J293+J289+J257+J237+J233+J229+J225+J221+J217+J213+J209+J197+J137+J133+J129+J17+J13+J9)+J470</f>
        <v>51822</v>
      </c>
      <c r="K635" s="767">
        <f>SUM(K587+K586+K585+K548+K542+K474+K455+K451+K447+K443+K439+K435+K431+K427+K419+K415+K411+K407+K400+K396+K392+K388+K384+K380+K376+K313+K309+K305+K301+K297+K293+K289+K257+K237+K233+K229+K225+K221+K217+K213+K209+K197+K137+K133+K129+K17+K13+K9)+K470</f>
        <v>7904</v>
      </c>
      <c r="L635" s="767">
        <f>SUM(L587+L586+L585+L548+L542+L474+L455+L451+L447+L443+L439+L435+L431+L427+L419+L415+L411+L407+L400+L396+L392+L388+L384+L380+L376+L313+L309+L305+L301+L297+L293+L289+L257+L237+L233+L229+L225+L221+L217+L213+L209+L197+L137+L133+L129+L17+L13+L9)+L470</f>
        <v>2297184</v>
      </c>
      <c r="M635" s="767">
        <f>SUM(M587+M586+M585+M548+M542+M474+M455+M451+M447+M443+M439+M435+M431+M427+M419+M415+M411+M407+M400+M396+M392+M388+M384+M380+M376+M313+M309+M305+M301+M297+M293+M289+M257+M237+M233+M229+M225+M221+M217+M213+M209+M197+M137+M133+M129+M17+M13+M9)+M470</f>
        <v>23635</v>
      </c>
      <c r="N635" s="770">
        <f>SUM(N587+N586+N585+N548+N542+N474+N455+N451+N447+N443+N439+N435+N431+N427+N419+N415+N411+N407+N400+N396+N392+N388+N384+N380+N376+N313+N309+N305+N301+N297+N293+N289+N257+N237+N233+N229+N225+N221+N217+N213+N209+N197+N137+N133+N129+N17+N13+N9)+N470</f>
        <v>948082</v>
      </c>
    </row>
    <row r="636" spans="1:14" ht="16.5">
      <c r="A636" s="410">
        <v>630</v>
      </c>
      <c r="B636" s="771"/>
      <c r="C636" s="772"/>
      <c r="D636" s="773" t="s">
        <v>275</v>
      </c>
      <c r="E636" s="772"/>
      <c r="F636" s="774"/>
      <c r="G636" s="774"/>
      <c r="H636" s="775"/>
      <c r="I636" s="776">
        <f>SUM(J636+K636+L636+M636+N636)</f>
        <v>3087306</v>
      </c>
      <c r="J636" s="774">
        <f>SUM(J549+J543+J475+J471+J456+J452+J448+J444+J440+J436+J432+J428+J420+J416+J412+J408+J401+J397+J393+J389+J385+J381+J377+J314+J310+J306+J302+J298+J294+J290+J258+J238+J234+J230+J226+J222+J218+J214+J210+J198+J138+J134+J130+J18+J14+J10)+J206+J202</f>
        <v>50353</v>
      </c>
      <c r="K636" s="774">
        <f>SUM(K549+K543+K475+K471+K456+K452+K448+K444+K440+K436+K432+K428+K420+K416+K412+K408+K401+K397+K393+K389+K385+K381+K377+K314+K310+K306+K302+K298+K294+K290+K258+K238+K234+K230+K226+K222+K218+K214+K210+K198+K138+K134+K130+K18+K14+K10)+K206+K202</f>
        <v>7803</v>
      </c>
      <c r="L636" s="774">
        <f>SUM(L549+L543+L475+L471+L456+L452+L448+L444+L440+L436+L432+L428+L420+L416+L412+L408+L401+L397+L393+L389+L385+L381+L377+L314+L310+L306+L302+L298+L294+L290+L258+L238+L234+L230+L226+L222+L218+L214+L210+L198+L138+L134+L130+L18+L14+L10)+L206+L202</f>
        <v>2134815</v>
      </c>
      <c r="M636" s="774">
        <f>SUM(M549+M543+M475+M471+M456+M452+M448+M444+M440+M436+M432+M428+M420+M416+M412+M408+M401+M397+M393+M389+M385+M381+M377+M314+M310+M306+M302+M298+M294+M290+M258+M238+M234+M230+M226+M222+M218+M214+M210+M198+M138+M134+M130+M18+M14+M10)+M206+M202</f>
        <v>18198</v>
      </c>
      <c r="N636" s="777">
        <f>SUM(N549+N543+N475+N471+N456+N452+N448+N444+N440+N436+N432+N428+N420+N416+N412+N408+N401+N397+N393+N389+N385+N381+N377+N314+N310+N306+N302+N298+N294+N290+N258+N238+N234+N230+N226+N222+N218+N214+N210+N198+N138+N134+N130+N18+N14+N10)+N206+N202</f>
        <v>876137</v>
      </c>
    </row>
    <row r="637" spans="1:14" ht="16.5">
      <c r="A637" s="410">
        <v>631</v>
      </c>
      <c r="B637" s="758"/>
      <c r="C637" s="759"/>
      <c r="D637" s="778" t="s">
        <v>693</v>
      </c>
      <c r="E637" s="759"/>
      <c r="F637" s="768">
        <f>SUM(F19:F35,F59:F91,F111:F123,F139:F147,F239:F251,F259:F283,F315:F370,F421,F457:F465,F496:F516,F588:F616)+F553+F627+F568+F550+F544+F532+F529+F526</f>
        <v>1522398</v>
      </c>
      <c r="G637" s="768">
        <f>SUM(G19:G35,G59:G91,G111:G123,G139:G147,G239:G251,G259:G283,G315:G370,G421,G457:G465,G496:G516,G588:G616)+G553+G627+G568+G550+G544+G532+G529+G526</f>
        <v>1321791</v>
      </c>
      <c r="H637" s="768">
        <f>SUM(H19:H35,H59:H91,H111:H123,H139:H147,H239:H251,H259:H283,H315:H370,H421,H457:H465,H496:H516,H588:H616)+H553+H627+H568+H550+H544+H532+H529+H526</f>
        <v>1008248</v>
      </c>
      <c r="I637" s="779"/>
      <c r="J637" s="780"/>
      <c r="K637" s="780"/>
      <c r="L637" s="780"/>
      <c r="M637" s="780"/>
      <c r="N637" s="781"/>
    </row>
    <row r="638" spans="1:14" ht="16.5">
      <c r="A638" s="410">
        <v>632</v>
      </c>
      <c r="B638" s="758"/>
      <c r="C638" s="759"/>
      <c r="D638" s="760" t="s">
        <v>277</v>
      </c>
      <c r="E638" s="761"/>
      <c r="F638" s="762"/>
      <c r="G638" s="762"/>
      <c r="H638" s="782"/>
      <c r="I638" s="764">
        <f aca="true" t="shared" si="14" ref="I638:N638">SUM(I517+I513+I505+I501+I497+I466+I462+I458+I422+I371+I364+I360+I356+I352+I348+I344+I340+I336+I332+I328+I324+I320+I316+I284+I280+I276+I272+I268+I264+I260+I252+I248+I244+I240+I148+I144+I140+I124+I120+I116+I112+I92+I88+I84+I80+I76+I72+I68+I64+I60+I36+I32+I28+I24+I20)+I509</f>
        <v>1064845</v>
      </c>
      <c r="J638" s="762">
        <f t="shared" si="14"/>
        <v>13588</v>
      </c>
      <c r="K638" s="762">
        <f t="shared" si="14"/>
        <v>4632</v>
      </c>
      <c r="L638" s="762">
        <f t="shared" si="14"/>
        <v>782425</v>
      </c>
      <c r="M638" s="762">
        <f t="shared" si="14"/>
        <v>500</v>
      </c>
      <c r="N638" s="765">
        <f t="shared" si="14"/>
        <v>263700</v>
      </c>
    </row>
    <row r="639" spans="1:14" ht="16.5">
      <c r="A639" s="410">
        <v>633</v>
      </c>
      <c r="B639" s="758"/>
      <c r="C639" s="759"/>
      <c r="D639" s="766" t="s">
        <v>285</v>
      </c>
      <c r="E639" s="759"/>
      <c r="F639" s="767"/>
      <c r="G639" s="767"/>
      <c r="H639" s="768"/>
      <c r="I639" s="769">
        <f>SUM(J639+K639+L639+M639+N639)</f>
        <v>1357248</v>
      </c>
      <c r="J639" s="767">
        <f>SUM(J554+J551+J545+J539+J536+J533+J530+J527+J524+J518+J514+J510+J506+J502+J498+J467+J463+J459+J423+J403+J372+J365+J361+J357+J353+J349+J345+J341+J337+J333+J329+J325+J321+J317+J285+J281+J277+J273+J269+J265+J261+J253+J249+J245+J241+J149+J145+J141+J125+J121+J117+J113+J93+J89+J85+J81+J77+J73+J69+J65+J61+J37+J33+J29+J25+J21)+J569+J556+J566+J563+J560+J557+J574+J577+J580+J583+J521+J368</f>
        <v>34569</v>
      </c>
      <c r="K639" s="767">
        <f>SUM(K554+K551+K545+K539+K536+K533+K530+K527+K524+K518+K514+K510+K506+K502+K498+K467+K463+K459+K423+K403+K372+K365+K361+K357+K353+K349+K345+K341+K337+K333+K329+K325+K321+K317+K285+K281+K277+K273+K269+K265+K261+K253+K249+K245+K241+K149+K145+K141+K125+K121+K117+K113+K93+K89+K85+K81+K77+K73+K69+K65+K61+K37+K33+K29+K25+K21)+K569+K556+K566+K563+K560+K557+K574+K577+K580+K583+K521+K368</f>
        <v>10104</v>
      </c>
      <c r="L639" s="767">
        <f>SUM(L554+L551+L545+L539+L536+L533+L530+L527+L524+L518+L514+L510+L506+L502+L498+L467+L463+L459+L423+L403+L372+L365+L361+L357+L353+L349+L345+L341+L337+L333+L329+L325+L321+L317+L285+L281+L277+L273+L269+L265+L261+L253+L249+L245+L241+L149+L145+L141+L125+L121+L117+L113+L93+L89+L85+L81+L77+L73+L69+L65+L61+L37+L33+L29+L25+L21)+L569+L556+L566+L563+L560+L557+L574+L577+L580+L583+L521+L368</f>
        <v>873277</v>
      </c>
      <c r="M639" s="767">
        <f>SUM(M554+M551+M545+M539+M536+M533+M530+M527+M524+M518+M514+M510+M506+M502+M498+M467+M463+M459+M423+M403+M372+M365+M361+M357+M353+M349+M345+M341+M337+M333+M329+M325+M321+M317+M285+M281+M277+M273+M269+M265+M261+M253+M249+M245+M241+M149+M145+M141+M125+M121+M117+M113+M93+M89+M85+M81+M77+M73+M69+M65+M61+M37+M33+M29+M25+M21)+M569+M556+M566+M563+M560+M557+M574+M577+M580+M583+M521+M368</f>
        <v>500</v>
      </c>
      <c r="N639" s="770">
        <f>SUM(N554+N551+N545+N539+N536+N533+N530+N527+N524+N518+N514+N510+N506+N502+N498+N467+N463+N459+N423+N403+N372+N365+N361+N357+N353+N349+N345+N341+N337+N333+N329+N325+N321+N317+N285+N281+N277+N273+N269+N265+N261+N253+N249+N245+N241+N149+N145+N141+N125+N121+N117+N113+N93+N89+N85+N81+N77+N73+N69+N65+N61+N37+N33+N29+N25+N21)+N569+N556+N566+N563+N560+N557+N574+N577+N580+N583+N521+N368</f>
        <v>438798</v>
      </c>
    </row>
    <row r="640" spans="1:14" ht="16.5">
      <c r="A640" s="410">
        <v>634</v>
      </c>
      <c r="B640" s="771"/>
      <c r="C640" s="772"/>
      <c r="D640" s="773" t="s">
        <v>275</v>
      </c>
      <c r="E640" s="772"/>
      <c r="F640" s="774"/>
      <c r="G640" s="774"/>
      <c r="H640" s="775"/>
      <c r="I640" s="776">
        <f>SUM(J640+K640+L640+M640+N640)</f>
        <v>1105452</v>
      </c>
      <c r="J640" s="774">
        <f>SUM(J572+J570+J567+J564+J561+J558+J555+J552+J546+J537+J534+J531+J528+J525+J519+J515+J511+J507+J503+J499+J468+J464+J460+J424+J404+J373+J366+J362+J358+J354+J350+J346+J342+J338+J334+J330+J326+J322+J318+J286+J282+J278+J274+J270+J266+J262+J254+J250+J246+J242+J150+J146+J142+J126+J122+J118+J114+J94+J90+J86+J82+J78+J74+J70+J66+J62+J38+J34+J30+J26+J22)+J540+J584+J581+J578+J575+J522+J369</f>
        <v>27124</v>
      </c>
      <c r="K640" s="774">
        <f>SUM(K572+K570+K567+K564+K561+K558+K555+K552+K546+K537+K534+K531+K528+K525+K519+K515+K511+K507+K503+K499+K468+K464+K460+K424+K404+K373+K366+K362+K358+K354+K350+K346+K342+K338+K334+K330+K326+K322+K318+K286+K282+K278+K274+K270+K266+K262+K254+K250+K246+K242+K150+K146+K142+K126+K122+K118+K114+K94+K90+K86+K82+K78+K74+K70+K66+K62+K38+K34+K30+K26+K22)+K540+K584+K581+K578+K575+K522+K369</f>
        <v>7078</v>
      </c>
      <c r="L640" s="774">
        <f>SUM(L572+L570+L567+L564+L561+L558+L555+L552+L546+L537+L534+L531+L528+L525+L519+L515+L511+L507+L503+L499+L468+L464+L460+L424+L404+L373+L366+L362+L358+L354+L350+L346+L342+L338+L334+L330+L326+L322+L318+L286+L282+L278+L274+L270+L266+L262+L254+L250+L246+L242+L150+L146+L142+L126+L122+L118+L114+L94+L90+L86+L82+L78+L74+L70+L66+L62+L38+L34+L30+L26+L22)+L540+L584+L581+L578+L575+L522+L369</f>
        <v>641639</v>
      </c>
      <c r="M640" s="774">
        <f>SUM(M572+M570+M567+M564+M561+M558+M555+M552+M546+M537+M534+M531+M528+M525+M519+M515+M511+M507+M503+M499+M468+M464+M460+M424+M404+M373+M366+M362+M358+M354+M350+M346+M342+M338+M334+M330+M326+M322+M318+M286+M282+M278+M274+M270+M266+M262+M254+M250+M246+M242+M150+M146+M142+M126+M122+M118+M114+M94+M90+M86+M82+M78+M74+M70+M66+M62+M38+M34+M30+M26+M22)+M540+M584+M581+M578+M575+M522+M369</f>
        <v>0</v>
      </c>
      <c r="N640" s="777">
        <f>SUM(N572+N570+N567+N564+N561+N558+N555+N552+N546+N537+N534+N531+N528+N525+N519+N515+N511+N507+N503+N499+N468+N464+N460+N424+N404+N373+N366+N362+N358+N354+N350+N346+N342+N338+N334+N330+N326+N322+N318+N286+N282+N278+N274+N270+N266+N262+N254+N250+N246+N242+N150+N146+N142+N126+N122+N118+N114+N94+N90+N86+N82+N78+N74+N70+N66+N62+N38+N34+N30+N26+N22)+N540+N584+N581+N578+N575+N522+N369</f>
        <v>429611</v>
      </c>
    </row>
    <row r="641" spans="1:14" ht="16.5">
      <c r="A641" s="410">
        <v>635</v>
      </c>
      <c r="B641" s="758"/>
      <c r="C641" s="759"/>
      <c r="D641" s="778" t="s">
        <v>696</v>
      </c>
      <c r="E641" s="759"/>
      <c r="F641" s="768">
        <f>SUM(F171:F191,F617:F622)</f>
        <v>379178</v>
      </c>
      <c r="G641" s="768">
        <f>SUM(G171:G191,G617:G622)</f>
        <v>288265</v>
      </c>
      <c r="H641" s="768">
        <f>SUM(H171:H191,H617:H622)</f>
        <v>239504</v>
      </c>
      <c r="I641" s="769"/>
      <c r="J641" s="783"/>
      <c r="K641" s="783"/>
      <c r="L641" s="783"/>
      <c r="M641" s="783"/>
      <c r="N641" s="784"/>
    </row>
    <row r="642" spans="1:14" ht="16.5">
      <c r="A642" s="410">
        <v>636</v>
      </c>
      <c r="B642" s="758"/>
      <c r="C642" s="759"/>
      <c r="D642" s="760" t="s">
        <v>277</v>
      </c>
      <c r="E642" s="761"/>
      <c r="F642" s="762"/>
      <c r="G642" s="762"/>
      <c r="H642" s="782"/>
      <c r="I642" s="764">
        <f aca="true" t="shared" si="15" ref="I642:N643">SUM(I192+I188+I184+I180+I176+I172)</f>
        <v>243900</v>
      </c>
      <c r="J642" s="762">
        <f t="shared" si="15"/>
        <v>0</v>
      </c>
      <c r="K642" s="762">
        <f t="shared" si="15"/>
        <v>0</v>
      </c>
      <c r="L642" s="762">
        <f t="shared" si="15"/>
        <v>0</v>
      </c>
      <c r="M642" s="762">
        <f t="shared" si="15"/>
        <v>243900</v>
      </c>
      <c r="N642" s="765">
        <f t="shared" si="15"/>
        <v>0</v>
      </c>
    </row>
    <row r="643" spans="1:14" ht="16.5">
      <c r="A643" s="410">
        <v>637</v>
      </c>
      <c r="B643" s="758"/>
      <c r="C643" s="759"/>
      <c r="D643" s="766" t="s">
        <v>285</v>
      </c>
      <c r="E643" s="759"/>
      <c r="F643" s="767"/>
      <c r="G643" s="767"/>
      <c r="H643" s="768"/>
      <c r="I643" s="769">
        <f>SUM(J643+K643+L643+M643+N643)</f>
        <v>178900</v>
      </c>
      <c r="J643" s="767">
        <f t="shared" si="15"/>
        <v>0</v>
      </c>
      <c r="K643" s="767">
        <f t="shared" si="15"/>
        <v>0</v>
      </c>
      <c r="L643" s="767">
        <f t="shared" si="15"/>
        <v>0</v>
      </c>
      <c r="M643" s="767">
        <f t="shared" si="15"/>
        <v>178900</v>
      </c>
      <c r="N643" s="770">
        <f t="shared" si="15"/>
        <v>0</v>
      </c>
    </row>
    <row r="644" spans="1:14" ht="17.25" thickBot="1">
      <c r="A644" s="410">
        <v>638</v>
      </c>
      <c r="B644" s="785"/>
      <c r="C644" s="786"/>
      <c r="D644" s="787" t="s">
        <v>275</v>
      </c>
      <c r="E644" s="786"/>
      <c r="F644" s="788"/>
      <c r="G644" s="788"/>
      <c r="H644" s="789"/>
      <c r="I644" s="790">
        <f aca="true" t="shared" si="16" ref="I644:N644">SUM(I174+I178+I182+I186+I190+I194)</f>
        <v>170127</v>
      </c>
      <c r="J644" s="788">
        <f t="shared" si="16"/>
        <v>0</v>
      </c>
      <c r="K644" s="788">
        <f t="shared" si="16"/>
        <v>0</v>
      </c>
      <c r="L644" s="788">
        <f t="shared" si="16"/>
        <v>0</v>
      </c>
      <c r="M644" s="788">
        <f t="shared" si="16"/>
        <v>170127</v>
      </c>
      <c r="N644" s="791">
        <f t="shared" si="16"/>
        <v>0</v>
      </c>
    </row>
    <row r="645" spans="1:14" s="843" customFormat="1" ht="13.5">
      <c r="A645" s="534"/>
      <c r="B645" s="1698" t="s">
        <v>716</v>
      </c>
      <c r="C645" s="1698"/>
      <c r="D645" s="1698"/>
      <c r="E645" s="1698"/>
      <c r="F645" s="279"/>
      <c r="G645" s="279"/>
      <c r="H645" s="279"/>
      <c r="I645" s="279"/>
      <c r="J645" s="279"/>
      <c r="K645" s="279"/>
      <c r="L645" s="279"/>
      <c r="M645" s="279"/>
      <c r="N645" s="279"/>
    </row>
    <row r="646" spans="1:14" s="843" customFormat="1" ht="13.5">
      <c r="A646" s="534"/>
      <c r="B646" s="1698" t="s">
        <v>6</v>
      </c>
      <c r="C646" s="1698"/>
      <c r="D646" s="1698"/>
      <c r="E646" s="1698"/>
      <c r="F646" s="279"/>
      <c r="G646" s="279"/>
      <c r="H646" s="279"/>
      <c r="I646" s="279"/>
      <c r="J646" s="279"/>
      <c r="K646" s="279"/>
      <c r="L646" s="279"/>
      <c r="M646" s="279"/>
      <c r="N646" s="279"/>
    </row>
    <row r="647" spans="1:14" s="843" customFormat="1" ht="13.5">
      <c r="A647" s="534"/>
      <c r="B647" s="1698" t="s">
        <v>7</v>
      </c>
      <c r="C647" s="1698"/>
      <c r="D647" s="1698"/>
      <c r="E647" s="1698"/>
      <c r="F647" s="279"/>
      <c r="G647" s="279"/>
      <c r="H647" s="279"/>
      <c r="I647" s="279"/>
      <c r="J647" s="279"/>
      <c r="K647" s="279"/>
      <c r="L647" s="279"/>
      <c r="M647" s="279"/>
      <c r="N647" s="279"/>
    </row>
    <row r="648" spans="1:14" s="843" customFormat="1" ht="13.5">
      <c r="A648" s="534"/>
      <c r="B648" s="1698" t="s">
        <v>694</v>
      </c>
      <c r="C648" s="1698"/>
      <c r="D648" s="1698"/>
      <c r="E648" s="1698"/>
      <c r="F648" s="279"/>
      <c r="G648" s="279"/>
      <c r="H648" s="279"/>
      <c r="I648" s="279"/>
      <c r="J648" s="279"/>
      <c r="K648" s="279"/>
      <c r="L648" s="279"/>
      <c r="M648" s="279"/>
      <c r="N648" s="279"/>
    </row>
  </sheetData>
  <sheetProtection/>
  <mergeCells count="17">
    <mergeCell ref="B1:D1"/>
    <mergeCell ref="H1:I1"/>
    <mergeCell ref="B2:N2"/>
    <mergeCell ref="M3:N3"/>
    <mergeCell ref="B5:B6"/>
    <mergeCell ref="C5:C6"/>
    <mergeCell ref="D5:D6"/>
    <mergeCell ref="E5:E6"/>
    <mergeCell ref="F5:F6"/>
    <mergeCell ref="G5:G6"/>
    <mergeCell ref="B648:E648"/>
    <mergeCell ref="H5:H6"/>
    <mergeCell ref="I5:I6"/>
    <mergeCell ref="J5:N5"/>
    <mergeCell ref="B645:E645"/>
    <mergeCell ref="B646:E646"/>
    <mergeCell ref="B647:E64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45"/>
  <sheetViews>
    <sheetView view="pageBreakPreview" zoomScale="90" zoomScaleNormal="90" zoomScaleSheetLayoutView="90" zoomScalePageLayoutView="0" workbookViewId="0" topLeftCell="A1">
      <selection activeCell="B1" sqref="B1:D1"/>
    </sheetView>
  </sheetViews>
  <sheetFormatPr defaultColWidth="9.00390625" defaultRowHeight="12.75"/>
  <cols>
    <col min="1" max="1" width="3.75390625" style="802" customWidth="1"/>
    <col min="2" max="3" width="4.75390625" style="539" customWidth="1"/>
    <col min="4" max="4" width="48.625" style="545" customWidth="1"/>
    <col min="5" max="5" width="5.75390625" style="634" customWidth="1"/>
    <col min="6" max="8" width="10.75390625" style="542" customWidth="1"/>
    <col min="9" max="9" width="10.75390625" style="540" customWidth="1"/>
    <col min="10" max="10" width="11.125" style="540" customWidth="1"/>
    <col min="11" max="12" width="12.375" style="540" customWidth="1"/>
    <col min="13" max="13" width="10.75390625" style="635" bestFit="1" customWidth="1"/>
    <col min="14" max="14" width="10.75390625" style="540" customWidth="1"/>
    <col min="15" max="17" width="14.00390625" style="543" customWidth="1"/>
    <col min="18" max="16384" width="9.125" style="543" customWidth="1"/>
  </cols>
  <sheetData>
    <row r="1" spans="1:14" ht="15">
      <c r="A1" s="851"/>
      <c r="B1" s="1727" t="s">
        <v>1508</v>
      </c>
      <c r="C1" s="1727"/>
      <c r="D1" s="1727"/>
      <c r="E1" s="539"/>
      <c r="M1" s="541"/>
      <c r="N1" s="542"/>
    </row>
    <row r="2" spans="2:14" ht="15">
      <c r="B2" s="1728" t="s">
        <v>426</v>
      </c>
      <c r="C2" s="1728"/>
      <c r="D2" s="1728"/>
      <c r="E2" s="1728"/>
      <c r="F2" s="1728"/>
      <c r="G2" s="1728"/>
      <c r="H2" s="1728"/>
      <c r="I2" s="1728"/>
      <c r="J2" s="1728"/>
      <c r="K2" s="1728"/>
      <c r="L2" s="1728"/>
      <c r="M2" s="1728"/>
      <c r="N2" s="1728"/>
    </row>
    <row r="3" spans="2:14" ht="15">
      <c r="B3" s="1728" t="s">
        <v>923</v>
      </c>
      <c r="C3" s="1728"/>
      <c r="D3" s="1728"/>
      <c r="E3" s="1728"/>
      <c r="F3" s="1728"/>
      <c r="G3" s="1728"/>
      <c r="H3" s="1728"/>
      <c r="I3" s="1728"/>
      <c r="J3" s="1728"/>
      <c r="K3" s="1728"/>
      <c r="L3" s="1728"/>
      <c r="M3" s="1728"/>
      <c r="N3" s="1728"/>
    </row>
    <row r="4" spans="2:14" ht="15">
      <c r="B4" s="544"/>
      <c r="E4" s="546"/>
      <c r="M4" s="542"/>
      <c r="N4" s="547" t="s">
        <v>155</v>
      </c>
    </row>
    <row r="5" spans="1:14" s="876" customFormat="1" ht="15" thickBot="1">
      <c r="A5" s="802"/>
      <c r="B5" s="877" t="s">
        <v>164</v>
      </c>
      <c r="C5" s="878" t="s">
        <v>165</v>
      </c>
      <c r="D5" s="878" t="s">
        <v>166</v>
      </c>
      <c r="E5" s="878"/>
      <c r="F5" s="878" t="s">
        <v>167</v>
      </c>
      <c r="G5" s="878" t="s">
        <v>168</v>
      </c>
      <c r="H5" s="878" t="s">
        <v>169</v>
      </c>
      <c r="I5" s="879" t="s">
        <v>170</v>
      </c>
      <c r="J5" s="878" t="s">
        <v>35</v>
      </c>
      <c r="K5" s="878" t="s">
        <v>36</v>
      </c>
      <c r="L5" s="878" t="s">
        <v>775</v>
      </c>
      <c r="M5" s="878" t="s">
        <v>776</v>
      </c>
      <c r="N5" s="878" t="s">
        <v>777</v>
      </c>
    </row>
    <row r="6" spans="2:14" ht="15">
      <c r="B6" s="1729" t="s">
        <v>702</v>
      </c>
      <c r="C6" s="1731" t="s">
        <v>399</v>
      </c>
      <c r="D6" s="1733" t="s">
        <v>156</v>
      </c>
      <c r="E6" s="1735" t="s">
        <v>715</v>
      </c>
      <c r="F6" s="1717" t="s">
        <v>427</v>
      </c>
      <c r="G6" s="1717" t="s">
        <v>73</v>
      </c>
      <c r="H6" s="1719" t="s">
        <v>286</v>
      </c>
      <c r="I6" s="1721" t="s">
        <v>14</v>
      </c>
      <c r="J6" s="1722"/>
      <c r="K6" s="1717" t="s">
        <v>723</v>
      </c>
      <c r="L6" s="1717" t="s">
        <v>1314</v>
      </c>
      <c r="M6" s="1723" t="s">
        <v>928</v>
      </c>
      <c r="N6" s="1725" t="s">
        <v>428</v>
      </c>
    </row>
    <row r="7" spans="2:14" ht="60.75" thickBot="1">
      <c r="B7" s="1730"/>
      <c r="C7" s="1732"/>
      <c r="D7" s="1734"/>
      <c r="E7" s="1736"/>
      <c r="F7" s="1718"/>
      <c r="G7" s="1718"/>
      <c r="H7" s="1720"/>
      <c r="I7" s="548" t="s">
        <v>137</v>
      </c>
      <c r="J7" s="549" t="s">
        <v>429</v>
      </c>
      <c r="K7" s="1718"/>
      <c r="L7" s="1718"/>
      <c r="M7" s="1724"/>
      <c r="N7" s="1726"/>
    </row>
    <row r="8" spans="1:14" ht="15">
      <c r="A8" s="802">
        <v>1</v>
      </c>
      <c r="B8" s="550">
        <v>18</v>
      </c>
      <c r="C8" s="845"/>
      <c r="D8" s="551" t="s">
        <v>810</v>
      </c>
      <c r="E8" s="280"/>
      <c r="F8" s="710"/>
      <c r="G8" s="710"/>
      <c r="H8" s="711"/>
      <c r="I8" s="554"/>
      <c r="J8" s="552"/>
      <c r="K8" s="552"/>
      <c r="L8" s="855"/>
      <c r="M8" s="553"/>
      <c r="N8" s="555"/>
    </row>
    <row r="9" spans="1:14" ht="30">
      <c r="A9" s="802">
        <v>2</v>
      </c>
      <c r="B9" s="556"/>
      <c r="C9" s="846">
        <v>1</v>
      </c>
      <c r="D9" s="281" t="s">
        <v>430</v>
      </c>
      <c r="E9" s="282" t="s">
        <v>714</v>
      </c>
      <c r="F9" s="281">
        <f>SUM(G9+H9+M11+N10)</f>
        <v>494110</v>
      </c>
      <c r="G9" s="281">
        <v>0</v>
      </c>
      <c r="H9" s="283">
        <v>0</v>
      </c>
      <c r="I9" s="557"/>
      <c r="J9" s="558"/>
      <c r="K9" s="558"/>
      <c r="L9" s="856"/>
      <c r="M9" s="284"/>
      <c r="N9" s="285"/>
    </row>
    <row r="10" spans="1:14" ht="15">
      <c r="A10" s="802">
        <v>3</v>
      </c>
      <c r="B10" s="559"/>
      <c r="C10" s="846"/>
      <c r="D10" s="286" t="s">
        <v>277</v>
      </c>
      <c r="E10" s="287"/>
      <c r="F10" s="288"/>
      <c r="G10" s="288"/>
      <c r="H10" s="289"/>
      <c r="I10" s="560">
        <v>561500</v>
      </c>
      <c r="J10" s="561"/>
      <c r="K10" s="561"/>
      <c r="L10" s="857"/>
      <c r="M10" s="290">
        <f>SUM(I10:K10)</f>
        <v>561500</v>
      </c>
      <c r="N10" s="291"/>
    </row>
    <row r="11" spans="1:14" ht="15">
      <c r="A11" s="802">
        <v>4</v>
      </c>
      <c r="B11" s="556"/>
      <c r="C11" s="846"/>
      <c r="D11" s="292" t="s">
        <v>285</v>
      </c>
      <c r="E11" s="282"/>
      <c r="F11" s="293"/>
      <c r="G11" s="293"/>
      <c r="H11" s="294"/>
      <c r="I11" s="557">
        <v>494110</v>
      </c>
      <c r="J11" s="558"/>
      <c r="K11" s="558"/>
      <c r="L11" s="856"/>
      <c r="M11" s="295">
        <f>SUM(I11:K11)</f>
        <v>494110</v>
      </c>
      <c r="N11" s="285"/>
    </row>
    <row r="12" spans="1:14" ht="15">
      <c r="A12" s="802">
        <v>5</v>
      </c>
      <c r="B12" s="562"/>
      <c r="C12" s="847"/>
      <c r="D12" s="297" t="s">
        <v>275</v>
      </c>
      <c r="E12" s="281"/>
      <c r="F12" s="298"/>
      <c r="G12" s="298"/>
      <c r="H12" s="299"/>
      <c r="I12" s="300">
        <v>50675</v>
      </c>
      <c r="J12" s="298"/>
      <c r="K12" s="298"/>
      <c r="L12" s="733">
        <v>674</v>
      </c>
      <c r="M12" s="284">
        <f>SUM(I12:L12)</f>
        <v>51349</v>
      </c>
      <c r="N12" s="301"/>
    </row>
    <row r="13" spans="1:14" ht="30" customHeight="1">
      <c r="A13" s="802">
        <v>6</v>
      </c>
      <c r="B13" s="556"/>
      <c r="C13" s="846">
        <v>2</v>
      </c>
      <c r="D13" s="281" t="s">
        <v>434</v>
      </c>
      <c r="E13" s="282" t="s">
        <v>714</v>
      </c>
      <c r="F13" s="281">
        <f>SUM(G13+H13+M15+N14)</f>
        <v>752956</v>
      </c>
      <c r="G13" s="281">
        <v>0</v>
      </c>
      <c r="H13" s="283">
        <v>52196</v>
      </c>
      <c r="I13" s="557"/>
      <c r="J13" s="558"/>
      <c r="K13" s="558"/>
      <c r="L13" s="856"/>
      <c r="M13" s="284"/>
      <c r="N13" s="285"/>
    </row>
    <row r="14" spans="1:14" ht="15">
      <c r="A14" s="802">
        <v>7</v>
      </c>
      <c r="B14" s="559"/>
      <c r="C14" s="846"/>
      <c r="D14" s="286" t="s">
        <v>277</v>
      </c>
      <c r="E14" s="303"/>
      <c r="F14" s="304"/>
      <c r="G14" s="305"/>
      <c r="H14" s="306"/>
      <c r="I14" s="560">
        <v>515206</v>
      </c>
      <c r="J14" s="561"/>
      <c r="K14" s="561"/>
      <c r="L14" s="857"/>
      <c r="M14" s="290">
        <f>SUM(I14:K14)</f>
        <v>515206</v>
      </c>
      <c r="N14" s="307">
        <v>164426</v>
      </c>
    </row>
    <row r="15" spans="1:14" ht="15">
      <c r="A15" s="802">
        <v>8</v>
      </c>
      <c r="B15" s="556"/>
      <c r="C15" s="846"/>
      <c r="D15" s="292" t="s">
        <v>285</v>
      </c>
      <c r="E15" s="302"/>
      <c r="F15" s="308"/>
      <c r="G15" s="309"/>
      <c r="H15" s="310"/>
      <c r="I15" s="557">
        <v>536334</v>
      </c>
      <c r="J15" s="558"/>
      <c r="K15" s="558"/>
      <c r="L15" s="856"/>
      <c r="M15" s="295">
        <f>SUM(I15:K15)</f>
        <v>536334</v>
      </c>
      <c r="N15" s="311"/>
    </row>
    <row r="16" spans="1:14" ht="15">
      <c r="A16" s="802">
        <v>9</v>
      </c>
      <c r="B16" s="556"/>
      <c r="C16" s="846"/>
      <c r="D16" s="297" t="s">
        <v>275</v>
      </c>
      <c r="E16" s="281"/>
      <c r="F16" s="312"/>
      <c r="G16" s="312"/>
      <c r="H16" s="313"/>
      <c r="I16" s="664">
        <v>76987</v>
      </c>
      <c r="J16" s="312"/>
      <c r="K16" s="312"/>
      <c r="L16" s="858">
        <v>9</v>
      </c>
      <c r="M16" s="284">
        <f>SUM(I16:L16)</f>
        <v>76996</v>
      </c>
      <c r="N16" s="314"/>
    </row>
    <row r="17" spans="1:14" ht="45">
      <c r="A17" s="802">
        <v>10</v>
      </c>
      <c r="B17" s="556"/>
      <c r="C17" s="846">
        <v>3</v>
      </c>
      <c r="D17" s="281" t="s">
        <v>435</v>
      </c>
      <c r="E17" s="282" t="s">
        <v>714</v>
      </c>
      <c r="F17" s="281">
        <f>SUM(G17+H17+M19+N18)</f>
        <v>509940</v>
      </c>
      <c r="G17" s="281">
        <v>61553</v>
      </c>
      <c r="H17" s="283">
        <v>2423</v>
      </c>
      <c r="I17" s="557"/>
      <c r="J17" s="558"/>
      <c r="K17" s="558"/>
      <c r="L17" s="856"/>
      <c r="M17" s="284"/>
      <c r="N17" s="285"/>
    </row>
    <row r="18" spans="1:14" ht="15">
      <c r="A18" s="802">
        <v>11</v>
      </c>
      <c r="B18" s="559"/>
      <c r="C18" s="846"/>
      <c r="D18" s="286" t="s">
        <v>277</v>
      </c>
      <c r="E18" s="287"/>
      <c r="F18" s="288"/>
      <c r="G18" s="288"/>
      <c r="H18" s="289"/>
      <c r="I18" s="560">
        <v>262461</v>
      </c>
      <c r="J18" s="561"/>
      <c r="K18" s="561"/>
      <c r="L18" s="857"/>
      <c r="M18" s="290">
        <f>SUM(I18:K18)</f>
        <v>262461</v>
      </c>
      <c r="N18" s="315"/>
    </row>
    <row r="19" spans="1:14" ht="15">
      <c r="A19" s="802">
        <v>12</v>
      </c>
      <c r="B19" s="556"/>
      <c r="C19" s="846"/>
      <c r="D19" s="292" t="s">
        <v>285</v>
      </c>
      <c r="E19" s="282"/>
      <c r="F19" s="293"/>
      <c r="G19" s="293"/>
      <c r="H19" s="294"/>
      <c r="I19" s="557">
        <v>445964</v>
      </c>
      <c r="J19" s="558"/>
      <c r="K19" s="558"/>
      <c r="L19" s="856"/>
      <c r="M19" s="295">
        <f>SUM(I19:K19)</f>
        <v>445964</v>
      </c>
      <c r="N19" s="316"/>
    </row>
    <row r="20" spans="1:14" s="563" customFormat="1" ht="15">
      <c r="A20" s="802">
        <v>13</v>
      </c>
      <c r="B20" s="556"/>
      <c r="C20" s="846"/>
      <c r="D20" s="297" t="s">
        <v>275</v>
      </c>
      <c r="E20" s="281"/>
      <c r="F20" s="298"/>
      <c r="G20" s="298"/>
      <c r="H20" s="299"/>
      <c r="I20" s="300">
        <v>95276</v>
      </c>
      <c r="J20" s="298"/>
      <c r="K20" s="298"/>
      <c r="L20" s="733">
        <v>588</v>
      </c>
      <c r="M20" s="284">
        <f>SUM(I20:L20)</f>
        <v>95864</v>
      </c>
      <c r="N20" s="301"/>
    </row>
    <row r="21" spans="1:14" s="563" customFormat="1" ht="30">
      <c r="A21" s="802">
        <v>14</v>
      </c>
      <c r="B21" s="556"/>
      <c r="C21" s="846">
        <v>4</v>
      </c>
      <c r="D21" s="281" t="s">
        <v>436</v>
      </c>
      <c r="E21" s="282" t="s">
        <v>714</v>
      </c>
      <c r="F21" s="281">
        <f>SUM(G21+H21+M23+N22)</f>
        <v>23574</v>
      </c>
      <c r="G21" s="293">
        <v>14436</v>
      </c>
      <c r="H21" s="310">
        <v>8464</v>
      </c>
      <c r="I21" s="557"/>
      <c r="J21" s="558"/>
      <c r="K21" s="558"/>
      <c r="L21" s="856"/>
      <c r="M21" s="284"/>
      <c r="N21" s="285"/>
    </row>
    <row r="22" spans="1:14" ht="15">
      <c r="A22" s="802">
        <v>15</v>
      </c>
      <c r="B22" s="559"/>
      <c r="C22" s="846"/>
      <c r="D22" s="286" t="s">
        <v>277</v>
      </c>
      <c r="E22" s="287"/>
      <c r="F22" s="712"/>
      <c r="G22" s="712"/>
      <c r="H22" s="713"/>
      <c r="I22" s="560">
        <v>63149</v>
      </c>
      <c r="J22" s="561"/>
      <c r="K22" s="561"/>
      <c r="L22" s="857"/>
      <c r="M22" s="290">
        <f>SUM(I22:K22)</f>
        <v>63149</v>
      </c>
      <c r="N22" s="315">
        <v>674</v>
      </c>
    </row>
    <row r="23" spans="1:14" s="563" customFormat="1" ht="15">
      <c r="A23" s="802">
        <v>16</v>
      </c>
      <c r="B23" s="556"/>
      <c r="C23" s="846"/>
      <c r="D23" s="292" t="s">
        <v>285</v>
      </c>
      <c r="E23" s="282"/>
      <c r="F23" s="603"/>
      <c r="G23" s="603"/>
      <c r="H23" s="714"/>
      <c r="I23" s="557"/>
      <c r="J23" s="558"/>
      <c r="K23" s="558"/>
      <c r="L23" s="856"/>
      <c r="M23" s="295">
        <f>SUM(I23:K23)</f>
        <v>0</v>
      </c>
      <c r="N23" s="316"/>
    </row>
    <row r="24" spans="1:14" ht="15">
      <c r="A24" s="802">
        <v>17</v>
      </c>
      <c r="B24" s="556"/>
      <c r="C24" s="846"/>
      <c r="D24" s="297" t="s">
        <v>275</v>
      </c>
      <c r="E24" s="281"/>
      <c r="F24" s="298"/>
      <c r="G24" s="298"/>
      <c r="H24" s="299"/>
      <c r="I24" s="300"/>
      <c r="J24" s="298"/>
      <c r="K24" s="298"/>
      <c r="L24" s="733"/>
      <c r="M24" s="284">
        <f>SUM(I24:K24)</f>
        <v>0</v>
      </c>
      <c r="N24" s="301"/>
    </row>
    <row r="25" spans="1:14" ht="30">
      <c r="A25" s="802">
        <v>18</v>
      </c>
      <c r="B25" s="556"/>
      <c r="C25" s="846">
        <v>5</v>
      </c>
      <c r="D25" s="281" t="s">
        <v>437</v>
      </c>
      <c r="E25" s="282" t="s">
        <v>714</v>
      </c>
      <c r="F25" s="281">
        <f>SUM(G25+H25+M27+N26)</f>
        <v>997865</v>
      </c>
      <c r="G25" s="293">
        <v>0</v>
      </c>
      <c r="H25" s="310">
        <v>77182</v>
      </c>
      <c r="I25" s="557"/>
      <c r="J25" s="558"/>
      <c r="K25" s="558"/>
      <c r="L25" s="856"/>
      <c r="M25" s="284"/>
      <c r="N25" s="285"/>
    </row>
    <row r="26" spans="1:14" s="563" customFormat="1" ht="15">
      <c r="A26" s="802">
        <v>19</v>
      </c>
      <c r="B26" s="559"/>
      <c r="C26" s="846"/>
      <c r="D26" s="286" t="s">
        <v>277</v>
      </c>
      <c r="E26" s="287"/>
      <c r="F26" s="715"/>
      <c r="G26" s="715"/>
      <c r="H26" s="716"/>
      <c r="I26" s="560">
        <v>609461</v>
      </c>
      <c r="J26" s="561"/>
      <c r="K26" s="561"/>
      <c r="L26" s="857"/>
      <c r="M26" s="290">
        <f>SUM(I26:K26)</f>
        <v>609461</v>
      </c>
      <c r="N26" s="307">
        <v>232425</v>
      </c>
    </row>
    <row r="27" spans="1:14" s="563" customFormat="1" ht="15">
      <c r="A27" s="802">
        <v>20</v>
      </c>
      <c r="B27" s="556"/>
      <c r="C27" s="846"/>
      <c r="D27" s="292" t="s">
        <v>285</v>
      </c>
      <c r="E27" s="282"/>
      <c r="F27" s="717"/>
      <c r="G27" s="717"/>
      <c r="H27" s="718"/>
      <c r="I27" s="557">
        <v>688258</v>
      </c>
      <c r="J27" s="558"/>
      <c r="K27" s="558"/>
      <c r="L27" s="856"/>
      <c r="M27" s="295">
        <f>SUM(I27:K27)</f>
        <v>688258</v>
      </c>
      <c r="N27" s="311"/>
    </row>
    <row r="28" spans="1:14" s="563" customFormat="1" ht="15">
      <c r="A28" s="802">
        <v>21</v>
      </c>
      <c r="B28" s="556"/>
      <c r="C28" s="846"/>
      <c r="D28" s="297" t="s">
        <v>275</v>
      </c>
      <c r="E28" s="281"/>
      <c r="F28" s="719"/>
      <c r="G28" s="719"/>
      <c r="H28" s="720"/>
      <c r="I28" s="665">
        <v>153501</v>
      </c>
      <c r="J28" s="317"/>
      <c r="K28" s="317"/>
      <c r="L28" s="859">
        <v>602</v>
      </c>
      <c r="M28" s="284">
        <f>SUM(I28:L28)</f>
        <v>154103</v>
      </c>
      <c r="N28" s="318"/>
    </row>
    <row r="29" spans="1:14" s="563" customFormat="1" ht="45">
      <c r="A29" s="802">
        <v>22</v>
      </c>
      <c r="B29" s="556"/>
      <c r="C29" s="846">
        <v>6</v>
      </c>
      <c r="D29" s="281" t="s">
        <v>438</v>
      </c>
      <c r="E29" s="282" t="s">
        <v>714</v>
      </c>
      <c r="F29" s="281">
        <f>SUM(G29+H29+M31+N30)</f>
        <v>517229</v>
      </c>
      <c r="G29" s="293">
        <v>20345</v>
      </c>
      <c r="H29" s="310">
        <v>0</v>
      </c>
      <c r="I29" s="557"/>
      <c r="J29" s="558"/>
      <c r="K29" s="558"/>
      <c r="L29" s="856"/>
      <c r="M29" s="284"/>
      <c r="N29" s="285"/>
    </row>
    <row r="30" spans="1:14" s="563" customFormat="1" ht="15">
      <c r="A30" s="802">
        <v>23</v>
      </c>
      <c r="B30" s="559"/>
      <c r="C30" s="846"/>
      <c r="D30" s="286" t="s">
        <v>277</v>
      </c>
      <c r="E30" s="287"/>
      <c r="F30" s="712"/>
      <c r="G30" s="712"/>
      <c r="H30" s="713"/>
      <c r="I30" s="560">
        <v>231875</v>
      </c>
      <c r="J30" s="561"/>
      <c r="K30" s="561"/>
      <c r="L30" s="857"/>
      <c r="M30" s="290">
        <f>SUM(I30:K30)</f>
        <v>231875</v>
      </c>
      <c r="N30" s="307"/>
    </row>
    <row r="31" spans="1:14" s="563" customFormat="1" ht="15">
      <c r="A31" s="802">
        <v>24</v>
      </c>
      <c r="B31" s="556"/>
      <c r="C31" s="846"/>
      <c r="D31" s="292" t="s">
        <v>285</v>
      </c>
      <c r="E31" s="282"/>
      <c r="F31" s="603"/>
      <c r="G31" s="603"/>
      <c r="H31" s="714"/>
      <c r="I31" s="557">
        <v>496884</v>
      </c>
      <c r="J31" s="558"/>
      <c r="K31" s="558"/>
      <c r="L31" s="856"/>
      <c r="M31" s="295">
        <f>SUM(I31:K31)</f>
        <v>496884</v>
      </c>
      <c r="N31" s="311"/>
    </row>
    <row r="32" spans="1:14" ht="15">
      <c r="A32" s="802">
        <v>25</v>
      </c>
      <c r="B32" s="556"/>
      <c r="C32" s="846"/>
      <c r="D32" s="297" t="s">
        <v>275</v>
      </c>
      <c r="E32" s="281"/>
      <c r="F32" s="298"/>
      <c r="G32" s="298"/>
      <c r="H32" s="299"/>
      <c r="I32" s="320">
        <v>2540</v>
      </c>
      <c r="J32" s="319"/>
      <c r="K32" s="319"/>
      <c r="L32" s="860"/>
      <c r="M32" s="284">
        <f>SUM(I32:K32)</f>
        <v>2540</v>
      </c>
      <c r="N32" s="321"/>
    </row>
    <row r="33" spans="1:14" s="563" customFormat="1" ht="30">
      <c r="A33" s="802">
        <v>26</v>
      </c>
      <c r="B33" s="556"/>
      <c r="C33" s="846">
        <v>7</v>
      </c>
      <c r="D33" s="281" t="s">
        <v>687</v>
      </c>
      <c r="E33" s="282" t="s">
        <v>714</v>
      </c>
      <c r="F33" s="281">
        <f>SUM(G33+H33+M35+N34)</f>
        <v>0</v>
      </c>
      <c r="G33" s="293">
        <v>0</v>
      </c>
      <c r="H33" s="310">
        <v>0</v>
      </c>
      <c r="I33" s="557"/>
      <c r="J33" s="558"/>
      <c r="K33" s="558"/>
      <c r="L33" s="856"/>
      <c r="M33" s="284"/>
      <c r="N33" s="285"/>
    </row>
    <row r="34" spans="1:14" ht="15">
      <c r="A34" s="802">
        <v>27</v>
      </c>
      <c r="B34" s="559"/>
      <c r="C34" s="846"/>
      <c r="D34" s="286" t="s">
        <v>277</v>
      </c>
      <c r="E34" s="287"/>
      <c r="F34" s="712"/>
      <c r="G34" s="712"/>
      <c r="H34" s="713"/>
      <c r="I34" s="560">
        <v>14738</v>
      </c>
      <c r="J34" s="561"/>
      <c r="K34" s="561"/>
      <c r="L34" s="857"/>
      <c r="M34" s="290">
        <f>SUM(I34:K34)</f>
        <v>14738</v>
      </c>
      <c r="N34" s="315"/>
    </row>
    <row r="35" spans="1:14" s="563" customFormat="1" ht="15">
      <c r="A35" s="802">
        <v>28</v>
      </c>
      <c r="B35" s="556"/>
      <c r="C35" s="846"/>
      <c r="D35" s="292" t="s">
        <v>285</v>
      </c>
      <c r="E35" s="282"/>
      <c r="F35" s="603"/>
      <c r="G35" s="603"/>
      <c r="H35" s="714"/>
      <c r="I35" s="557"/>
      <c r="J35" s="558"/>
      <c r="K35" s="558"/>
      <c r="L35" s="856"/>
      <c r="M35" s="295">
        <f>SUM(I35:K35)</f>
        <v>0</v>
      </c>
      <c r="N35" s="316"/>
    </row>
    <row r="36" spans="1:14" s="563" customFormat="1" ht="15">
      <c r="A36" s="802">
        <v>29</v>
      </c>
      <c r="B36" s="562"/>
      <c r="C36" s="847"/>
      <c r="D36" s="297" t="s">
        <v>275</v>
      </c>
      <c r="E36" s="281"/>
      <c r="F36" s="298"/>
      <c r="G36" s="298"/>
      <c r="H36" s="299"/>
      <c r="I36" s="320"/>
      <c r="J36" s="319"/>
      <c r="K36" s="319"/>
      <c r="L36" s="860"/>
      <c r="M36" s="284">
        <f>SUM(I36:K36)</f>
        <v>0</v>
      </c>
      <c r="N36" s="321"/>
    </row>
    <row r="37" spans="1:14" s="563" customFormat="1" ht="30">
      <c r="A37" s="802">
        <v>30</v>
      </c>
      <c r="B37" s="556"/>
      <c r="C37" s="846">
        <v>8</v>
      </c>
      <c r="D37" s="281" t="s">
        <v>687</v>
      </c>
      <c r="E37" s="282" t="s">
        <v>714</v>
      </c>
      <c r="F37" s="281">
        <f>SUM(G37+H37+M38+N38)</f>
        <v>137</v>
      </c>
      <c r="G37" s="293">
        <v>0</v>
      </c>
      <c r="H37" s="310">
        <v>137</v>
      </c>
      <c r="I37" s="557"/>
      <c r="J37" s="558"/>
      <c r="K37" s="558"/>
      <c r="L37" s="856"/>
      <c r="M37" s="284"/>
      <c r="N37" s="285"/>
    </row>
    <row r="38" spans="1:14" s="563" customFormat="1" ht="15">
      <c r="A38" s="802">
        <v>31</v>
      </c>
      <c r="B38" s="556"/>
      <c r="C38" s="846"/>
      <c r="D38" s="292" t="s">
        <v>285</v>
      </c>
      <c r="E38" s="282"/>
      <c r="F38" s="603"/>
      <c r="G38" s="603"/>
      <c r="H38" s="714"/>
      <c r="I38" s="557"/>
      <c r="J38" s="558"/>
      <c r="K38" s="558"/>
      <c r="L38" s="856"/>
      <c r="M38" s="295">
        <f>SUM(I38:K38)</f>
        <v>0</v>
      </c>
      <c r="N38" s="316"/>
    </row>
    <row r="39" spans="1:14" s="564" customFormat="1" ht="15">
      <c r="A39" s="802">
        <v>32</v>
      </c>
      <c r="B39" s="562"/>
      <c r="C39" s="847"/>
      <c r="D39" s="297" t="s">
        <v>275</v>
      </c>
      <c r="E39" s="281"/>
      <c r="F39" s="298"/>
      <c r="G39" s="298"/>
      <c r="H39" s="299"/>
      <c r="I39" s="320"/>
      <c r="J39" s="319"/>
      <c r="K39" s="319"/>
      <c r="L39" s="860"/>
      <c r="M39" s="284">
        <f>SUM(I39:K39)</f>
        <v>0</v>
      </c>
      <c r="N39" s="321"/>
    </row>
    <row r="40" spans="1:14" s="565" customFormat="1" ht="60">
      <c r="A40" s="802">
        <v>33</v>
      </c>
      <c r="B40" s="556"/>
      <c r="C40" s="846">
        <v>9</v>
      </c>
      <c r="D40" s="281" t="s">
        <v>440</v>
      </c>
      <c r="E40" s="282" t="s">
        <v>714</v>
      </c>
      <c r="F40" s="281">
        <f>SUM(G40+H40+M42+N41)</f>
        <v>538000</v>
      </c>
      <c r="G40" s="293">
        <v>55881</v>
      </c>
      <c r="H40" s="294">
        <v>5272</v>
      </c>
      <c r="I40" s="557"/>
      <c r="J40" s="558"/>
      <c r="K40" s="558"/>
      <c r="L40" s="856"/>
      <c r="M40" s="284"/>
      <c r="N40" s="285"/>
    </row>
    <row r="41" spans="1:14" s="566" customFormat="1" ht="15">
      <c r="A41" s="802">
        <v>34</v>
      </c>
      <c r="B41" s="559"/>
      <c r="C41" s="846"/>
      <c r="D41" s="286" t="s">
        <v>277</v>
      </c>
      <c r="E41" s="287"/>
      <c r="F41" s="712"/>
      <c r="G41" s="712"/>
      <c r="H41" s="713"/>
      <c r="I41" s="560">
        <v>434500</v>
      </c>
      <c r="J41" s="561"/>
      <c r="K41" s="561"/>
      <c r="L41" s="857"/>
      <c r="M41" s="290">
        <f>SUM(I41:K41)</f>
        <v>434500</v>
      </c>
      <c r="N41" s="315"/>
    </row>
    <row r="42" spans="1:14" ht="15">
      <c r="A42" s="802">
        <v>35</v>
      </c>
      <c r="B42" s="556"/>
      <c r="C42" s="846"/>
      <c r="D42" s="292" t="s">
        <v>285</v>
      </c>
      <c r="E42" s="282"/>
      <c r="F42" s="603"/>
      <c r="G42" s="603"/>
      <c r="H42" s="714"/>
      <c r="I42" s="557">
        <v>476847</v>
      </c>
      <c r="J42" s="558"/>
      <c r="K42" s="558"/>
      <c r="L42" s="856"/>
      <c r="M42" s="295">
        <f>SUM(I42:K42)</f>
        <v>476847</v>
      </c>
      <c r="N42" s="316"/>
    </row>
    <row r="43" spans="1:14" ht="15">
      <c r="A43" s="802">
        <v>36</v>
      </c>
      <c r="B43" s="556"/>
      <c r="C43" s="846"/>
      <c r="D43" s="297" t="s">
        <v>275</v>
      </c>
      <c r="E43" s="282"/>
      <c r="F43" s="298"/>
      <c r="G43" s="298"/>
      <c r="H43" s="299"/>
      <c r="I43" s="300">
        <v>9379</v>
      </c>
      <c r="J43" s="298"/>
      <c r="K43" s="298"/>
      <c r="L43" s="733">
        <v>1113</v>
      </c>
      <c r="M43" s="284">
        <f>SUM(I43:L43)</f>
        <v>10492</v>
      </c>
      <c r="N43" s="301"/>
    </row>
    <row r="44" spans="1:14" s="564" customFormat="1" ht="15">
      <c r="A44" s="802">
        <v>37</v>
      </c>
      <c r="B44" s="556"/>
      <c r="C44" s="846"/>
      <c r="D44" s="323" t="s">
        <v>441</v>
      </c>
      <c r="E44" s="282" t="s">
        <v>714</v>
      </c>
      <c r="F44" s="281">
        <f>SUM(G44+H44+M46+N45)</f>
        <v>4100</v>
      </c>
      <c r="G44" s="293">
        <v>0</v>
      </c>
      <c r="H44" s="294">
        <v>0</v>
      </c>
      <c r="I44" s="557"/>
      <c r="J44" s="558"/>
      <c r="K44" s="558"/>
      <c r="L44" s="856"/>
      <c r="M44" s="284"/>
      <c r="N44" s="316"/>
    </row>
    <row r="45" spans="1:14" ht="15">
      <c r="A45" s="802">
        <v>38</v>
      </c>
      <c r="B45" s="559"/>
      <c r="C45" s="846"/>
      <c r="D45" s="286" t="s">
        <v>277</v>
      </c>
      <c r="E45" s="287"/>
      <c r="F45" s="712"/>
      <c r="G45" s="712"/>
      <c r="H45" s="713"/>
      <c r="I45" s="560">
        <v>3100</v>
      </c>
      <c r="J45" s="561"/>
      <c r="K45" s="561"/>
      <c r="L45" s="857"/>
      <c r="M45" s="290">
        <f>SUM(I45:K45)</f>
        <v>3100</v>
      </c>
      <c r="N45" s="315"/>
    </row>
    <row r="46" spans="1:14" ht="15">
      <c r="A46" s="802">
        <v>39</v>
      </c>
      <c r="B46" s="556"/>
      <c r="C46" s="846"/>
      <c r="D46" s="292" t="s">
        <v>285</v>
      </c>
      <c r="E46" s="282"/>
      <c r="F46" s="603"/>
      <c r="G46" s="603"/>
      <c r="H46" s="714"/>
      <c r="I46" s="557">
        <v>4100</v>
      </c>
      <c r="J46" s="558"/>
      <c r="K46" s="558"/>
      <c r="L46" s="856"/>
      <c r="M46" s="295">
        <f>SUM(I46:K46)</f>
        <v>4100</v>
      </c>
      <c r="N46" s="316"/>
    </row>
    <row r="47" spans="1:14" ht="15">
      <c r="A47" s="802">
        <v>40</v>
      </c>
      <c r="B47" s="556"/>
      <c r="C47" s="846"/>
      <c r="D47" s="297" t="s">
        <v>275</v>
      </c>
      <c r="E47" s="281"/>
      <c r="F47" s="298"/>
      <c r="G47" s="298"/>
      <c r="H47" s="299"/>
      <c r="I47" s="300"/>
      <c r="J47" s="298"/>
      <c r="K47" s="298"/>
      <c r="L47" s="733"/>
      <c r="M47" s="284">
        <f>SUM(I47:K47)</f>
        <v>0</v>
      </c>
      <c r="N47" s="301"/>
    </row>
    <row r="48" spans="1:14" ht="42.75">
      <c r="A48" s="802">
        <v>41</v>
      </c>
      <c r="B48" s="556"/>
      <c r="C48" s="846">
        <v>10</v>
      </c>
      <c r="D48" s="880" t="s">
        <v>1088</v>
      </c>
      <c r="E48" s="282" t="s">
        <v>714</v>
      </c>
      <c r="F48" s="281">
        <f>SUM(G48+H48+M50+N49)</f>
        <v>50</v>
      </c>
      <c r="G48" s="281">
        <v>0</v>
      </c>
      <c r="H48" s="283">
        <v>0</v>
      </c>
      <c r="I48" s="557"/>
      <c r="J48" s="558"/>
      <c r="K48" s="558"/>
      <c r="L48" s="856"/>
      <c r="M48" s="284"/>
      <c r="N48" s="285"/>
    </row>
    <row r="49" spans="1:14" ht="15">
      <c r="A49" s="802">
        <v>42</v>
      </c>
      <c r="B49" s="556"/>
      <c r="C49" s="846"/>
      <c r="D49" s="292" t="s">
        <v>285</v>
      </c>
      <c r="E49" s="282"/>
      <c r="F49" s="281"/>
      <c r="G49" s="281"/>
      <c r="H49" s="283"/>
      <c r="I49" s="557">
        <v>50</v>
      </c>
      <c r="J49" s="558"/>
      <c r="K49" s="558"/>
      <c r="L49" s="856"/>
      <c r="M49" s="295">
        <f>SUM(I49:K49)</f>
        <v>50</v>
      </c>
      <c r="N49" s="285"/>
    </row>
    <row r="50" spans="1:14" ht="15">
      <c r="A50" s="802">
        <v>43</v>
      </c>
      <c r="B50" s="556"/>
      <c r="C50" s="846"/>
      <c r="D50" s="297" t="s">
        <v>275</v>
      </c>
      <c r="E50" s="281"/>
      <c r="F50" s="298"/>
      <c r="G50" s="298"/>
      <c r="H50" s="299"/>
      <c r="I50" s="300"/>
      <c r="J50" s="298"/>
      <c r="K50" s="298"/>
      <c r="L50" s="733">
        <v>50</v>
      </c>
      <c r="M50" s="284">
        <f>SUM(I50:L50)</f>
        <v>50</v>
      </c>
      <c r="N50" s="301"/>
    </row>
    <row r="51" spans="1:14" ht="42.75">
      <c r="A51" s="802">
        <v>44</v>
      </c>
      <c r="B51" s="556"/>
      <c r="C51" s="846">
        <v>11</v>
      </c>
      <c r="D51" s="880" t="s">
        <v>210</v>
      </c>
      <c r="E51" s="282" t="s">
        <v>714</v>
      </c>
      <c r="F51" s="281">
        <f>SUM(G51+H51+M52+N52)</f>
        <v>125999</v>
      </c>
      <c r="G51" s="281">
        <v>14466</v>
      </c>
      <c r="H51" s="283">
        <v>15</v>
      </c>
      <c r="I51" s="557"/>
      <c r="J51" s="558"/>
      <c r="K51" s="558"/>
      <c r="L51" s="856"/>
      <c r="M51" s="284"/>
      <c r="N51" s="285"/>
    </row>
    <row r="52" spans="1:14" ht="15">
      <c r="A52" s="802">
        <v>45</v>
      </c>
      <c r="B52" s="556"/>
      <c r="C52" s="846"/>
      <c r="D52" s="292" t="s">
        <v>285</v>
      </c>
      <c r="E52" s="282"/>
      <c r="F52" s="281"/>
      <c r="G52" s="281"/>
      <c r="H52" s="283"/>
      <c r="I52" s="557">
        <v>111518</v>
      </c>
      <c r="J52" s="558"/>
      <c r="K52" s="558"/>
      <c r="L52" s="856"/>
      <c r="M52" s="295">
        <f>SUM(I52:K52)</f>
        <v>111518</v>
      </c>
      <c r="N52" s="285"/>
    </row>
    <row r="53" spans="1:14" ht="15">
      <c r="A53" s="802">
        <v>46</v>
      </c>
      <c r="B53" s="556"/>
      <c r="C53" s="846"/>
      <c r="D53" s="297" t="s">
        <v>275</v>
      </c>
      <c r="E53" s="281"/>
      <c r="F53" s="298"/>
      <c r="G53" s="298"/>
      <c r="H53" s="299"/>
      <c r="I53" s="300">
        <v>111510</v>
      </c>
      <c r="J53" s="298"/>
      <c r="K53" s="298"/>
      <c r="L53" s="733"/>
      <c r="M53" s="299">
        <f>SUM(I53:K53)</f>
        <v>111510</v>
      </c>
      <c r="N53" s="301"/>
    </row>
    <row r="54" spans="1:14" ht="30">
      <c r="A54" s="802">
        <v>47</v>
      </c>
      <c r="B54" s="556"/>
      <c r="C54" s="846">
        <v>12</v>
      </c>
      <c r="D54" s="281" t="s">
        <v>517</v>
      </c>
      <c r="E54" s="282" t="s">
        <v>714</v>
      </c>
      <c r="F54" s="281">
        <f>SUM(G54+H54+M55+N55)</f>
        <v>172526</v>
      </c>
      <c r="G54" s="281">
        <v>6859</v>
      </c>
      <c r="H54" s="283">
        <v>47742</v>
      </c>
      <c r="I54" s="557"/>
      <c r="J54" s="558"/>
      <c r="K54" s="558"/>
      <c r="L54" s="856"/>
      <c r="M54" s="284"/>
      <c r="N54" s="285"/>
    </row>
    <row r="55" spans="1:14" ht="15">
      <c r="A55" s="802">
        <v>48</v>
      </c>
      <c r="B55" s="556"/>
      <c r="C55" s="846"/>
      <c r="D55" s="292" t="s">
        <v>285</v>
      </c>
      <c r="E55" s="282"/>
      <c r="F55" s="281"/>
      <c r="G55" s="281"/>
      <c r="H55" s="283"/>
      <c r="I55" s="557">
        <v>117925</v>
      </c>
      <c r="J55" s="558"/>
      <c r="K55" s="558"/>
      <c r="L55" s="856"/>
      <c r="M55" s="295">
        <f>SUM(I55:K55)</f>
        <v>117925</v>
      </c>
      <c r="N55" s="285"/>
    </row>
    <row r="56" spans="1:14" ht="15">
      <c r="A56" s="802">
        <v>49</v>
      </c>
      <c r="B56" s="556"/>
      <c r="C56" s="846"/>
      <c r="D56" s="297" t="s">
        <v>275</v>
      </c>
      <c r="E56" s="281"/>
      <c r="F56" s="298"/>
      <c r="G56" s="298"/>
      <c r="H56" s="299"/>
      <c r="I56" s="300">
        <v>111972</v>
      </c>
      <c r="J56" s="298"/>
      <c r="K56" s="298"/>
      <c r="L56" s="733">
        <v>50</v>
      </c>
      <c r="M56" s="284">
        <f>SUM(I56:L56)</f>
        <v>112022</v>
      </c>
      <c r="N56" s="301"/>
    </row>
    <row r="57" spans="1:14" s="564" customFormat="1" ht="42.75">
      <c r="A57" s="802">
        <v>50</v>
      </c>
      <c r="B57" s="556"/>
      <c r="C57" s="846">
        <v>13</v>
      </c>
      <c r="D57" s="880" t="s">
        <v>306</v>
      </c>
      <c r="E57" s="282" t="s">
        <v>714</v>
      </c>
      <c r="F57" s="281">
        <f>SUM(G57+H57+M58+N58)</f>
        <v>1858059</v>
      </c>
      <c r="G57" s="281">
        <v>163412</v>
      </c>
      <c r="H57" s="283">
        <v>1375396</v>
      </c>
      <c r="I57" s="557"/>
      <c r="J57" s="558"/>
      <c r="K57" s="558"/>
      <c r="L57" s="856"/>
      <c r="M57" s="284"/>
      <c r="N57" s="285"/>
    </row>
    <row r="58" spans="1:14" ht="15">
      <c r="A58" s="802">
        <v>51</v>
      </c>
      <c r="B58" s="556"/>
      <c r="C58" s="846"/>
      <c r="D58" s="292" t="s">
        <v>285</v>
      </c>
      <c r="E58" s="282"/>
      <c r="F58" s="281"/>
      <c r="G58" s="281"/>
      <c r="H58" s="283"/>
      <c r="I58" s="557">
        <v>319251</v>
      </c>
      <c r="J58" s="558"/>
      <c r="K58" s="558"/>
      <c r="L58" s="856"/>
      <c r="M58" s="295">
        <f>SUM(I58:K58)</f>
        <v>319251</v>
      </c>
      <c r="N58" s="285"/>
    </row>
    <row r="59" spans="1:14" ht="15">
      <c r="A59" s="802">
        <v>52</v>
      </c>
      <c r="B59" s="556"/>
      <c r="C59" s="846"/>
      <c r="D59" s="297" t="s">
        <v>275</v>
      </c>
      <c r="E59" s="281"/>
      <c r="F59" s="298"/>
      <c r="G59" s="298"/>
      <c r="H59" s="299"/>
      <c r="I59" s="300">
        <v>15275</v>
      </c>
      <c r="J59" s="298"/>
      <c r="K59" s="298"/>
      <c r="L59" s="733"/>
      <c r="M59" s="284">
        <f>SUM(I59:K59)</f>
        <v>15275</v>
      </c>
      <c r="N59" s="301"/>
    </row>
    <row r="60" spans="1:14" ht="30">
      <c r="A60" s="802">
        <v>53</v>
      </c>
      <c r="B60" s="556"/>
      <c r="C60" s="846">
        <v>14</v>
      </c>
      <c r="D60" s="281" t="s">
        <v>307</v>
      </c>
      <c r="E60" s="282" t="s">
        <v>714</v>
      </c>
      <c r="F60" s="281">
        <f>SUM(G60+H60+M61+N61)</f>
        <v>234205</v>
      </c>
      <c r="G60" s="281">
        <v>8209</v>
      </c>
      <c r="H60" s="283">
        <v>139914</v>
      </c>
      <c r="I60" s="557"/>
      <c r="J60" s="558"/>
      <c r="K60" s="558"/>
      <c r="L60" s="856"/>
      <c r="M60" s="284"/>
      <c r="N60" s="285"/>
    </row>
    <row r="61" spans="1:14" ht="15">
      <c r="A61" s="802">
        <v>54</v>
      </c>
      <c r="B61" s="556"/>
      <c r="C61" s="846"/>
      <c r="D61" s="292" t="s">
        <v>285</v>
      </c>
      <c r="E61" s="282"/>
      <c r="F61" s="281"/>
      <c r="G61" s="281"/>
      <c r="H61" s="283"/>
      <c r="I61" s="557">
        <v>86082</v>
      </c>
      <c r="J61" s="558"/>
      <c r="K61" s="558"/>
      <c r="L61" s="856"/>
      <c r="M61" s="295">
        <f>SUM(I61:K61)</f>
        <v>86082</v>
      </c>
      <c r="N61" s="285"/>
    </row>
    <row r="62" spans="1:14" s="564" customFormat="1" ht="15">
      <c r="A62" s="802">
        <v>55</v>
      </c>
      <c r="B62" s="556"/>
      <c r="C62" s="846"/>
      <c r="D62" s="297" t="s">
        <v>275</v>
      </c>
      <c r="E62" s="281"/>
      <c r="F62" s="298"/>
      <c r="G62" s="298"/>
      <c r="H62" s="299"/>
      <c r="I62" s="300">
        <v>53</v>
      </c>
      <c r="J62" s="298"/>
      <c r="K62" s="298"/>
      <c r="L62" s="733"/>
      <c r="M62" s="284">
        <f>SUM(I62:K62)</f>
        <v>53</v>
      </c>
      <c r="N62" s="301"/>
    </row>
    <row r="63" spans="1:14" ht="30">
      <c r="A63" s="802">
        <v>56</v>
      </c>
      <c r="B63" s="556"/>
      <c r="C63" s="846">
        <v>15</v>
      </c>
      <c r="D63" s="281" t="s">
        <v>308</v>
      </c>
      <c r="E63" s="282" t="s">
        <v>714</v>
      </c>
      <c r="F63" s="281">
        <f>SUM(G63+H63+M64+N64)</f>
        <v>72227</v>
      </c>
      <c r="G63" s="281">
        <v>26590</v>
      </c>
      <c r="H63" s="283">
        <v>35637</v>
      </c>
      <c r="I63" s="557"/>
      <c r="J63" s="558"/>
      <c r="K63" s="558"/>
      <c r="L63" s="856"/>
      <c r="M63" s="284"/>
      <c r="N63" s="285"/>
    </row>
    <row r="64" spans="1:14" ht="15">
      <c r="A64" s="802">
        <v>57</v>
      </c>
      <c r="B64" s="556"/>
      <c r="C64" s="846"/>
      <c r="D64" s="292" t="s">
        <v>285</v>
      </c>
      <c r="E64" s="282"/>
      <c r="F64" s="281"/>
      <c r="G64" s="281"/>
      <c r="H64" s="283"/>
      <c r="I64" s="557">
        <v>7387</v>
      </c>
      <c r="J64" s="558"/>
      <c r="K64" s="558">
        <v>2613</v>
      </c>
      <c r="L64" s="856"/>
      <c r="M64" s="295">
        <f>SUM(I64:K64)</f>
        <v>10000</v>
      </c>
      <c r="N64" s="285"/>
    </row>
    <row r="65" spans="1:14" s="564" customFormat="1" ht="15">
      <c r="A65" s="802">
        <v>58</v>
      </c>
      <c r="B65" s="556"/>
      <c r="C65" s="846"/>
      <c r="D65" s="297" t="s">
        <v>275</v>
      </c>
      <c r="E65" s="281"/>
      <c r="F65" s="298"/>
      <c r="G65" s="298"/>
      <c r="H65" s="299"/>
      <c r="I65" s="300">
        <v>3097</v>
      </c>
      <c r="J65" s="298"/>
      <c r="K65" s="298">
        <v>2613</v>
      </c>
      <c r="L65" s="733">
        <v>103</v>
      </c>
      <c r="M65" s="284">
        <f>SUM(I65:L65)</f>
        <v>5813</v>
      </c>
      <c r="N65" s="301"/>
    </row>
    <row r="66" spans="1:14" ht="30">
      <c r="A66" s="802">
        <v>59</v>
      </c>
      <c r="B66" s="556"/>
      <c r="C66" s="846">
        <v>16</v>
      </c>
      <c r="D66" s="281" t="s">
        <v>512</v>
      </c>
      <c r="E66" s="282" t="s">
        <v>714</v>
      </c>
      <c r="F66" s="281">
        <f>SUM(G66+H66+M67+N67)</f>
        <v>21324</v>
      </c>
      <c r="G66" s="281">
        <v>0</v>
      </c>
      <c r="H66" s="283">
        <v>14580</v>
      </c>
      <c r="I66" s="557"/>
      <c r="J66" s="558"/>
      <c r="K66" s="558"/>
      <c r="L66" s="856"/>
      <c r="M66" s="284"/>
      <c r="N66" s="285"/>
    </row>
    <row r="67" spans="1:14" ht="15">
      <c r="A67" s="802">
        <v>60</v>
      </c>
      <c r="B67" s="556"/>
      <c r="C67" s="846"/>
      <c r="D67" s="292" t="s">
        <v>285</v>
      </c>
      <c r="E67" s="282"/>
      <c r="F67" s="281"/>
      <c r="G67" s="281"/>
      <c r="H67" s="283"/>
      <c r="I67" s="557"/>
      <c r="J67" s="558">
        <v>6744</v>
      </c>
      <c r="K67" s="558"/>
      <c r="L67" s="856"/>
      <c r="M67" s="295">
        <f>SUM(I67:K67)</f>
        <v>6744</v>
      </c>
      <c r="N67" s="285"/>
    </row>
    <row r="68" spans="1:14" ht="15">
      <c r="A68" s="802">
        <v>61</v>
      </c>
      <c r="B68" s="556"/>
      <c r="C68" s="846"/>
      <c r="D68" s="297" t="s">
        <v>275</v>
      </c>
      <c r="E68" s="281"/>
      <c r="F68" s="281"/>
      <c r="G68" s="298"/>
      <c r="H68" s="299"/>
      <c r="I68" s="300"/>
      <c r="J68" s="298">
        <v>6744</v>
      </c>
      <c r="K68" s="298"/>
      <c r="L68" s="733"/>
      <c r="M68" s="284">
        <f>SUM(I68:K68)</f>
        <v>6744</v>
      </c>
      <c r="N68" s="301"/>
    </row>
    <row r="69" spans="1:14" ht="15.75" customHeight="1">
      <c r="A69" s="802">
        <v>62</v>
      </c>
      <c r="B69" s="556"/>
      <c r="C69" s="846">
        <v>17</v>
      </c>
      <c r="D69" s="281" t="s">
        <v>851</v>
      </c>
      <c r="E69" s="282" t="s">
        <v>714</v>
      </c>
      <c r="F69" s="281">
        <f>SUM(G69+H69+M70+N70)</f>
        <v>300</v>
      </c>
      <c r="G69" s="281">
        <v>0</v>
      </c>
      <c r="H69" s="283">
        <v>0</v>
      </c>
      <c r="I69" s="557"/>
      <c r="J69" s="558"/>
      <c r="K69" s="558"/>
      <c r="L69" s="856"/>
      <c r="M69" s="284"/>
      <c r="N69" s="285"/>
    </row>
    <row r="70" spans="1:14" ht="15">
      <c r="A70" s="802">
        <v>63</v>
      </c>
      <c r="B70" s="556"/>
      <c r="C70" s="846"/>
      <c r="D70" s="292" t="s">
        <v>285</v>
      </c>
      <c r="E70" s="282"/>
      <c r="F70" s="281"/>
      <c r="G70" s="281"/>
      <c r="H70" s="283"/>
      <c r="I70" s="557">
        <v>300</v>
      </c>
      <c r="J70" s="558"/>
      <c r="K70" s="558"/>
      <c r="L70" s="856"/>
      <c r="M70" s="295">
        <f>SUM(I70:K70)</f>
        <v>300</v>
      </c>
      <c r="N70" s="285"/>
    </row>
    <row r="71" spans="1:14" ht="15">
      <c r="A71" s="802">
        <v>64</v>
      </c>
      <c r="B71" s="556"/>
      <c r="C71" s="846"/>
      <c r="D71" s="297" t="s">
        <v>275</v>
      </c>
      <c r="E71" s="281"/>
      <c r="F71" s="281"/>
      <c r="G71" s="298"/>
      <c r="H71" s="299"/>
      <c r="I71" s="300"/>
      <c r="J71" s="298"/>
      <c r="K71" s="298"/>
      <c r="L71" s="733">
        <v>298</v>
      </c>
      <c r="M71" s="284">
        <f>SUM(I71:L71)</f>
        <v>298</v>
      </c>
      <c r="N71" s="301"/>
    </row>
    <row r="72" spans="1:14" ht="42.75">
      <c r="A72" s="802">
        <v>65</v>
      </c>
      <c r="B72" s="556"/>
      <c r="C72" s="846">
        <v>18</v>
      </c>
      <c r="D72" s="880" t="s">
        <v>852</v>
      </c>
      <c r="E72" s="282" t="s">
        <v>714</v>
      </c>
      <c r="F72" s="281">
        <f>SUM(G72+H72+M73+N73)</f>
        <v>4300</v>
      </c>
      <c r="G72" s="281">
        <v>0</v>
      </c>
      <c r="H72" s="283">
        <v>0</v>
      </c>
      <c r="I72" s="557"/>
      <c r="J72" s="558"/>
      <c r="K72" s="558"/>
      <c r="L72" s="856"/>
      <c r="M72" s="284"/>
      <c r="N72" s="285"/>
    </row>
    <row r="73" spans="1:14" ht="15">
      <c r="A73" s="802">
        <v>66</v>
      </c>
      <c r="B73" s="556"/>
      <c r="C73" s="846"/>
      <c r="D73" s="292" t="s">
        <v>285</v>
      </c>
      <c r="E73" s="282"/>
      <c r="F73" s="281"/>
      <c r="G73" s="281"/>
      <c r="H73" s="283"/>
      <c r="I73" s="557">
        <v>4300</v>
      </c>
      <c r="J73" s="558"/>
      <c r="K73" s="558"/>
      <c r="L73" s="856"/>
      <c r="M73" s="295">
        <f>SUM(I73:K73)</f>
        <v>4300</v>
      </c>
      <c r="N73" s="285"/>
    </row>
    <row r="74" spans="1:14" ht="15">
      <c r="A74" s="802">
        <v>67</v>
      </c>
      <c r="B74" s="556"/>
      <c r="C74" s="846"/>
      <c r="D74" s="297" t="s">
        <v>275</v>
      </c>
      <c r="E74" s="281"/>
      <c r="F74" s="298"/>
      <c r="G74" s="298"/>
      <c r="H74" s="299"/>
      <c r="I74" s="300">
        <v>4191</v>
      </c>
      <c r="J74" s="298"/>
      <c r="K74" s="298"/>
      <c r="L74" s="733">
        <v>80</v>
      </c>
      <c r="M74" s="284">
        <f>SUM(I74:L74)</f>
        <v>4271</v>
      </c>
      <c r="N74" s="301"/>
    </row>
    <row r="75" spans="1:14" ht="42.75">
      <c r="A75" s="802">
        <v>68</v>
      </c>
      <c r="B75" s="556"/>
      <c r="C75" s="846">
        <v>19</v>
      </c>
      <c r="D75" s="880" t="s">
        <v>1089</v>
      </c>
      <c r="E75" s="282" t="s">
        <v>714</v>
      </c>
      <c r="F75" s="281">
        <f>SUM(G75+H75+M76+N76)</f>
        <v>658</v>
      </c>
      <c r="G75" s="281">
        <v>0</v>
      </c>
      <c r="H75" s="283">
        <v>0</v>
      </c>
      <c r="I75" s="557"/>
      <c r="J75" s="558"/>
      <c r="K75" s="558"/>
      <c r="L75" s="856"/>
      <c r="M75" s="284"/>
      <c r="N75" s="285"/>
    </row>
    <row r="76" spans="1:14" ht="15">
      <c r="A76" s="802">
        <v>69</v>
      </c>
      <c r="B76" s="556"/>
      <c r="C76" s="846"/>
      <c r="D76" s="292" t="s">
        <v>285</v>
      </c>
      <c r="E76" s="282"/>
      <c r="F76" s="281"/>
      <c r="G76" s="281"/>
      <c r="H76" s="283"/>
      <c r="I76" s="557"/>
      <c r="J76" s="558">
        <v>658</v>
      </c>
      <c r="K76" s="558"/>
      <c r="L76" s="856"/>
      <c r="M76" s="295">
        <f>SUM(I76:K76)</f>
        <v>658</v>
      </c>
      <c r="N76" s="285"/>
    </row>
    <row r="77" spans="1:14" ht="15">
      <c r="A77" s="802">
        <v>70</v>
      </c>
      <c r="B77" s="556"/>
      <c r="C77" s="846"/>
      <c r="D77" s="297" t="s">
        <v>275</v>
      </c>
      <c r="E77" s="281"/>
      <c r="F77" s="298"/>
      <c r="G77" s="298"/>
      <c r="H77" s="299"/>
      <c r="I77" s="300"/>
      <c r="J77" s="298">
        <v>658</v>
      </c>
      <c r="K77" s="298"/>
      <c r="L77" s="733"/>
      <c r="M77" s="284">
        <f>SUM(I77:K77)</f>
        <v>658</v>
      </c>
      <c r="N77" s="301"/>
    </row>
    <row r="78" spans="1:14" ht="30">
      <c r="A78" s="802">
        <v>71</v>
      </c>
      <c r="B78" s="556"/>
      <c r="C78" s="846">
        <v>20</v>
      </c>
      <c r="D78" s="281" t="s">
        <v>309</v>
      </c>
      <c r="E78" s="282" t="s">
        <v>714</v>
      </c>
      <c r="F78" s="281">
        <f>SUM(G78+H78+M79+N79)</f>
        <v>200</v>
      </c>
      <c r="G78" s="281">
        <v>0</v>
      </c>
      <c r="H78" s="283">
        <v>147</v>
      </c>
      <c r="I78" s="557"/>
      <c r="J78" s="558"/>
      <c r="K78" s="558"/>
      <c r="L78" s="856"/>
      <c r="M78" s="284"/>
      <c r="N78" s="285"/>
    </row>
    <row r="79" spans="1:14" ht="15">
      <c r="A79" s="802">
        <v>72</v>
      </c>
      <c r="B79" s="556"/>
      <c r="C79" s="846"/>
      <c r="D79" s="292" t="s">
        <v>285</v>
      </c>
      <c r="E79" s="282"/>
      <c r="F79" s="281"/>
      <c r="G79" s="281"/>
      <c r="H79" s="283"/>
      <c r="I79" s="557">
        <v>53</v>
      </c>
      <c r="J79" s="558"/>
      <c r="K79" s="558"/>
      <c r="L79" s="856"/>
      <c r="M79" s="295">
        <f>SUM(I79:K79)</f>
        <v>53</v>
      </c>
      <c r="N79" s="285"/>
    </row>
    <row r="80" spans="1:14" ht="15">
      <c r="A80" s="802">
        <v>73</v>
      </c>
      <c r="B80" s="556"/>
      <c r="C80" s="846"/>
      <c r="D80" s="297" t="s">
        <v>275</v>
      </c>
      <c r="E80" s="282"/>
      <c r="F80" s="298"/>
      <c r="G80" s="298"/>
      <c r="H80" s="299"/>
      <c r="I80" s="300"/>
      <c r="J80" s="298"/>
      <c r="K80" s="298"/>
      <c r="L80" s="733"/>
      <c r="M80" s="284">
        <f>SUM(I80:K80)</f>
        <v>0</v>
      </c>
      <c r="N80" s="301"/>
    </row>
    <row r="81" spans="1:14" ht="24.75" customHeight="1">
      <c r="A81" s="802">
        <v>74</v>
      </c>
      <c r="B81" s="567"/>
      <c r="C81" s="568">
        <v>21</v>
      </c>
      <c r="D81" s="281" t="s">
        <v>310</v>
      </c>
      <c r="E81" s="282" t="s">
        <v>714</v>
      </c>
      <c r="F81" s="281">
        <f>SUM(G81+H81+M82+N82)</f>
        <v>490732</v>
      </c>
      <c r="G81" s="281">
        <v>213046</v>
      </c>
      <c r="H81" s="283">
        <v>265798</v>
      </c>
      <c r="I81" s="557"/>
      <c r="J81" s="558"/>
      <c r="K81" s="558"/>
      <c r="L81" s="856"/>
      <c r="M81" s="284"/>
      <c r="N81" s="285"/>
    </row>
    <row r="82" spans="1:14" ht="15">
      <c r="A82" s="802">
        <v>75</v>
      </c>
      <c r="B82" s="556"/>
      <c r="C82" s="846"/>
      <c r="D82" s="292" t="s">
        <v>285</v>
      </c>
      <c r="E82" s="282"/>
      <c r="F82" s="281"/>
      <c r="G82" s="281"/>
      <c r="H82" s="283"/>
      <c r="I82" s="557">
        <v>11888</v>
      </c>
      <c r="J82" s="558"/>
      <c r="K82" s="558"/>
      <c r="L82" s="856"/>
      <c r="M82" s="295">
        <f>SUM(I82:K82)</f>
        <v>11888</v>
      </c>
      <c r="N82" s="285"/>
    </row>
    <row r="83" spans="1:14" s="564" customFormat="1" ht="15">
      <c r="A83" s="802">
        <v>76</v>
      </c>
      <c r="B83" s="556"/>
      <c r="C83" s="846"/>
      <c r="D83" s="297" t="s">
        <v>275</v>
      </c>
      <c r="E83" s="282"/>
      <c r="F83" s="298"/>
      <c r="G83" s="298"/>
      <c r="H83" s="299"/>
      <c r="I83" s="300">
        <v>11582</v>
      </c>
      <c r="J83" s="298"/>
      <c r="K83" s="298"/>
      <c r="L83" s="733">
        <v>306</v>
      </c>
      <c r="M83" s="284">
        <f>SUM(I83:L83)</f>
        <v>11888</v>
      </c>
      <c r="N83" s="301"/>
    </row>
    <row r="84" spans="1:14" ht="33" customHeight="1">
      <c r="A84" s="802">
        <v>77</v>
      </c>
      <c r="B84" s="556"/>
      <c r="C84" s="846">
        <v>22</v>
      </c>
      <c r="D84" s="281" t="s">
        <v>817</v>
      </c>
      <c r="E84" s="282" t="s">
        <v>714</v>
      </c>
      <c r="F84" s="293">
        <f>SUM(G84+H84+M86+N85)</f>
        <v>28000</v>
      </c>
      <c r="G84" s="293">
        <v>0</v>
      </c>
      <c r="H84" s="324">
        <v>0</v>
      </c>
      <c r="I84" s="557"/>
      <c r="J84" s="558"/>
      <c r="K84" s="558"/>
      <c r="L84" s="856"/>
      <c r="M84" s="284"/>
      <c r="N84" s="285"/>
    </row>
    <row r="85" spans="1:14" ht="15">
      <c r="A85" s="802">
        <v>78</v>
      </c>
      <c r="B85" s="559"/>
      <c r="C85" s="846"/>
      <c r="D85" s="286" t="s">
        <v>277</v>
      </c>
      <c r="E85" s="569"/>
      <c r="F85" s="712"/>
      <c r="G85" s="712"/>
      <c r="H85" s="713"/>
      <c r="I85" s="560">
        <v>28000</v>
      </c>
      <c r="J85" s="561"/>
      <c r="K85" s="561"/>
      <c r="L85" s="857"/>
      <c r="M85" s="290">
        <f>SUM(I85:K85)</f>
        <v>28000</v>
      </c>
      <c r="N85" s="315"/>
    </row>
    <row r="86" spans="1:14" ht="15">
      <c r="A86" s="802">
        <v>79</v>
      </c>
      <c r="B86" s="556"/>
      <c r="C86" s="846"/>
      <c r="D86" s="292" t="s">
        <v>285</v>
      </c>
      <c r="E86" s="570"/>
      <c r="F86" s="603"/>
      <c r="G86" s="603"/>
      <c r="H86" s="714"/>
      <c r="I86" s="557">
        <v>28000</v>
      </c>
      <c r="J86" s="558"/>
      <c r="K86" s="558"/>
      <c r="L86" s="856"/>
      <c r="M86" s="295">
        <f>SUM(I86:K86)</f>
        <v>28000</v>
      </c>
      <c r="N86" s="316"/>
    </row>
    <row r="87" spans="1:14" ht="15">
      <c r="A87" s="802">
        <v>80</v>
      </c>
      <c r="B87" s="556"/>
      <c r="C87" s="846"/>
      <c r="D87" s="297" t="s">
        <v>275</v>
      </c>
      <c r="E87" s="282"/>
      <c r="F87" s="298"/>
      <c r="G87" s="298"/>
      <c r="H87" s="299"/>
      <c r="I87" s="300">
        <v>24613</v>
      </c>
      <c r="J87" s="298"/>
      <c r="K87" s="298"/>
      <c r="L87" s="733"/>
      <c r="M87" s="284">
        <f>SUM(I87:K87)</f>
        <v>24613</v>
      </c>
      <c r="N87" s="301"/>
    </row>
    <row r="88" spans="1:14" ht="33" customHeight="1">
      <c r="A88" s="802">
        <v>81</v>
      </c>
      <c r="B88" s="556"/>
      <c r="C88" s="846">
        <v>23</v>
      </c>
      <c r="D88" s="281" t="s">
        <v>442</v>
      </c>
      <c r="E88" s="282" t="s">
        <v>714</v>
      </c>
      <c r="F88" s="293">
        <f>SUM(G88+H88+M90+N89)</f>
        <v>22300</v>
      </c>
      <c r="G88" s="293">
        <v>0</v>
      </c>
      <c r="H88" s="310">
        <v>18000</v>
      </c>
      <c r="I88" s="557"/>
      <c r="J88" s="558"/>
      <c r="K88" s="558"/>
      <c r="L88" s="856"/>
      <c r="M88" s="284"/>
      <c r="N88" s="285"/>
    </row>
    <row r="89" spans="1:14" ht="15">
      <c r="A89" s="802">
        <v>82</v>
      </c>
      <c r="B89" s="559"/>
      <c r="C89" s="846"/>
      <c r="D89" s="286" t="s">
        <v>277</v>
      </c>
      <c r="E89" s="569"/>
      <c r="F89" s="712"/>
      <c r="G89" s="712"/>
      <c r="H89" s="713"/>
      <c r="I89" s="560">
        <v>4300</v>
      </c>
      <c r="J89" s="561"/>
      <c r="K89" s="561"/>
      <c r="L89" s="857"/>
      <c r="M89" s="290">
        <f>SUM(I89:K89)</f>
        <v>4300</v>
      </c>
      <c r="N89" s="315"/>
    </row>
    <row r="90" spans="1:14" s="564" customFormat="1" ht="15">
      <c r="A90" s="802">
        <v>83</v>
      </c>
      <c r="B90" s="556"/>
      <c r="C90" s="846"/>
      <c r="D90" s="292" t="s">
        <v>285</v>
      </c>
      <c r="E90" s="570"/>
      <c r="F90" s="603"/>
      <c r="G90" s="603"/>
      <c r="H90" s="714"/>
      <c r="I90" s="557">
        <v>4300</v>
      </c>
      <c r="J90" s="558"/>
      <c r="K90" s="558"/>
      <c r="L90" s="856"/>
      <c r="M90" s="295">
        <f>SUM(I90:K90)</f>
        <v>4300</v>
      </c>
      <c r="N90" s="316"/>
    </row>
    <row r="91" spans="1:14" s="564" customFormat="1" ht="15">
      <c r="A91" s="802">
        <v>84</v>
      </c>
      <c r="B91" s="562"/>
      <c r="C91" s="847"/>
      <c r="D91" s="297" t="s">
        <v>275</v>
      </c>
      <c r="E91" s="322"/>
      <c r="F91" s="298"/>
      <c r="G91" s="298"/>
      <c r="H91" s="299"/>
      <c r="I91" s="320">
        <v>4200</v>
      </c>
      <c r="J91" s="319"/>
      <c r="K91" s="319"/>
      <c r="L91" s="860"/>
      <c r="M91" s="284">
        <f>SUM(I91:K91)</f>
        <v>4200</v>
      </c>
      <c r="N91" s="321"/>
    </row>
    <row r="92" spans="1:14" ht="57">
      <c r="A92" s="802">
        <v>85</v>
      </c>
      <c r="B92" s="556"/>
      <c r="C92" s="846">
        <v>24</v>
      </c>
      <c r="D92" s="880" t="s">
        <v>443</v>
      </c>
      <c r="E92" s="282" t="s">
        <v>714</v>
      </c>
      <c r="F92" s="293">
        <f>SUM(G92+H92+M94+N93)</f>
        <v>9356</v>
      </c>
      <c r="G92" s="325">
        <v>0</v>
      </c>
      <c r="H92" s="310">
        <v>2356</v>
      </c>
      <c r="I92" s="557"/>
      <c r="J92" s="558"/>
      <c r="K92" s="558"/>
      <c r="L92" s="856"/>
      <c r="M92" s="284"/>
      <c r="N92" s="285"/>
    </row>
    <row r="93" spans="1:14" ht="15">
      <c r="A93" s="802">
        <v>86</v>
      </c>
      <c r="B93" s="571"/>
      <c r="C93" s="568"/>
      <c r="D93" s="286" t="s">
        <v>277</v>
      </c>
      <c r="E93" s="569"/>
      <c r="F93" s="712"/>
      <c r="G93" s="712"/>
      <c r="H93" s="713"/>
      <c r="I93" s="560">
        <v>7000</v>
      </c>
      <c r="J93" s="561"/>
      <c r="K93" s="561"/>
      <c r="L93" s="857"/>
      <c r="M93" s="290">
        <f>SUM(I93:K93)</f>
        <v>7000</v>
      </c>
      <c r="N93" s="307"/>
    </row>
    <row r="94" spans="1:14" ht="15">
      <c r="A94" s="802">
        <v>87</v>
      </c>
      <c r="B94" s="573"/>
      <c r="C94" s="568"/>
      <c r="D94" s="292" t="s">
        <v>285</v>
      </c>
      <c r="E94" s="570"/>
      <c r="F94" s="603"/>
      <c r="G94" s="603"/>
      <c r="H94" s="714"/>
      <c r="I94" s="557">
        <v>7000</v>
      </c>
      <c r="J94" s="558"/>
      <c r="K94" s="558"/>
      <c r="L94" s="856"/>
      <c r="M94" s="295">
        <f>SUM(I94:K94)</f>
        <v>7000</v>
      </c>
      <c r="N94" s="311"/>
    </row>
    <row r="95" spans="1:14" ht="15">
      <c r="A95" s="802">
        <v>88</v>
      </c>
      <c r="B95" s="573"/>
      <c r="C95" s="568"/>
      <c r="D95" s="297" t="s">
        <v>275</v>
      </c>
      <c r="E95" s="282"/>
      <c r="F95" s="326"/>
      <c r="G95" s="326"/>
      <c r="H95" s="327"/>
      <c r="I95" s="328"/>
      <c r="J95" s="326"/>
      <c r="K95" s="326"/>
      <c r="L95" s="861"/>
      <c r="M95" s="284">
        <f>SUM(I95:K95)</f>
        <v>0</v>
      </c>
      <c r="N95" s="329"/>
    </row>
    <row r="96" spans="1:14" ht="30">
      <c r="A96" s="802">
        <v>89</v>
      </c>
      <c r="B96" s="556"/>
      <c r="C96" s="846">
        <v>25</v>
      </c>
      <c r="D96" s="281" t="s">
        <v>444</v>
      </c>
      <c r="E96" s="282" t="s">
        <v>714</v>
      </c>
      <c r="F96" s="293">
        <f>SUM(G96+H96+M98+N97)</f>
        <v>63500</v>
      </c>
      <c r="G96" s="281">
        <v>0</v>
      </c>
      <c r="H96" s="283">
        <v>0</v>
      </c>
      <c r="I96" s="557"/>
      <c r="J96" s="558"/>
      <c r="K96" s="558"/>
      <c r="L96" s="856"/>
      <c r="M96" s="284"/>
      <c r="N96" s="285"/>
    </row>
    <row r="97" spans="1:14" ht="15">
      <c r="A97" s="802">
        <v>90</v>
      </c>
      <c r="B97" s="571"/>
      <c r="C97" s="568"/>
      <c r="D97" s="286" t="s">
        <v>277</v>
      </c>
      <c r="E97" s="569"/>
      <c r="F97" s="712"/>
      <c r="G97" s="288"/>
      <c r="H97" s="306"/>
      <c r="I97" s="560">
        <v>6000</v>
      </c>
      <c r="J97" s="561"/>
      <c r="K97" s="561"/>
      <c r="L97" s="857"/>
      <c r="M97" s="290">
        <f>SUM(I97:K97)</f>
        <v>6000</v>
      </c>
      <c r="N97" s="315">
        <v>59000</v>
      </c>
    </row>
    <row r="98" spans="1:14" s="564" customFormat="1" ht="15">
      <c r="A98" s="802">
        <v>91</v>
      </c>
      <c r="B98" s="573"/>
      <c r="C98" s="568"/>
      <c r="D98" s="292" t="s">
        <v>285</v>
      </c>
      <c r="E98" s="570"/>
      <c r="F98" s="603"/>
      <c r="G98" s="293"/>
      <c r="H98" s="310"/>
      <c r="I98" s="557">
        <v>4500</v>
      </c>
      <c r="J98" s="558"/>
      <c r="K98" s="558"/>
      <c r="L98" s="856"/>
      <c r="M98" s="295">
        <f>SUM(I98:K98)</f>
        <v>4500</v>
      </c>
      <c r="N98" s="316"/>
    </row>
    <row r="99" spans="1:14" ht="15">
      <c r="A99" s="802">
        <v>92</v>
      </c>
      <c r="B99" s="574"/>
      <c r="C99" s="848"/>
      <c r="D99" s="297" t="s">
        <v>275</v>
      </c>
      <c r="E99" s="322"/>
      <c r="F99" s="298"/>
      <c r="G99" s="298"/>
      <c r="H99" s="299"/>
      <c r="I99" s="320"/>
      <c r="J99" s="319"/>
      <c r="K99" s="319"/>
      <c r="L99" s="860"/>
      <c r="M99" s="284">
        <f>SUM(I99:K99)</f>
        <v>0</v>
      </c>
      <c r="N99" s="321"/>
    </row>
    <row r="100" spans="1:14" ht="24" customHeight="1">
      <c r="A100" s="802">
        <v>93</v>
      </c>
      <c r="B100" s="567"/>
      <c r="C100" s="568">
        <v>26</v>
      </c>
      <c r="D100" s="281" t="s">
        <v>445</v>
      </c>
      <c r="E100" s="282" t="s">
        <v>714</v>
      </c>
      <c r="F100" s="293">
        <f>SUM(G100+H100+M102+N101)</f>
        <v>4700</v>
      </c>
      <c r="G100" s="281">
        <v>0</v>
      </c>
      <c r="H100" s="283">
        <v>0</v>
      </c>
      <c r="I100" s="557"/>
      <c r="J100" s="558"/>
      <c r="K100" s="558"/>
      <c r="L100" s="856"/>
      <c r="M100" s="284"/>
      <c r="N100" s="285"/>
    </row>
    <row r="101" spans="1:14" ht="15">
      <c r="A101" s="802">
        <v>94</v>
      </c>
      <c r="B101" s="571"/>
      <c r="C101" s="568"/>
      <c r="D101" s="286" t="s">
        <v>277</v>
      </c>
      <c r="E101" s="569"/>
      <c r="F101" s="712"/>
      <c r="G101" s="288"/>
      <c r="H101" s="306"/>
      <c r="I101" s="560">
        <v>6000</v>
      </c>
      <c r="J101" s="561"/>
      <c r="K101" s="561"/>
      <c r="L101" s="857"/>
      <c r="M101" s="290">
        <f>SUM(I101:K101)</f>
        <v>6000</v>
      </c>
      <c r="N101" s="315"/>
    </row>
    <row r="102" spans="1:14" ht="15">
      <c r="A102" s="802">
        <v>95</v>
      </c>
      <c r="B102" s="573"/>
      <c r="C102" s="568"/>
      <c r="D102" s="292" t="s">
        <v>285</v>
      </c>
      <c r="E102" s="570"/>
      <c r="F102" s="603"/>
      <c r="G102" s="293"/>
      <c r="H102" s="310"/>
      <c r="I102" s="557">
        <v>4700</v>
      </c>
      <c r="J102" s="558"/>
      <c r="K102" s="558"/>
      <c r="L102" s="856"/>
      <c r="M102" s="295">
        <f>SUM(I102:K102)</f>
        <v>4700</v>
      </c>
      <c r="N102" s="316"/>
    </row>
    <row r="103" spans="1:14" ht="15">
      <c r="A103" s="802">
        <v>96</v>
      </c>
      <c r="B103" s="574"/>
      <c r="C103" s="848"/>
      <c r="D103" s="297" t="s">
        <v>275</v>
      </c>
      <c r="E103" s="322"/>
      <c r="F103" s="298"/>
      <c r="G103" s="298"/>
      <c r="H103" s="299"/>
      <c r="I103" s="320"/>
      <c r="J103" s="319"/>
      <c r="K103" s="319"/>
      <c r="L103" s="860"/>
      <c r="M103" s="284">
        <f>SUM(I103:K103)</f>
        <v>0</v>
      </c>
      <c r="N103" s="321"/>
    </row>
    <row r="104" spans="1:14" ht="24" customHeight="1">
      <c r="A104" s="802">
        <v>97</v>
      </c>
      <c r="B104" s="567"/>
      <c r="C104" s="568">
        <v>27</v>
      </c>
      <c r="D104" s="281" t="s">
        <v>311</v>
      </c>
      <c r="E104" s="282" t="s">
        <v>714</v>
      </c>
      <c r="F104" s="293">
        <f>SUM(G104+H104+M106+N105)</f>
        <v>1500</v>
      </c>
      <c r="G104" s="281">
        <v>0</v>
      </c>
      <c r="H104" s="283">
        <v>0</v>
      </c>
      <c r="I104" s="557"/>
      <c r="J104" s="558"/>
      <c r="K104" s="558"/>
      <c r="L104" s="856"/>
      <c r="M104" s="284"/>
      <c r="N104" s="285"/>
    </row>
    <row r="105" spans="1:14" s="564" customFormat="1" ht="15">
      <c r="A105" s="802">
        <v>98</v>
      </c>
      <c r="B105" s="567"/>
      <c r="C105" s="568"/>
      <c r="D105" s="286" t="s">
        <v>277</v>
      </c>
      <c r="E105" s="569"/>
      <c r="F105" s="712"/>
      <c r="G105" s="288"/>
      <c r="H105" s="306"/>
      <c r="I105" s="560">
        <v>1500</v>
      </c>
      <c r="J105" s="561"/>
      <c r="K105" s="561"/>
      <c r="L105" s="857"/>
      <c r="M105" s="290">
        <f>SUM(I105:K105)</f>
        <v>1500</v>
      </c>
      <c r="N105" s="315"/>
    </row>
    <row r="106" spans="1:14" ht="15">
      <c r="A106" s="802">
        <v>99</v>
      </c>
      <c r="B106" s="573"/>
      <c r="C106" s="568"/>
      <c r="D106" s="292" t="s">
        <v>285</v>
      </c>
      <c r="E106" s="570"/>
      <c r="F106" s="603"/>
      <c r="G106" s="293"/>
      <c r="H106" s="310"/>
      <c r="I106" s="557">
        <v>1500</v>
      </c>
      <c r="J106" s="558"/>
      <c r="K106" s="558"/>
      <c r="L106" s="856"/>
      <c r="M106" s="295">
        <f>SUM(I106:K106)</f>
        <v>1500</v>
      </c>
      <c r="N106" s="316"/>
    </row>
    <row r="107" spans="1:14" s="564" customFormat="1" ht="15">
      <c r="A107" s="802">
        <v>100</v>
      </c>
      <c r="B107" s="574"/>
      <c r="C107" s="848"/>
      <c r="D107" s="297" t="s">
        <v>275</v>
      </c>
      <c r="E107" s="322"/>
      <c r="F107" s="298"/>
      <c r="G107" s="298"/>
      <c r="H107" s="299"/>
      <c r="I107" s="320">
        <v>1500</v>
      </c>
      <c r="J107" s="319"/>
      <c r="K107" s="319"/>
      <c r="L107" s="860"/>
      <c r="M107" s="284">
        <f>SUM(I107:K107)</f>
        <v>1500</v>
      </c>
      <c r="N107" s="321"/>
    </row>
    <row r="108" spans="1:14" ht="24" customHeight="1">
      <c r="A108" s="802">
        <v>101</v>
      </c>
      <c r="B108" s="567"/>
      <c r="C108" s="568">
        <v>28</v>
      </c>
      <c r="D108" s="281" t="s">
        <v>447</v>
      </c>
      <c r="E108" s="282" t="s">
        <v>714</v>
      </c>
      <c r="F108" s="293">
        <f>SUM(G108+H108+M110+N109)</f>
        <v>21133</v>
      </c>
      <c r="G108" s="281">
        <v>2682</v>
      </c>
      <c r="H108" s="283">
        <v>109</v>
      </c>
      <c r="I108" s="557"/>
      <c r="J108" s="558"/>
      <c r="K108" s="558"/>
      <c r="L108" s="856"/>
      <c r="M108" s="284"/>
      <c r="N108" s="285"/>
    </row>
    <row r="109" spans="1:14" ht="15">
      <c r="A109" s="802">
        <v>102</v>
      </c>
      <c r="B109" s="571"/>
      <c r="C109" s="568"/>
      <c r="D109" s="286" t="s">
        <v>277</v>
      </c>
      <c r="E109" s="569"/>
      <c r="F109" s="712"/>
      <c r="G109" s="712"/>
      <c r="H109" s="713"/>
      <c r="I109" s="560">
        <v>3456</v>
      </c>
      <c r="J109" s="561"/>
      <c r="K109" s="561"/>
      <c r="L109" s="857"/>
      <c r="M109" s="290">
        <f>SUM(I109:K109)</f>
        <v>3456</v>
      </c>
      <c r="N109" s="315"/>
    </row>
    <row r="110" spans="1:14" ht="15">
      <c r="A110" s="802">
        <v>103</v>
      </c>
      <c r="B110" s="573"/>
      <c r="C110" s="568"/>
      <c r="D110" s="292" t="s">
        <v>285</v>
      </c>
      <c r="E110" s="570"/>
      <c r="F110" s="603"/>
      <c r="G110" s="603"/>
      <c r="H110" s="714"/>
      <c r="I110" s="557">
        <v>18342</v>
      </c>
      <c r="J110" s="558"/>
      <c r="K110" s="558"/>
      <c r="L110" s="856"/>
      <c r="M110" s="295">
        <f>SUM(I110:K110)</f>
        <v>18342</v>
      </c>
      <c r="N110" s="316"/>
    </row>
    <row r="111" spans="1:14" s="564" customFormat="1" ht="15">
      <c r="A111" s="802">
        <v>104</v>
      </c>
      <c r="B111" s="574"/>
      <c r="C111" s="848"/>
      <c r="D111" s="297" t="s">
        <v>275</v>
      </c>
      <c r="E111" s="322"/>
      <c r="F111" s="298"/>
      <c r="G111" s="298"/>
      <c r="H111" s="299"/>
      <c r="I111" s="320">
        <v>18338</v>
      </c>
      <c r="J111" s="319"/>
      <c r="K111" s="319"/>
      <c r="L111" s="860">
        <v>4</v>
      </c>
      <c r="M111" s="284">
        <f>SUM(I111:L111)</f>
        <v>18342</v>
      </c>
      <c r="N111" s="321"/>
    </row>
    <row r="112" spans="1:14" ht="30">
      <c r="A112" s="802">
        <v>105</v>
      </c>
      <c r="B112" s="556"/>
      <c r="C112" s="846">
        <v>29</v>
      </c>
      <c r="D112" s="281" t="s">
        <v>448</v>
      </c>
      <c r="E112" s="282" t="s">
        <v>714</v>
      </c>
      <c r="F112" s="293">
        <f>SUM(G112+H112+M114+N113)</f>
        <v>437280</v>
      </c>
      <c r="G112" s="293">
        <v>123732</v>
      </c>
      <c r="H112" s="310">
        <v>109329</v>
      </c>
      <c r="I112" s="557"/>
      <c r="J112" s="558"/>
      <c r="K112" s="558"/>
      <c r="L112" s="856"/>
      <c r="M112" s="284"/>
      <c r="N112" s="285"/>
    </row>
    <row r="113" spans="1:14" ht="15">
      <c r="A113" s="802">
        <v>106</v>
      </c>
      <c r="B113" s="571"/>
      <c r="C113" s="568"/>
      <c r="D113" s="286" t="s">
        <v>277</v>
      </c>
      <c r="E113" s="569"/>
      <c r="F113" s="712"/>
      <c r="G113" s="712"/>
      <c r="H113" s="713"/>
      <c r="I113" s="560">
        <v>88000</v>
      </c>
      <c r="J113" s="561"/>
      <c r="K113" s="561"/>
      <c r="L113" s="857"/>
      <c r="M113" s="290">
        <f>SUM(I113:K113)</f>
        <v>88000</v>
      </c>
      <c r="N113" s="315">
        <v>116219</v>
      </c>
    </row>
    <row r="114" spans="1:14" ht="15">
      <c r="A114" s="802">
        <v>107</v>
      </c>
      <c r="B114" s="573"/>
      <c r="C114" s="568"/>
      <c r="D114" s="292" t="s">
        <v>285</v>
      </c>
      <c r="E114" s="570"/>
      <c r="F114" s="603"/>
      <c r="G114" s="603"/>
      <c r="H114" s="714"/>
      <c r="I114" s="557">
        <v>88000</v>
      </c>
      <c r="J114" s="558"/>
      <c r="K114" s="558"/>
      <c r="L114" s="856"/>
      <c r="M114" s="295">
        <f>SUM(I114:K114)</f>
        <v>88000</v>
      </c>
      <c r="N114" s="316"/>
    </row>
    <row r="115" spans="1:14" ht="15">
      <c r="A115" s="802">
        <v>108</v>
      </c>
      <c r="B115" s="574"/>
      <c r="C115" s="848"/>
      <c r="D115" s="297" t="s">
        <v>275</v>
      </c>
      <c r="E115" s="322"/>
      <c r="F115" s="298"/>
      <c r="G115" s="298"/>
      <c r="H115" s="299"/>
      <c r="I115" s="320">
        <v>87857</v>
      </c>
      <c r="J115" s="319"/>
      <c r="K115" s="319"/>
      <c r="L115" s="860">
        <v>30</v>
      </c>
      <c r="M115" s="284">
        <f>SUM(I115:L115)</f>
        <v>87887</v>
      </c>
      <c r="N115" s="321"/>
    </row>
    <row r="116" spans="1:14" ht="24" customHeight="1">
      <c r="A116" s="802">
        <v>109</v>
      </c>
      <c r="B116" s="567"/>
      <c r="C116" s="568">
        <v>30</v>
      </c>
      <c r="D116" s="281" t="s">
        <v>449</v>
      </c>
      <c r="E116" s="282" t="s">
        <v>714</v>
      </c>
      <c r="F116" s="293">
        <f>SUM(G116+H116+M118+N117)</f>
        <v>200025</v>
      </c>
      <c r="G116" s="281">
        <v>0</v>
      </c>
      <c r="H116" s="283">
        <v>72525</v>
      </c>
      <c r="I116" s="557"/>
      <c r="J116" s="558"/>
      <c r="K116" s="558"/>
      <c r="L116" s="856"/>
      <c r="M116" s="284"/>
      <c r="N116" s="285"/>
    </row>
    <row r="117" spans="1:14" ht="15">
      <c r="A117" s="802">
        <v>110</v>
      </c>
      <c r="B117" s="571"/>
      <c r="C117" s="568"/>
      <c r="D117" s="286" t="s">
        <v>277</v>
      </c>
      <c r="E117" s="569"/>
      <c r="F117" s="712"/>
      <c r="G117" s="712"/>
      <c r="H117" s="713"/>
      <c r="I117" s="560">
        <v>70000</v>
      </c>
      <c r="J117" s="561"/>
      <c r="K117" s="561"/>
      <c r="L117" s="857"/>
      <c r="M117" s="290">
        <f aca="true" t="shared" si="0" ref="M117:M189">SUM(I117:K117)</f>
        <v>70000</v>
      </c>
      <c r="N117" s="315">
        <v>57500</v>
      </c>
    </row>
    <row r="118" spans="1:14" ht="15">
      <c r="A118" s="802">
        <v>111</v>
      </c>
      <c r="B118" s="573"/>
      <c r="C118" s="568"/>
      <c r="D118" s="292" t="s">
        <v>285</v>
      </c>
      <c r="E118" s="570"/>
      <c r="F118" s="603"/>
      <c r="G118" s="603"/>
      <c r="H118" s="714"/>
      <c r="I118" s="557">
        <v>70000</v>
      </c>
      <c r="J118" s="558"/>
      <c r="K118" s="558"/>
      <c r="L118" s="856"/>
      <c r="M118" s="295">
        <f t="shared" si="0"/>
        <v>70000</v>
      </c>
      <c r="N118" s="316"/>
    </row>
    <row r="119" spans="1:14" ht="15">
      <c r="A119" s="802">
        <v>112</v>
      </c>
      <c r="B119" s="574"/>
      <c r="C119" s="848"/>
      <c r="D119" s="297" t="s">
        <v>275</v>
      </c>
      <c r="E119" s="322"/>
      <c r="F119" s="298"/>
      <c r="G119" s="298"/>
      <c r="H119" s="299"/>
      <c r="I119" s="320">
        <v>70000</v>
      </c>
      <c r="J119" s="319"/>
      <c r="K119" s="319"/>
      <c r="L119" s="860"/>
      <c r="M119" s="284">
        <f t="shared" si="0"/>
        <v>70000</v>
      </c>
      <c r="N119" s="321"/>
    </row>
    <row r="120" spans="1:14" s="564" customFormat="1" ht="42.75">
      <c r="A120" s="802">
        <v>113</v>
      </c>
      <c r="B120" s="556"/>
      <c r="C120" s="846">
        <v>31</v>
      </c>
      <c r="D120" s="880" t="s">
        <v>525</v>
      </c>
      <c r="E120" s="282" t="s">
        <v>714</v>
      </c>
      <c r="F120" s="293">
        <f>SUM(G120+H120+M122+N121)</f>
        <v>15290</v>
      </c>
      <c r="G120" s="281">
        <v>0</v>
      </c>
      <c r="H120" s="283">
        <v>0</v>
      </c>
      <c r="I120" s="557"/>
      <c r="J120" s="558"/>
      <c r="K120" s="558"/>
      <c r="L120" s="856"/>
      <c r="M120" s="284"/>
      <c r="N120" s="285"/>
    </row>
    <row r="121" spans="1:14" ht="15">
      <c r="A121" s="802">
        <v>114</v>
      </c>
      <c r="B121" s="571"/>
      <c r="C121" s="568"/>
      <c r="D121" s="286" t="s">
        <v>277</v>
      </c>
      <c r="E121" s="569"/>
      <c r="F121" s="712"/>
      <c r="G121" s="721"/>
      <c r="H121" s="722"/>
      <c r="I121" s="560">
        <v>15290</v>
      </c>
      <c r="J121" s="561"/>
      <c r="K121" s="561"/>
      <c r="L121" s="857"/>
      <c r="M121" s="290">
        <f t="shared" si="0"/>
        <v>15290</v>
      </c>
      <c r="N121" s="307"/>
    </row>
    <row r="122" spans="1:14" ht="15">
      <c r="A122" s="802">
        <v>115</v>
      </c>
      <c r="B122" s="573"/>
      <c r="C122" s="568"/>
      <c r="D122" s="292" t="s">
        <v>285</v>
      </c>
      <c r="E122" s="570"/>
      <c r="F122" s="603"/>
      <c r="G122" s="351"/>
      <c r="H122" s="324"/>
      <c r="I122" s="557">
        <v>15290</v>
      </c>
      <c r="J122" s="558"/>
      <c r="K122" s="558"/>
      <c r="L122" s="856"/>
      <c r="M122" s="295">
        <f t="shared" si="0"/>
        <v>15290</v>
      </c>
      <c r="N122" s="311"/>
    </row>
    <row r="123" spans="1:14" s="564" customFormat="1" ht="15">
      <c r="A123" s="802">
        <v>116</v>
      </c>
      <c r="B123" s="573"/>
      <c r="C123" s="568"/>
      <c r="D123" s="297" t="s">
        <v>275</v>
      </c>
      <c r="E123" s="282"/>
      <c r="F123" s="723"/>
      <c r="G123" s="723"/>
      <c r="H123" s="724"/>
      <c r="I123" s="331"/>
      <c r="J123" s="330"/>
      <c r="K123" s="330"/>
      <c r="L123" s="862"/>
      <c r="M123" s="284">
        <f t="shared" si="0"/>
        <v>0</v>
      </c>
      <c r="N123" s="332"/>
    </row>
    <row r="124" spans="1:14" ht="45" customHeight="1">
      <c r="A124" s="802">
        <v>117</v>
      </c>
      <c r="B124" s="556"/>
      <c r="C124" s="846">
        <v>32</v>
      </c>
      <c r="D124" s="880" t="s">
        <v>526</v>
      </c>
      <c r="E124" s="282" t="s">
        <v>714</v>
      </c>
      <c r="F124" s="293">
        <f>SUM(G124+H124+M126+N125)</f>
        <v>3100</v>
      </c>
      <c r="G124" s="281">
        <v>0</v>
      </c>
      <c r="H124" s="283">
        <v>0</v>
      </c>
      <c r="I124" s="557"/>
      <c r="J124" s="558"/>
      <c r="K124" s="558"/>
      <c r="L124" s="856"/>
      <c r="M124" s="284"/>
      <c r="N124" s="285"/>
    </row>
    <row r="125" spans="1:14" s="564" customFormat="1" ht="15">
      <c r="A125" s="802">
        <v>118</v>
      </c>
      <c r="B125" s="571"/>
      <c r="C125" s="568"/>
      <c r="D125" s="286" t="s">
        <v>277</v>
      </c>
      <c r="E125" s="569"/>
      <c r="F125" s="712"/>
      <c r="G125" s="721"/>
      <c r="H125" s="722"/>
      <c r="I125" s="560">
        <v>3100</v>
      </c>
      <c r="J125" s="561"/>
      <c r="K125" s="561"/>
      <c r="L125" s="857"/>
      <c r="M125" s="290">
        <f t="shared" si="0"/>
        <v>3100</v>
      </c>
      <c r="N125" s="307"/>
    </row>
    <row r="126" spans="1:14" ht="15">
      <c r="A126" s="802">
        <v>119</v>
      </c>
      <c r="B126" s="573"/>
      <c r="C126" s="568"/>
      <c r="D126" s="292" t="s">
        <v>285</v>
      </c>
      <c r="E126" s="570"/>
      <c r="F126" s="603"/>
      <c r="G126" s="351"/>
      <c r="H126" s="324"/>
      <c r="I126" s="557">
        <v>3100</v>
      </c>
      <c r="J126" s="558"/>
      <c r="K126" s="558"/>
      <c r="L126" s="856"/>
      <c r="M126" s="295">
        <f t="shared" si="0"/>
        <v>3100</v>
      </c>
      <c r="N126" s="311"/>
    </row>
    <row r="127" spans="1:14" ht="15">
      <c r="A127" s="802">
        <v>120</v>
      </c>
      <c r="B127" s="573"/>
      <c r="C127" s="568"/>
      <c r="D127" s="297" t="s">
        <v>275</v>
      </c>
      <c r="E127" s="282"/>
      <c r="F127" s="723"/>
      <c r="G127" s="723"/>
      <c r="H127" s="724"/>
      <c r="I127" s="331">
        <v>3073</v>
      </c>
      <c r="J127" s="330"/>
      <c r="K127" s="330"/>
      <c r="L127" s="862"/>
      <c r="M127" s="284">
        <f t="shared" si="0"/>
        <v>3073</v>
      </c>
      <c r="N127" s="332"/>
    </row>
    <row r="128" spans="1:14" s="564" customFormat="1" ht="45.75" customHeight="1">
      <c r="A128" s="802">
        <v>121</v>
      </c>
      <c r="B128" s="556"/>
      <c r="C128" s="846">
        <v>33</v>
      </c>
      <c r="D128" s="880" t="s">
        <v>4</v>
      </c>
      <c r="E128" s="282" t="s">
        <v>714</v>
      </c>
      <c r="F128" s="293">
        <f>SUM(G128+H128+M130+N129)</f>
        <v>3600</v>
      </c>
      <c r="G128" s="281">
        <v>0</v>
      </c>
      <c r="H128" s="283">
        <v>0</v>
      </c>
      <c r="I128" s="557"/>
      <c r="J128" s="558"/>
      <c r="K128" s="558"/>
      <c r="L128" s="856"/>
      <c r="M128" s="284"/>
      <c r="N128" s="285"/>
    </row>
    <row r="129" spans="1:14" s="564" customFormat="1" ht="15">
      <c r="A129" s="802">
        <v>122</v>
      </c>
      <c r="B129" s="571"/>
      <c r="C129" s="568"/>
      <c r="D129" s="286" t="s">
        <v>277</v>
      </c>
      <c r="E129" s="569"/>
      <c r="F129" s="712"/>
      <c r="G129" s="721"/>
      <c r="H129" s="722"/>
      <c r="I129" s="560">
        <v>3600</v>
      </c>
      <c r="J129" s="561"/>
      <c r="K129" s="561"/>
      <c r="L129" s="857"/>
      <c r="M129" s="290">
        <f t="shared" si="0"/>
        <v>3600</v>
      </c>
      <c r="N129" s="307"/>
    </row>
    <row r="130" spans="1:14" ht="15">
      <c r="A130" s="802">
        <v>123</v>
      </c>
      <c r="B130" s="573"/>
      <c r="C130" s="568"/>
      <c r="D130" s="292" t="s">
        <v>285</v>
      </c>
      <c r="E130" s="570"/>
      <c r="F130" s="603"/>
      <c r="G130" s="351"/>
      <c r="H130" s="324"/>
      <c r="I130" s="557">
        <v>3600</v>
      </c>
      <c r="J130" s="558"/>
      <c r="K130" s="558"/>
      <c r="L130" s="856"/>
      <c r="M130" s="295">
        <f t="shared" si="0"/>
        <v>3600</v>
      </c>
      <c r="N130" s="311"/>
    </row>
    <row r="131" spans="1:14" ht="15">
      <c r="A131" s="802">
        <v>124</v>
      </c>
      <c r="B131" s="573"/>
      <c r="C131" s="568"/>
      <c r="D131" s="297" t="s">
        <v>275</v>
      </c>
      <c r="E131" s="282"/>
      <c r="F131" s="723"/>
      <c r="G131" s="723"/>
      <c r="H131" s="724"/>
      <c r="I131" s="331">
        <v>3556</v>
      </c>
      <c r="J131" s="330"/>
      <c r="K131" s="330"/>
      <c r="L131" s="862"/>
      <c r="M131" s="284">
        <f t="shared" si="0"/>
        <v>3556</v>
      </c>
      <c r="N131" s="332"/>
    </row>
    <row r="132" spans="1:14" ht="21.75" customHeight="1">
      <c r="A132" s="802">
        <v>125</v>
      </c>
      <c r="B132" s="567"/>
      <c r="C132" s="568">
        <v>34</v>
      </c>
      <c r="D132" s="281" t="s">
        <v>528</v>
      </c>
      <c r="E132" s="282" t="s">
        <v>714</v>
      </c>
      <c r="F132" s="293">
        <f>SUM(G132+H132+M134+N133)</f>
        <v>7200</v>
      </c>
      <c r="G132" s="281">
        <v>0</v>
      </c>
      <c r="H132" s="283">
        <v>0</v>
      </c>
      <c r="I132" s="557"/>
      <c r="J132" s="558"/>
      <c r="K132" s="558"/>
      <c r="L132" s="856"/>
      <c r="M132" s="284"/>
      <c r="N132" s="285"/>
    </row>
    <row r="133" spans="1:14" ht="15">
      <c r="A133" s="802">
        <v>126</v>
      </c>
      <c r="B133" s="571"/>
      <c r="C133" s="568"/>
      <c r="D133" s="286" t="s">
        <v>277</v>
      </c>
      <c r="E133" s="569"/>
      <c r="F133" s="712"/>
      <c r="G133" s="712"/>
      <c r="H133" s="713"/>
      <c r="I133" s="560">
        <v>5000</v>
      </c>
      <c r="J133" s="561"/>
      <c r="K133" s="561"/>
      <c r="L133" s="857"/>
      <c r="M133" s="290">
        <f t="shared" si="0"/>
        <v>5000</v>
      </c>
      <c r="N133" s="315"/>
    </row>
    <row r="134" spans="1:14" s="564" customFormat="1" ht="15">
      <c r="A134" s="802">
        <v>127</v>
      </c>
      <c r="B134" s="573"/>
      <c r="C134" s="568"/>
      <c r="D134" s="292" t="s">
        <v>285</v>
      </c>
      <c r="E134" s="570"/>
      <c r="F134" s="603"/>
      <c r="G134" s="603"/>
      <c r="H134" s="714"/>
      <c r="I134" s="557">
        <v>7200</v>
      </c>
      <c r="J134" s="558"/>
      <c r="K134" s="558"/>
      <c r="L134" s="856"/>
      <c r="M134" s="295">
        <f t="shared" si="0"/>
        <v>7200</v>
      </c>
      <c r="N134" s="316"/>
    </row>
    <row r="135" spans="1:14" s="566" customFormat="1" ht="15">
      <c r="A135" s="802">
        <v>128</v>
      </c>
      <c r="B135" s="574"/>
      <c r="C135" s="848"/>
      <c r="D135" s="297" t="s">
        <v>275</v>
      </c>
      <c r="E135" s="322"/>
      <c r="F135" s="298"/>
      <c r="G135" s="298"/>
      <c r="H135" s="299"/>
      <c r="I135" s="320">
        <v>5765</v>
      </c>
      <c r="J135" s="319"/>
      <c r="K135" s="319"/>
      <c r="L135" s="860"/>
      <c r="M135" s="284">
        <f t="shared" si="0"/>
        <v>5765</v>
      </c>
      <c r="N135" s="321"/>
    </row>
    <row r="136" spans="1:14" ht="21.75" customHeight="1">
      <c r="A136" s="802">
        <v>129</v>
      </c>
      <c r="B136" s="567"/>
      <c r="C136" s="568">
        <v>35</v>
      </c>
      <c r="D136" s="281" t="s">
        <v>529</v>
      </c>
      <c r="E136" s="282" t="s">
        <v>714</v>
      </c>
      <c r="F136" s="293">
        <f>SUM(G136+H136+M138+N137)</f>
        <v>12000</v>
      </c>
      <c r="G136" s="281">
        <v>0</v>
      </c>
      <c r="H136" s="283">
        <v>0</v>
      </c>
      <c r="I136" s="557"/>
      <c r="J136" s="558"/>
      <c r="K136" s="558"/>
      <c r="L136" s="856"/>
      <c r="M136" s="284"/>
      <c r="N136" s="285"/>
    </row>
    <row r="137" spans="1:14" s="563" customFormat="1" ht="15">
      <c r="A137" s="802">
        <v>130</v>
      </c>
      <c r="B137" s="571"/>
      <c r="C137" s="568"/>
      <c r="D137" s="286" t="s">
        <v>277</v>
      </c>
      <c r="E137" s="569"/>
      <c r="F137" s="712"/>
      <c r="G137" s="712"/>
      <c r="H137" s="713"/>
      <c r="I137" s="560">
        <v>2000</v>
      </c>
      <c r="J137" s="561"/>
      <c r="K137" s="561"/>
      <c r="L137" s="857"/>
      <c r="M137" s="290">
        <f t="shared" si="0"/>
        <v>2000</v>
      </c>
      <c r="N137" s="315">
        <v>10000</v>
      </c>
    </row>
    <row r="138" spans="1:14" s="563" customFormat="1" ht="15">
      <c r="A138" s="802">
        <v>131</v>
      </c>
      <c r="B138" s="573"/>
      <c r="C138" s="568"/>
      <c r="D138" s="292" t="s">
        <v>285</v>
      </c>
      <c r="E138" s="570"/>
      <c r="F138" s="603"/>
      <c r="G138" s="603"/>
      <c r="H138" s="714"/>
      <c r="I138" s="557">
        <v>2000</v>
      </c>
      <c r="J138" s="558"/>
      <c r="K138" s="558"/>
      <c r="L138" s="856"/>
      <c r="M138" s="295">
        <f t="shared" si="0"/>
        <v>2000</v>
      </c>
      <c r="N138" s="316"/>
    </row>
    <row r="139" spans="1:14" s="563" customFormat="1" ht="15">
      <c r="A139" s="802">
        <v>132</v>
      </c>
      <c r="B139" s="574"/>
      <c r="C139" s="848"/>
      <c r="D139" s="297" t="s">
        <v>275</v>
      </c>
      <c r="E139" s="322"/>
      <c r="F139" s="298"/>
      <c r="G139" s="298"/>
      <c r="H139" s="299"/>
      <c r="I139" s="320">
        <v>1942</v>
      </c>
      <c r="J139" s="319"/>
      <c r="K139" s="319"/>
      <c r="L139" s="860">
        <v>56</v>
      </c>
      <c r="M139" s="284">
        <f>SUM(I139:L139)</f>
        <v>1998</v>
      </c>
      <c r="N139" s="321"/>
    </row>
    <row r="140" spans="1:14" ht="21.75" customHeight="1">
      <c r="A140" s="802">
        <v>133</v>
      </c>
      <c r="B140" s="567"/>
      <c r="C140" s="568">
        <v>36</v>
      </c>
      <c r="D140" s="281" t="s">
        <v>530</v>
      </c>
      <c r="E140" s="282" t="s">
        <v>714</v>
      </c>
      <c r="F140" s="293">
        <f>SUM(G140+H140+M142+N141)</f>
        <v>23258</v>
      </c>
      <c r="G140" s="281">
        <v>3258</v>
      </c>
      <c r="H140" s="283">
        <v>0</v>
      </c>
      <c r="I140" s="557"/>
      <c r="J140" s="558"/>
      <c r="K140" s="558"/>
      <c r="L140" s="856"/>
      <c r="M140" s="284"/>
      <c r="N140" s="285"/>
    </row>
    <row r="141" spans="1:14" ht="15">
      <c r="A141" s="802">
        <v>134</v>
      </c>
      <c r="B141" s="571"/>
      <c r="C141" s="568"/>
      <c r="D141" s="286" t="s">
        <v>277</v>
      </c>
      <c r="E141" s="569"/>
      <c r="F141" s="712"/>
      <c r="G141" s="712"/>
      <c r="H141" s="713"/>
      <c r="I141" s="560">
        <v>15000</v>
      </c>
      <c r="J141" s="561"/>
      <c r="K141" s="561"/>
      <c r="L141" s="857"/>
      <c r="M141" s="290">
        <f t="shared" si="0"/>
        <v>15000</v>
      </c>
      <c r="N141" s="315"/>
    </row>
    <row r="142" spans="1:14" s="563" customFormat="1" ht="15">
      <c r="A142" s="802">
        <v>135</v>
      </c>
      <c r="B142" s="573"/>
      <c r="C142" s="568"/>
      <c r="D142" s="292" t="s">
        <v>285</v>
      </c>
      <c r="E142" s="570"/>
      <c r="F142" s="603"/>
      <c r="G142" s="603"/>
      <c r="H142" s="714"/>
      <c r="I142" s="557">
        <v>20000</v>
      </c>
      <c r="J142" s="558"/>
      <c r="K142" s="558"/>
      <c r="L142" s="856"/>
      <c r="M142" s="295">
        <f t="shared" si="0"/>
        <v>20000</v>
      </c>
      <c r="N142" s="316"/>
    </row>
    <row r="143" spans="1:14" s="564" customFormat="1" ht="15">
      <c r="A143" s="802">
        <v>136</v>
      </c>
      <c r="B143" s="574"/>
      <c r="C143" s="848"/>
      <c r="D143" s="297" t="s">
        <v>275</v>
      </c>
      <c r="E143" s="322"/>
      <c r="F143" s="298"/>
      <c r="G143" s="298"/>
      <c r="H143" s="299"/>
      <c r="I143" s="320">
        <v>19895</v>
      </c>
      <c r="J143" s="319"/>
      <c r="K143" s="319"/>
      <c r="L143" s="860"/>
      <c r="M143" s="284">
        <f t="shared" si="0"/>
        <v>19895</v>
      </c>
      <c r="N143" s="321"/>
    </row>
    <row r="144" spans="1:14" ht="21.75" customHeight="1">
      <c r="A144" s="802">
        <v>137</v>
      </c>
      <c r="B144" s="567"/>
      <c r="C144" s="568">
        <v>37</v>
      </c>
      <c r="D144" s="281" t="s">
        <v>532</v>
      </c>
      <c r="E144" s="282" t="s">
        <v>714</v>
      </c>
      <c r="F144" s="293">
        <f>SUM(G144+H144+M146+N145)</f>
        <v>32000</v>
      </c>
      <c r="G144" s="281">
        <v>0</v>
      </c>
      <c r="H144" s="283">
        <v>790</v>
      </c>
      <c r="I144" s="557"/>
      <c r="J144" s="558"/>
      <c r="K144" s="558"/>
      <c r="L144" s="856"/>
      <c r="M144" s="284"/>
      <c r="N144" s="285"/>
    </row>
    <row r="145" spans="1:14" s="564" customFormat="1" ht="15">
      <c r="A145" s="802">
        <v>138</v>
      </c>
      <c r="B145" s="571"/>
      <c r="C145" s="568"/>
      <c r="D145" s="286" t="s">
        <v>277</v>
      </c>
      <c r="E145" s="569"/>
      <c r="F145" s="712"/>
      <c r="G145" s="712"/>
      <c r="H145" s="713"/>
      <c r="I145" s="560">
        <v>10000</v>
      </c>
      <c r="J145" s="561"/>
      <c r="K145" s="561"/>
      <c r="L145" s="857"/>
      <c r="M145" s="290">
        <f t="shared" si="0"/>
        <v>10000</v>
      </c>
      <c r="N145" s="315">
        <v>12000</v>
      </c>
    </row>
    <row r="146" spans="1:14" ht="15">
      <c r="A146" s="802">
        <v>139</v>
      </c>
      <c r="B146" s="573"/>
      <c r="C146" s="568"/>
      <c r="D146" s="292" t="s">
        <v>285</v>
      </c>
      <c r="E146" s="570"/>
      <c r="F146" s="603"/>
      <c r="G146" s="603"/>
      <c r="H146" s="714"/>
      <c r="I146" s="557">
        <v>19210</v>
      </c>
      <c r="J146" s="558"/>
      <c r="K146" s="558"/>
      <c r="L146" s="856"/>
      <c r="M146" s="295">
        <f t="shared" si="0"/>
        <v>19210</v>
      </c>
      <c r="N146" s="316"/>
    </row>
    <row r="147" spans="1:14" ht="15">
      <c r="A147" s="802">
        <v>140</v>
      </c>
      <c r="B147" s="574"/>
      <c r="C147" s="848"/>
      <c r="D147" s="297" t="s">
        <v>275</v>
      </c>
      <c r="E147" s="322"/>
      <c r="F147" s="298"/>
      <c r="G147" s="298"/>
      <c r="H147" s="299"/>
      <c r="I147" s="320"/>
      <c r="J147" s="319"/>
      <c r="K147" s="319"/>
      <c r="L147" s="860"/>
      <c r="M147" s="284">
        <f t="shared" si="0"/>
        <v>0</v>
      </c>
      <c r="N147" s="321"/>
    </row>
    <row r="148" spans="1:14" ht="21.75" customHeight="1">
      <c r="A148" s="802">
        <v>141</v>
      </c>
      <c r="B148" s="567"/>
      <c r="C148" s="568">
        <v>38</v>
      </c>
      <c r="D148" s="281" t="s">
        <v>533</v>
      </c>
      <c r="E148" s="282" t="s">
        <v>714</v>
      </c>
      <c r="F148" s="293">
        <f>SUM(G148+H148+M150+N149)</f>
        <v>3000</v>
      </c>
      <c r="G148" s="281">
        <v>0</v>
      </c>
      <c r="H148" s="283">
        <v>0</v>
      </c>
      <c r="I148" s="557"/>
      <c r="J148" s="558"/>
      <c r="K148" s="558"/>
      <c r="L148" s="856"/>
      <c r="M148" s="284"/>
      <c r="N148" s="285"/>
    </row>
    <row r="149" spans="1:14" ht="15">
      <c r="A149" s="802">
        <v>142</v>
      </c>
      <c r="B149" s="571"/>
      <c r="C149" s="568"/>
      <c r="D149" s="286" t="s">
        <v>277</v>
      </c>
      <c r="E149" s="569"/>
      <c r="F149" s="712"/>
      <c r="G149" s="288"/>
      <c r="H149" s="306"/>
      <c r="I149" s="560">
        <v>3000</v>
      </c>
      <c r="J149" s="561"/>
      <c r="K149" s="561"/>
      <c r="L149" s="857"/>
      <c r="M149" s="290">
        <f t="shared" si="0"/>
        <v>3000</v>
      </c>
      <c r="N149" s="315"/>
    </row>
    <row r="150" spans="1:14" ht="15">
      <c r="A150" s="802">
        <v>143</v>
      </c>
      <c r="B150" s="573"/>
      <c r="C150" s="568"/>
      <c r="D150" s="292" t="s">
        <v>285</v>
      </c>
      <c r="E150" s="570"/>
      <c r="F150" s="603"/>
      <c r="G150" s="293"/>
      <c r="H150" s="310"/>
      <c r="I150" s="557">
        <v>3000</v>
      </c>
      <c r="J150" s="558"/>
      <c r="K150" s="558"/>
      <c r="L150" s="856"/>
      <c r="M150" s="295">
        <f t="shared" si="0"/>
        <v>3000</v>
      </c>
      <c r="N150" s="316"/>
    </row>
    <row r="151" spans="1:14" s="565" customFormat="1" ht="15">
      <c r="A151" s="802">
        <v>144</v>
      </c>
      <c r="B151" s="574"/>
      <c r="C151" s="848"/>
      <c r="D151" s="297" t="s">
        <v>275</v>
      </c>
      <c r="E151" s="322"/>
      <c r="F151" s="298"/>
      <c r="G151" s="298"/>
      <c r="H151" s="299"/>
      <c r="I151" s="320"/>
      <c r="J151" s="319"/>
      <c r="K151" s="319"/>
      <c r="L151" s="860"/>
      <c r="M151" s="284">
        <f t="shared" si="0"/>
        <v>0</v>
      </c>
      <c r="N151" s="321"/>
    </row>
    <row r="152" spans="1:14" ht="24" customHeight="1">
      <c r="A152" s="802">
        <v>145</v>
      </c>
      <c r="B152" s="567"/>
      <c r="C152" s="568">
        <v>39</v>
      </c>
      <c r="D152" s="281" t="s">
        <v>535</v>
      </c>
      <c r="E152" s="282" t="s">
        <v>714</v>
      </c>
      <c r="F152" s="293">
        <f>SUM(G152+H152+M154+N153)</f>
        <v>1500</v>
      </c>
      <c r="G152" s="281">
        <v>0</v>
      </c>
      <c r="H152" s="283">
        <v>0</v>
      </c>
      <c r="I152" s="557"/>
      <c r="J152" s="558"/>
      <c r="K152" s="558"/>
      <c r="L152" s="856"/>
      <c r="M152" s="284"/>
      <c r="N152" s="285"/>
    </row>
    <row r="153" spans="1:14" ht="15">
      <c r="A153" s="802">
        <v>146</v>
      </c>
      <c r="B153" s="571"/>
      <c r="C153" s="568"/>
      <c r="D153" s="286" t="s">
        <v>277</v>
      </c>
      <c r="E153" s="569"/>
      <c r="F153" s="712"/>
      <c r="G153" s="288"/>
      <c r="H153" s="306"/>
      <c r="I153" s="560">
        <v>1500</v>
      </c>
      <c r="J153" s="561"/>
      <c r="K153" s="561"/>
      <c r="L153" s="857"/>
      <c r="M153" s="290">
        <f t="shared" si="0"/>
        <v>1500</v>
      </c>
      <c r="N153" s="315"/>
    </row>
    <row r="154" spans="1:14" s="575" customFormat="1" ht="15">
      <c r="A154" s="802">
        <v>147</v>
      </c>
      <c r="B154" s="573"/>
      <c r="C154" s="568"/>
      <c r="D154" s="292" t="s">
        <v>285</v>
      </c>
      <c r="E154" s="570"/>
      <c r="F154" s="603"/>
      <c r="G154" s="293"/>
      <c r="H154" s="310"/>
      <c r="I154" s="557">
        <v>1500</v>
      </c>
      <c r="J154" s="558"/>
      <c r="K154" s="558"/>
      <c r="L154" s="856"/>
      <c r="M154" s="295">
        <f t="shared" si="0"/>
        <v>1500</v>
      </c>
      <c r="N154" s="316"/>
    </row>
    <row r="155" spans="1:14" s="575" customFormat="1" ht="15">
      <c r="A155" s="802">
        <v>148</v>
      </c>
      <c r="B155" s="574"/>
      <c r="C155" s="848"/>
      <c r="D155" s="297" t="s">
        <v>275</v>
      </c>
      <c r="E155" s="322"/>
      <c r="F155" s="298"/>
      <c r="G155" s="298"/>
      <c r="H155" s="299"/>
      <c r="I155" s="320">
        <v>547</v>
      </c>
      <c r="J155" s="319"/>
      <c r="K155" s="319"/>
      <c r="L155" s="860"/>
      <c r="M155" s="284">
        <f t="shared" si="0"/>
        <v>547</v>
      </c>
      <c r="N155" s="321"/>
    </row>
    <row r="156" spans="1:14" ht="24" customHeight="1">
      <c r="A156" s="802">
        <v>149</v>
      </c>
      <c r="B156" s="567"/>
      <c r="C156" s="568">
        <v>40</v>
      </c>
      <c r="D156" s="281" t="s">
        <v>537</v>
      </c>
      <c r="E156" s="282" t="s">
        <v>714</v>
      </c>
      <c r="F156" s="293">
        <f>SUM(G156+H156+M158+N157)</f>
        <v>1000</v>
      </c>
      <c r="G156" s="281">
        <v>0</v>
      </c>
      <c r="H156" s="283">
        <v>0</v>
      </c>
      <c r="I156" s="557"/>
      <c r="J156" s="558"/>
      <c r="K156" s="558"/>
      <c r="L156" s="856"/>
      <c r="M156" s="284"/>
      <c r="N156" s="285"/>
    </row>
    <row r="157" spans="1:14" ht="15">
      <c r="A157" s="802">
        <v>150</v>
      </c>
      <c r="B157" s="571"/>
      <c r="C157" s="568"/>
      <c r="D157" s="286" t="s">
        <v>277</v>
      </c>
      <c r="E157" s="569"/>
      <c r="F157" s="712"/>
      <c r="G157" s="288"/>
      <c r="H157" s="306"/>
      <c r="I157" s="560">
        <v>1000</v>
      </c>
      <c r="J157" s="561"/>
      <c r="K157" s="561"/>
      <c r="L157" s="857"/>
      <c r="M157" s="290">
        <f t="shared" si="0"/>
        <v>1000</v>
      </c>
      <c r="N157" s="315"/>
    </row>
    <row r="158" spans="1:14" ht="15">
      <c r="A158" s="802">
        <v>151</v>
      </c>
      <c r="B158" s="573"/>
      <c r="C158" s="568"/>
      <c r="D158" s="292" t="s">
        <v>285</v>
      </c>
      <c r="E158" s="570"/>
      <c r="F158" s="603"/>
      <c r="G158" s="293"/>
      <c r="H158" s="310"/>
      <c r="I158" s="557">
        <v>1000</v>
      </c>
      <c r="J158" s="558"/>
      <c r="K158" s="558"/>
      <c r="L158" s="856"/>
      <c r="M158" s="295">
        <f t="shared" si="0"/>
        <v>1000</v>
      </c>
      <c r="N158" s="316"/>
    </row>
    <row r="159" spans="1:14" ht="15">
      <c r="A159" s="802">
        <v>152</v>
      </c>
      <c r="B159" s="574"/>
      <c r="C159" s="848"/>
      <c r="D159" s="297" t="s">
        <v>275</v>
      </c>
      <c r="E159" s="322"/>
      <c r="F159" s="298"/>
      <c r="G159" s="298"/>
      <c r="H159" s="299"/>
      <c r="I159" s="320"/>
      <c r="J159" s="319"/>
      <c r="K159" s="319"/>
      <c r="L159" s="860"/>
      <c r="M159" s="284">
        <f t="shared" si="0"/>
        <v>0</v>
      </c>
      <c r="N159" s="321"/>
    </row>
    <row r="160" spans="1:14" ht="24" customHeight="1">
      <c r="A160" s="802">
        <v>153</v>
      </c>
      <c r="B160" s="567"/>
      <c r="C160" s="568">
        <v>41</v>
      </c>
      <c r="D160" s="281" t="s">
        <v>538</v>
      </c>
      <c r="E160" s="282" t="s">
        <v>714</v>
      </c>
      <c r="F160" s="293">
        <f>SUM(G160+H160+M162+N161)</f>
        <v>0</v>
      </c>
      <c r="G160" s="281">
        <v>0</v>
      </c>
      <c r="H160" s="283">
        <v>0</v>
      </c>
      <c r="I160" s="557"/>
      <c r="J160" s="558"/>
      <c r="K160" s="558"/>
      <c r="L160" s="856"/>
      <c r="M160" s="284"/>
      <c r="N160" s="285"/>
    </row>
    <row r="161" spans="1:14" ht="15">
      <c r="A161" s="802">
        <v>154</v>
      </c>
      <c r="B161" s="571"/>
      <c r="C161" s="568"/>
      <c r="D161" s="286" t="s">
        <v>277</v>
      </c>
      <c r="E161" s="569"/>
      <c r="F161" s="712"/>
      <c r="G161" s="712"/>
      <c r="H161" s="713"/>
      <c r="I161" s="560">
        <v>18050</v>
      </c>
      <c r="J161" s="561"/>
      <c r="K161" s="561"/>
      <c r="L161" s="857"/>
      <c r="M161" s="290">
        <f t="shared" si="0"/>
        <v>18050</v>
      </c>
      <c r="N161" s="315"/>
    </row>
    <row r="162" spans="1:14" ht="15">
      <c r="A162" s="802">
        <v>155</v>
      </c>
      <c r="B162" s="573"/>
      <c r="C162" s="568"/>
      <c r="D162" s="292" t="s">
        <v>285</v>
      </c>
      <c r="E162" s="570"/>
      <c r="F162" s="603"/>
      <c r="G162" s="603"/>
      <c r="H162" s="714"/>
      <c r="I162" s="557"/>
      <c r="J162" s="558"/>
      <c r="K162" s="558"/>
      <c r="L162" s="856"/>
      <c r="M162" s="295">
        <f t="shared" si="0"/>
        <v>0</v>
      </c>
      <c r="N162" s="316"/>
    </row>
    <row r="163" spans="1:14" ht="15">
      <c r="A163" s="802">
        <v>156</v>
      </c>
      <c r="B163" s="574"/>
      <c r="C163" s="848"/>
      <c r="D163" s="297" t="s">
        <v>275</v>
      </c>
      <c r="E163" s="322"/>
      <c r="F163" s="298"/>
      <c r="G163" s="298"/>
      <c r="H163" s="299"/>
      <c r="I163" s="320"/>
      <c r="J163" s="319"/>
      <c r="K163" s="319"/>
      <c r="L163" s="860"/>
      <c r="M163" s="284">
        <f t="shared" si="0"/>
        <v>0</v>
      </c>
      <c r="N163" s="321"/>
    </row>
    <row r="164" spans="1:14" ht="30">
      <c r="A164" s="802">
        <v>157</v>
      </c>
      <c r="B164" s="556"/>
      <c r="C164" s="846">
        <v>42</v>
      </c>
      <c r="D164" s="281" t="s">
        <v>312</v>
      </c>
      <c r="E164" s="282" t="s">
        <v>714</v>
      </c>
      <c r="F164" s="293">
        <f>SUM(G164+H164+M165+N165)</f>
        <v>18300</v>
      </c>
      <c r="G164" s="281">
        <v>0</v>
      </c>
      <c r="H164" s="283">
        <v>250</v>
      </c>
      <c r="I164" s="557"/>
      <c r="J164" s="558"/>
      <c r="K164" s="558"/>
      <c r="L164" s="856"/>
      <c r="M164" s="295"/>
      <c r="N164" s="285"/>
    </row>
    <row r="165" spans="1:14" ht="15">
      <c r="A165" s="802">
        <v>158</v>
      </c>
      <c r="B165" s="573"/>
      <c r="C165" s="568"/>
      <c r="D165" s="292" t="s">
        <v>285</v>
      </c>
      <c r="E165" s="282"/>
      <c r="F165" s="293"/>
      <c r="G165" s="281"/>
      <c r="H165" s="283"/>
      <c r="I165" s="557">
        <v>18050</v>
      </c>
      <c r="J165" s="558"/>
      <c r="K165" s="558"/>
      <c r="L165" s="856"/>
      <c r="M165" s="295">
        <f t="shared" si="0"/>
        <v>18050</v>
      </c>
      <c r="N165" s="285"/>
    </row>
    <row r="166" spans="1:14" ht="15">
      <c r="A166" s="802">
        <v>159</v>
      </c>
      <c r="B166" s="574"/>
      <c r="C166" s="848"/>
      <c r="D166" s="297" t="s">
        <v>275</v>
      </c>
      <c r="E166" s="322"/>
      <c r="F166" s="298"/>
      <c r="G166" s="298"/>
      <c r="H166" s="299"/>
      <c r="I166" s="320">
        <v>18050</v>
      </c>
      <c r="J166" s="319"/>
      <c r="K166" s="319"/>
      <c r="L166" s="860"/>
      <c r="M166" s="284">
        <f t="shared" si="0"/>
        <v>18050</v>
      </c>
      <c r="N166" s="321"/>
    </row>
    <row r="167" spans="1:14" ht="30">
      <c r="A167" s="802">
        <v>160</v>
      </c>
      <c r="B167" s="556"/>
      <c r="C167" s="846">
        <v>43</v>
      </c>
      <c r="D167" s="281" t="s">
        <v>313</v>
      </c>
      <c r="E167" s="282" t="s">
        <v>714</v>
      </c>
      <c r="F167" s="293">
        <f>SUM(G167+H167+M169+N168)</f>
        <v>1100000</v>
      </c>
      <c r="G167" s="293">
        <v>0</v>
      </c>
      <c r="H167" s="310">
        <v>140000</v>
      </c>
      <c r="I167" s="557"/>
      <c r="J167" s="558"/>
      <c r="K167" s="558"/>
      <c r="L167" s="856"/>
      <c r="M167" s="295"/>
      <c r="N167" s="285"/>
    </row>
    <row r="168" spans="1:14" ht="15">
      <c r="A168" s="802">
        <v>161</v>
      </c>
      <c r="B168" s="571"/>
      <c r="C168" s="568"/>
      <c r="D168" s="286" t="s">
        <v>277</v>
      </c>
      <c r="E168" s="569"/>
      <c r="F168" s="712"/>
      <c r="G168" s="712"/>
      <c r="H168" s="713"/>
      <c r="I168" s="560">
        <v>0</v>
      </c>
      <c r="J168" s="561"/>
      <c r="K168" s="561">
        <v>120000</v>
      </c>
      <c r="L168" s="857"/>
      <c r="M168" s="290">
        <f t="shared" si="0"/>
        <v>120000</v>
      </c>
      <c r="N168" s="315">
        <v>840000</v>
      </c>
    </row>
    <row r="169" spans="1:14" ht="15">
      <c r="A169" s="802">
        <v>162</v>
      </c>
      <c r="B169" s="573"/>
      <c r="C169" s="568"/>
      <c r="D169" s="292" t="s">
        <v>285</v>
      </c>
      <c r="E169" s="570"/>
      <c r="F169" s="603"/>
      <c r="G169" s="603"/>
      <c r="H169" s="714"/>
      <c r="I169" s="557">
        <v>120000</v>
      </c>
      <c r="J169" s="558"/>
      <c r="K169" s="558"/>
      <c r="L169" s="856"/>
      <c r="M169" s="295">
        <f t="shared" si="0"/>
        <v>120000</v>
      </c>
      <c r="N169" s="316"/>
    </row>
    <row r="170" spans="1:14" ht="15">
      <c r="A170" s="802">
        <v>163</v>
      </c>
      <c r="B170" s="574"/>
      <c r="C170" s="848"/>
      <c r="D170" s="297" t="s">
        <v>275</v>
      </c>
      <c r="E170" s="322"/>
      <c r="F170" s="298"/>
      <c r="G170" s="298"/>
      <c r="H170" s="299"/>
      <c r="I170" s="320">
        <v>120000</v>
      </c>
      <c r="J170" s="319"/>
      <c r="K170" s="319"/>
      <c r="L170" s="860"/>
      <c r="M170" s="284">
        <f t="shared" si="0"/>
        <v>120000</v>
      </c>
      <c r="N170" s="321"/>
    </row>
    <row r="171" spans="1:14" ht="24" customHeight="1">
      <c r="A171" s="802">
        <v>164</v>
      </c>
      <c r="B171" s="567"/>
      <c r="C171" s="568">
        <v>44</v>
      </c>
      <c r="D171" s="281" t="s">
        <v>314</v>
      </c>
      <c r="E171" s="282" t="s">
        <v>714</v>
      </c>
      <c r="F171" s="293">
        <f>SUM(G171+H171+M173+N172)</f>
        <v>7986780</v>
      </c>
      <c r="G171" s="281">
        <v>1132500</v>
      </c>
      <c r="H171" s="283">
        <v>579830</v>
      </c>
      <c r="I171" s="557"/>
      <c r="J171" s="558"/>
      <c r="K171" s="558"/>
      <c r="L171" s="856"/>
      <c r="M171" s="284"/>
      <c r="N171" s="285"/>
    </row>
    <row r="172" spans="1:14" ht="15">
      <c r="A172" s="802">
        <v>165</v>
      </c>
      <c r="B172" s="571"/>
      <c r="C172" s="568"/>
      <c r="D172" s="286" t="s">
        <v>277</v>
      </c>
      <c r="E172" s="569"/>
      <c r="F172" s="712"/>
      <c r="G172" s="712"/>
      <c r="H172" s="713"/>
      <c r="I172" s="560">
        <v>0</v>
      </c>
      <c r="J172" s="561"/>
      <c r="K172" s="561">
        <v>580000</v>
      </c>
      <c r="L172" s="857"/>
      <c r="M172" s="290">
        <f t="shared" si="0"/>
        <v>580000</v>
      </c>
      <c r="N172" s="315">
        <v>5194450</v>
      </c>
    </row>
    <row r="173" spans="1:14" ht="15">
      <c r="A173" s="802">
        <v>166</v>
      </c>
      <c r="B173" s="573"/>
      <c r="C173" s="568"/>
      <c r="D173" s="292" t="s">
        <v>285</v>
      </c>
      <c r="E173" s="570"/>
      <c r="F173" s="603"/>
      <c r="G173" s="603"/>
      <c r="H173" s="714"/>
      <c r="I173" s="557">
        <v>1080000</v>
      </c>
      <c r="J173" s="558"/>
      <c r="K173" s="558"/>
      <c r="L173" s="856"/>
      <c r="M173" s="295">
        <f t="shared" si="0"/>
        <v>1080000</v>
      </c>
      <c r="N173" s="316"/>
    </row>
    <row r="174" spans="1:14" ht="15">
      <c r="A174" s="802">
        <v>167</v>
      </c>
      <c r="B174" s="574"/>
      <c r="C174" s="848"/>
      <c r="D174" s="297" t="s">
        <v>275</v>
      </c>
      <c r="E174" s="322"/>
      <c r="F174" s="298"/>
      <c r="G174" s="298"/>
      <c r="H174" s="299"/>
      <c r="I174" s="320">
        <v>1080000</v>
      </c>
      <c r="J174" s="319"/>
      <c r="K174" s="319"/>
      <c r="L174" s="860"/>
      <c r="M174" s="284">
        <f t="shared" si="0"/>
        <v>1080000</v>
      </c>
      <c r="N174" s="321"/>
    </row>
    <row r="175" spans="1:14" ht="30">
      <c r="A175" s="802">
        <v>168</v>
      </c>
      <c r="B175" s="556"/>
      <c r="C175" s="846">
        <v>45</v>
      </c>
      <c r="D175" s="281" t="s">
        <v>315</v>
      </c>
      <c r="E175" s="282" t="s">
        <v>714</v>
      </c>
      <c r="F175" s="293">
        <f>SUM(G175+H175+M177+N176)</f>
        <v>0</v>
      </c>
      <c r="G175" s="281">
        <v>0</v>
      </c>
      <c r="H175" s="283">
        <v>0</v>
      </c>
      <c r="I175" s="557"/>
      <c r="J175" s="558"/>
      <c r="K175" s="558"/>
      <c r="L175" s="856"/>
      <c r="M175" s="295"/>
      <c r="N175" s="285"/>
    </row>
    <row r="176" spans="1:14" ht="15">
      <c r="A176" s="802">
        <v>169</v>
      </c>
      <c r="B176" s="571"/>
      <c r="C176" s="568"/>
      <c r="D176" s="286" t="s">
        <v>277</v>
      </c>
      <c r="E176" s="569"/>
      <c r="F176" s="712"/>
      <c r="G176" s="288"/>
      <c r="H176" s="306"/>
      <c r="I176" s="560"/>
      <c r="J176" s="561"/>
      <c r="K176" s="561">
        <v>718800</v>
      </c>
      <c r="L176" s="857"/>
      <c r="M176" s="290">
        <f t="shared" si="0"/>
        <v>718800</v>
      </c>
      <c r="N176" s="315"/>
    </row>
    <row r="177" spans="1:14" ht="15">
      <c r="A177" s="802">
        <v>170</v>
      </c>
      <c r="B177" s="573"/>
      <c r="C177" s="568"/>
      <c r="D177" s="292" t="s">
        <v>285</v>
      </c>
      <c r="E177" s="570"/>
      <c r="F177" s="603"/>
      <c r="G177" s="293"/>
      <c r="H177" s="310"/>
      <c r="I177" s="557"/>
      <c r="J177" s="558"/>
      <c r="K177" s="558">
        <v>0</v>
      </c>
      <c r="L177" s="856"/>
      <c r="M177" s="295">
        <f t="shared" si="0"/>
        <v>0</v>
      </c>
      <c r="N177" s="316"/>
    </row>
    <row r="178" spans="1:14" ht="15">
      <c r="A178" s="802">
        <v>171</v>
      </c>
      <c r="B178" s="574"/>
      <c r="C178" s="848"/>
      <c r="D178" s="297" t="s">
        <v>275</v>
      </c>
      <c r="E178" s="322"/>
      <c r="F178" s="298"/>
      <c r="G178" s="298"/>
      <c r="H178" s="299"/>
      <c r="I178" s="320"/>
      <c r="J178" s="319"/>
      <c r="K178" s="319">
        <v>0</v>
      </c>
      <c r="L178" s="860"/>
      <c r="M178" s="284">
        <f t="shared" si="0"/>
        <v>0</v>
      </c>
      <c r="N178" s="321"/>
    </row>
    <row r="179" spans="1:14" ht="30">
      <c r="A179" s="802">
        <v>172</v>
      </c>
      <c r="B179" s="556"/>
      <c r="C179" s="846">
        <v>46</v>
      </c>
      <c r="D179" s="281" t="s">
        <v>316</v>
      </c>
      <c r="E179" s="282" t="s">
        <v>714</v>
      </c>
      <c r="F179" s="293">
        <f>SUM(G179+H179+M180+N180)</f>
        <v>718800</v>
      </c>
      <c r="G179" s="281">
        <v>0</v>
      </c>
      <c r="H179" s="283">
        <v>0</v>
      </c>
      <c r="I179" s="557"/>
      <c r="J179" s="558"/>
      <c r="K179" s="558"/>
      <c r="L179" s="856"/>
      <c r="M179" s="295"/>
      <c r="N179" s="285"/>
    </row>
    <row r="180" spans="1:14" ht="15">
      <c r="A180" s="802">
        <v>173</v>
      </c>
      <c r="B180" s="573"/>
      <c r="C180" s="568"/>
      <c r="D180" s="292" t="s">
        <v>285</v>
      </c>
      <c r="E180" s="282"/>
      <c r="F180" s="293"/>
      <c r="G180" s="281"/>
      <c r="H180" s="283"/>
      <c r="I180" s="557">
        <v>718800</v>
      </c>
      <c r="J180" s="558"/>
      <c r="K180" s="558"/>
      <c r="L180" s="856"/>
      <c r="M180" s="295">
        <f t="shared" si="0"/>
        <v>718800</v>
      </c>
      <c r="N180" s="285"/>
    </row>
    <row r="181" spans="1:14" ht="15">
      <c r="A181" s="802">
        <v>174</v>
      </c>
      <c r="B181" s="574"/>
      <c r="C181" s="848"/>
      <c r="D181" s="297" t="s">
        <v>275</v>
      </c>
      <c r="E181" s="322"/>
      <c r="F181" s="293"/>
      <c r="G181" s="298"/>
      <c r="H181" s="299"/>
      <c r="I181" s="320">
        <v>718800</v>
      </c>
      <c r="J181" s="319"/>
      <c r="K181" s="319"/>
      <c r="L181" s="860"/>
      <c r="M181" s="284">
        <f t="shared" si="0"/>
        <v>718800</v>
      </c>
      <c r="N181" s="321"/>
    </row>
    <row r="182" spans="1:14" ht="30">
      <c r="A182" s="802">
        <v>175</v>
      </c>
      <c r="B182" s="556"/>
      <c r="C182" s="846">
        <v>47</v>
      </c>
      <c r="D182" s="281" t="s">
        <v>1090</v>
      </c>
      <c r="E182" s="282"/>
      <c r="F182" s="293"/>
      <c r="G182" s="281"/>
      <c r="H182" s="283"/>
      <c r="I182" s="557"/>
      <c r="J182" s="558"/>
      <c r="K182" s="558"/>
      <c r="L182" s="856"/>
      <c r="M182" s="284"/>
      <c r="N182" s="285"/>
    </row>
    <row r="183" spans="1:14" ht="15">
      <c r="A183" s="802">
        <v>176</v>
      </c>
      <c r="B183" s="573"/>
      <c r="C183" s="568"/>
      <c r="D183" s="292" t="s">
        <v>285</v>
      </c>
      <c r="E183" s="282" t="s">
        <v>714</v>
      </c>
      <c r="F183" s="293">
        <f>SUM(G183+H183+M184+N184)</f>
        <v>9310</v>
      </c>
      <c r="G183" s="281">
        <v>0</v>
      </c>
      <c r="H183" s="283">
        <v>0</v>
      </c>
      <c r="I183" s="557"/>
      <c r="J183" s="558"/>
      <c r="K183" s="558">
        <v>9310</v>
      </c>
      <c r="L183" s="856"/>
      <c r="M183" s="295">
        <f t="shared" si="0"/>
        <v>9310</v>
      </c>
      <c r="N183" s="285"/>
    </row>
    <row r="184" spans="1:14" ht="15">
      <c r="A184" s="802">
        <v>177</v>
      </c>
      <c r="B184" s="574"/>
      <c r="C184" s="848"/>
      <c r="D184" s="297" t="s">
        <v>275</v>
      </c>
      <c r="E184" s="322"/>
      <c r="F184" s="293"/>
      <c r="G184" s="298"/>
      <c r="H184" s="299"/>
      <c r="I184" s="320"/>
      <c r="J184" s="319"/>
      <c r="K184" s="319">
        <v>9310</v>
      </c>
      <c r="L184" s="860"/>
      <c r="M184" s="284">
        <f t="shared" si="0"/>
        <v>9310</v>
      </c>
      <c r="N184" s="321"/>
    </row>
    <row r="185" spans="1:14" ht="30">
      <c r="A185" s="802">
        <v>178</v>
      </c>
      <c r="B185" s="556"/>
      <c r="C185" s="846">
        <v>48</v>
      </c>
      <c r="D185" s="281" t="s">
        <v>301</v>
      </c>
      <c r="E185" s="282" t="s">
        <v>714</v>
      </c>
      <c r="F185" s="293">
        <f>SUM(G185+H185+M186+N186)</f>
        <v>25000</v>
      </c>
      <c r="G185" s="281">
        <v>0</v>
      </c>
      <c r="H185" s="283">
        <v>0</v>
      </c>
      <c r="I185" s="557"/>
      <c r="J185" s="558"/>
      <c r="K185" s="558"/>
      <c r="L185" s="856"/>
      <c r="M185" s="284"/>
      <c r="N185" s="285"/>
    </row>
    <row r="186" spans="1:14" ht="15">
      <c r="A186" s="802">
        <v>179</v>
      </c>
      <c r="B186" s="573"/>
      <c r="C186" s="568"/>
      <c r="D186" s="292" t="s">
        <v>285</v>
      </c>
      <c r="E186" s="282"/>
      <c r="F186" s="293"/>
      <c r="G186" s="281"/>
      <c r="H186" s="283"/>
      <c r="I186" s="557"/>
      <c r="J186" s="558"/>
      <c r="K186" s="558">
        <v>25000</v>
      </c>
      <c r="L186" s="856"/>
      <c r="M186" s="295">
        <f t="shared" si="0"/>
        <v>25000</v>
      </c>
      <c r="N186" s="285"/>
    </row>
    <row r="187" spans="1:14" ht="15">
      <c r="A187" s="802">
        <v>180</v>
      </c>
      <c r="B187" s="574"/>
      <c r="C187" s="848"/>
      <c r="D187" s="297" t="s">
        <v>275</v>
      </c>
      <c r="E187" s="322"/>
      <c r="F187" s="298"/>
      <c r="G187" s="298"/>
      <c r="H187" s="299"/>
      <c r="I187" s="320"/>
      <c r="J187" s="319"/>
      <c r="K187" s="319">
        <v>25000</v>
      </c>
      <c r="L187" s="860"/>
      <c r="M187" s="284">
        <f t="shared" si="0"/>
        <v>25000</v>
      </c>
      <c r="N187" s="321"/>
    </row>
    <row r="188" spans="1:14" ht="24" customHeight="1">
      <c r="A188" s="802">
        <v>181</v>
      </c>
      <c r="B188" s="567"/>
      <c r="C188" s="568">
        <v>49</v>
      </c>
      <c r="D188" s="281" t="s">
        <v>539</v>
      </c>
      <c r="E188" s="282" t="s">
        <v>714</v>
      </c>
      <c r="F188" s="293">
        <f>SUM(G188+H188+M190+N189)</f>
        <v>2912</v>
      </c>
      <c r="G188" s="281">
        <v>0</v>
      </c>
      <c r="H188" s="283">
        <v>0</v>
      </c>
      <c r="I188" s="557"/>
      <c r="J188" s="558"/>
      <c r="K188" s="558"/>
      <c r="L188" s="856"/>
      <c r="M188" s="284"/>
      <c r="N188" s="285"/>
    </row>
    <row r="189" spans="1:14" ht="15">
      <c r="A189" s="802">
        <v>182</v>
      </c>
      <c r="B189" s="571"/>
      <c r="C189" s="568"/>
      <c r="D189" s="286" t="s">
        <v>277</v>
      </c>
      <c r="E189" s="569"/>
      <c r="F189" s="712"/>
      <c r="G189" s="288"/>
      <c r="H189" s="306"/>
      <c r="I189" s="560">
        <v>3000</v>
      </c>
      <c r="J189" s="561"/>
      <c r="K189" s="561"/>
      <c r="L189" s="857"/>
      <c r="M189" s="290">
        <f t="shared" si="0"/>
        <v>3000</v>
      </c>
      <c r="N189" s="315"/>
    </row>
    <row r="190" spans="1:14" ht="15">
      <c r="A190" s="802">
        <v>183</v>
      </c>
      <c r="B190" s="573"/>
      <c r="C190" s="568"/>
      <c r="D190" s="292" t="s">
        <v>285</v>
      </c>
      <c r="E190" s="570"/>
      <c r="F190" s="603"/>
      <c r="G190" s="293"/>
      <c r="H190" s="310"/>
      <c r="I190" s="557">
        <v>2912</v>
      </c>
      <c r="J190" s="558"/>
      <c r="K190" s="558"/>
      <c r="L190" s="856"/>
      <c r="M190" s="295">
        <f>SUM(I190:K190)</f>
        <v>2912</v>
      </c>
      <c r="N190" s="316"/>
    </row>
    <row r="191" spans="1:14" ht="15">
      <c r="A191" s="802">
        <v>184</v>
      </c>
      <c r="B191" s="574"/>
      <c r="C191" s="848"/>
      <c r="D191" s="297" t="s">
        <v>275</v>
      </c>
      <c r="E191" s="322"/>
      <c r="F191" s="298"/>
      <c r="G191" s="298"/>
      <c r="H191" s="299"/>
      <c r="I191" s="320"/>
      <c r="J191" s="319"/>
      <c r="K191" s="319"/>
      <c r="L191" s="860"/>
      <c r="M191" s="284">
        <f>SUM(I191:K191)</f>
        <v>0</v>
      </c>
      <c r="N191" s="321"/>
    </row>
    <row r="192" spans="1:14" ht="24" customHeight="1">
      <c r="A192" s="802">
        <v>185</v>
      </c>
      <c r="B192" s="567"/>
      <c r="C192" s="568">
        <v>50</v>
      </c>
      <c r="D192" s="281" t="s">
        <v>541</v>
      </c>
      <c r="E192" s="282" t="s">
        <v>714</v>
      </c>
      <c r="F192" s="293">
        <f>SUM(G192+H192+M194+N193)</f>
        <v>3000</v>
      </c>
      <c r="G192" s="281">
        <v>0</v>
      </c>
      <c r="H192" s="283">
        <v>0</v>
      </c>
      <c r="I192" s="557"/>
      <c r="J192" s="558"/>
      <c r="K192" s="558"/>
      <c r="L192" s="856"/>
      <c r="M192" s="284"/>
      <c r="N192" s="285"/>
    </row>
    <row r="193" spans="1:14" ht="15">
      <c r="A193" s="802">
        <v>186</v>
      </c>
      <c r="B193" s="571"/>
      <c r="C193" s="568"/>
      <c r="D193" s="286" t="s">
        <v>277</v>
      </c>
      <c r="E193" s="569"/>
      <c r="F193" s="712"/>
      <c r="G193" s="288"/>
      <c r="H193" s="306"/>
      <c r="I193" s="560">
        <v>3000</v>
      </c>
      <c r="J193" s="561"/>
      <c r="K193" s="561"/>
      <c r="L193" s="857"/>
      <c r="M193" s="290">
        <f>SUM(I193:K193)</f>
        <v>3000</v>
      </c>
      <c r="N193" s="315"/>
    </row>
    <row r="194" spans="1:14" ht="15">
      <c r="A194" s="802">
        <v>187</v>
      </c>
      <c r="B194" s="573"/>
      <c r="C194" s="568"/>
      <c r="D194" s="292" t="s">
        <v>285</v>
      </c>
      <c r="E194" s="570"/>
      <c r="F194" s="603"/>
      <c r="G194" s="293"/>
      <c r="H194" s="310"/>
      <c r="I194" s="557">
        <v>3000</v>
      </c>
      <c r="J194" s="558"/>
      <c r="K194" s="558"/>
      <c r="L194" s="856"/>
      <c r="M194" s="295">
        <f>SUM(I194:K194)</f>
        <v>3000</v>
      </c>
      <c r="N194" s="316"/>
    </row>
    <row r="195" spans="1:14" ht="15">
      <c r="A195" s="802">
        <v>188</v>
      </c>
      <c r="B195" s="574"/>
      <c r="C195" s="848"/>
      <c r="D195" s="297" t="s">
        <v>275</v>
      </c>
      <c r="E195" s="322"/>
      <c r="F195" s="298"/>
      <c r="G195" s="298"/>
      <c r="H195" s="299"/>
      <c r="I195" s="320">
        <v>2475</v>
      </c>
      <c r="J195" s="319"/>
      <c r="K195" s="319"/>
      <c r="L195" s="860"/>
      <c r="M195" s="284">
        <f>SUM(I195:K195)</f>
        <v>2475</v>
      </c>
      <c r="N195" s="321"/>
    </row>
    <row r="196" spans="1:14" ht="24" customHeight="1">
      <c r="A196" s="802">
        <v>189</v>
      </c>
      <c r="B196" s="567"/>
      <c r="C196" s="568">
        <v>51</v>
      </c>
      <c r="D196" s="281" t="s">
        <v>542</v>
      </c>
      <c r="E196" s="282" t="s">
        <v>714</v>
      </c>
      <c r="F196" s="293">
        <f>SUM(G196+H196+M198+N197)</f>
        <v>2000</v>
      </c>
      <c r="G196" s="281">
        <v>0</v>
      </c>
      <c r="H196" s="283">
        <v>0</v>
      </c>
      <c r="I196" s="557"/>
      <c r="J196" s="558"/>
      <c r="K196" s="558"/>
      <c r="L196" s="856"/>
      <c r="M196" s="284"/>
      <c r="N196" s="285"/>
    </row>
    <row r="197" spans="1:14" ht="15">
      <c r="A197" s="802">
        <v>190</v>
      </c>
      <c r="B197" s="571"/>
      <c r="C197" s="568"/>
      <c r="D197" s="286" t="s">
        <v>277</v>
      </c>
      <c r="E197" s="569"/>
      <c r="F197" s="712"/>
      <c r="G197" s="288"/>
      <c r="H197" s="306"/>
      <c r="I197" s="560">
        <v>2000</v>
      </c>
      <c r="J197" s="561"/>
      <c r="K197" s="561"/>
      <c r="L197" s="857"/>
      <c r="M197" s="290">
        <f>SUM(I197:K197)</f>
        <v>2000</v>
      </c>
      <c r="N197" s="315"/>
    </row>
    <row r="198" spans="1:14" ht="15">
      <c r="A198" s="802">
        <v>191</v>
      </c>
      <c r="B198" s="573"/>
      <c r="C198" s="568"/>
      <c r="D198" s="292" t="s">
        <v>285</v>
      </c>
      <c r="E198" s="570"/>
      <c r="F198" s="603"/>
      <c r="G198" s="293"/>
      <c r="H198" s="310"/>
      <c r="I198" s="557">
        <v>2000</v>
      </c>
      <c r="J198" s="558"/>
      <c r="K198" s="558"/>
      <c r="L198" s="856"/>
      <c r="M198" s="295">
        <f>SUM(I198:K198)</f>
        <v>2000</v>
      </c>
      <c r="N198" s="316"/>
    </row>
    <row r="199" spans="1:14" ht="15">
      <c r="A199" s="802">
        <v>192</v>
      </c>
      <c r="B199" s="574"/>
      <c r="C199" s="848"/>
      <c r="D199" s="297" t="s">
        <v>275</v>
      </c>
      <c r="E199" s="322"/>
      <c r="F199" s="298"/>
      <c r="G199" s="298"/>
      <c r="H199" s="299"/>
      <c r="I199" s="320"/>
      <c r="J199" s="319"/>
      <c r="K199" s="319"/>
      <c r="L199" s="860"/>
      <c r="M199" s="284">
        <f>SUM(I199:K199)</f>
        <v>0</v>
      </c>
      <c r="N199" s="321"/>
    </row>
    <row r="200" spans="1:14" ht="24" customHeight="1">
      <c r="A200" s="802">
        <v>193</v>
      </c>
      <c r="B200" s="567"/>
      <c r="C200" s="568">
        <v>52</v>
      </c>
      <c r="D200" s="281" t="s">
        <v>543</v>
      </c>
      <c r="E200" s="282" t="s">
        <v>714</v>
      </c>
      <c r="F200" s="293">
        <f>SUM(G200+H200+M202+N201)</f>
        <v>9997</v>
      </c>
      <c r="G200" s="281">
        <v>0</v>
      </c>
      <c r="H200" s="283">
        <v>0</v>
      </c>
      <c r="I200" s="557"/>
      <c r="J200" s="558"/>
      <c r="K200" s="558"/>
      <c r="L200" s="856"/>
      <c r="M200" s="284"/>
      <c r="N200" s="285"/>
    </row>
    <row r="201" spans="1:14" ht="15">
      <c r="A201" s="802">
        <v>194</v>
      </c>
      <c r="B201" s="571"/>
      <c r="C201" s="568"/>
      <c r="D201" s="286" t="s">
        <v>277</v>
      </c>
      <c r="E201" s="569"/>
      <c r="F201" s="712"/>
      <c r="G201" s="712"/>
      <c r="H201" s="713"/>
      <c r="I201" s="560">
        <v>9000</v>
      </c>
      <c r="J201" s="561"/>
      <c r="K201" s="561"/>
      <c r="L201" s="857"/>
      <c r="M201" s="290">
        <f>SUM(I201:K201)</f>
        <v>9000</v>
      </c>
      <c r="N201" s="315"/>
    </row>
    <row r="202" spans="1:14" ht="15">
      <c r="A202" s="802">
        <v>195</v>
      </c>
      <c r="B202" s="573"/>
      <c r="C202" s="568"/>
      <c r="D202" s="292" t="s">
        <v>285</v>
      </c>
      <c r="E202" s="570"/>
      <c r="F202" s="603"/>
      <c r="G202" s="603"/>
      <c r="H202" s="714"/>
      <c r="I202" s="557">
        <v>9997</v>
      </c>
      <c r="J202" s="558"/>
      <c r="K202" s="558"/>
      <c r="L202" s="856"/>
      <c r="M202" s="295">
        <f>SUM(I202:K202)</f>
        <v>9997</v>
      </c>
      <c r="N202" s="316"/>
    </row>
    <row r="203" spans="1:14" ht="15">
      <c r="A203" s="802">
        <v>196</v>
      </c>
      <c r="B203" s="574"/>
      <c r="C203" s="848"/>
      <c r="D203" s="297" t="s">
        <v>275</v>
      </c>
      <c r="E203" s="322"/>
      <c r="F203" s="298"/>
      <c r="G203" s="298"/>
      <c r="H203" s="299"/>
      <c r="I203" s="320"/>
      <c r="J203" s="319"/>
      <c r="K203" s="319"/>
      <c r="L203" s="860">
        <v>1028</v>
      </c>
      <c r="M203" s="284">
        <f>SUM(I203:L203)</f>
        <v>1028</v>
      </c>
      <c r="N203" s="321"/>
    </row>
    <row r="204" spans="1:14" ht="24" customHeight="1">
      <c r="A204" s="802">
        <v>197</v>
      </c>
      <c r="B204" s="567"/>
      <c r="C204" s="568">
        <v>53</v>
      </c>
      <c r="D204" s="281" t="s">
        <v>317</v>
      </c>
      <c r="E204" s="282" t="s">
        <v>714</v>
      </c>
      <c r="F204" s="293">
        <f>SUM(G204+H204+M205+N205)</f>
        <v>642</v>
      </c>
      <c r="G204" s="281">
        <v>639</v>
      </c>
      <c r="H204" s="283">
        <v>3</v>
      </c>
      <c r="I204" s="557"/>
      <c r="J204" s="558"/>
      <c r="K204" s="558"/>
      <c r="L204" s="856"/>
      <c r="M204" s="284"/>
      <c r="N204" s="285"/>
    </row>
    <row r="205" spans="1:14" ht="15">
      <c r="A205" s="802">
        <v>198</v>
      </c>
      <c r="B205" s="567"/>
      <c r="C205" s="568"/>
      <c r="D205" s="292" t="s">
        <v>285</v>
      </c>
      <c r="E205" s="282"/>
      <c r="F205" s="293"/>
      <c r="G205" s="293"/>
      <c r="H205" s="310"/>
      <c r="I205" s="557"/>
      <c r="J205" s="558"/>
      <c r="K205" s="558"/>
      <c r="L205" s="856"/>
      <c r="M205" s="295">
        <f>SUM(I205:K205)</f>
        <v>0</v>
      </c>
      <c r="N205" s="285"/>
    </row>
    <row r="206" spans="1:14" ht="15">
      <c r="A206" s="802">
        <v>199</v>
      </c>
      <c r="B206" s="574"/>
      <c r="C206" s="848"/>
      <c r="D206" s="297" t="s">
        <v>275</v>
      </c>
      <c r="E206" s="322"/>
      <c r="F206" s="298"/>
      <c r="G206" s="298"/>
      <c r="H206" s="299"/>
      <c r="I206" s="320"/>
      <c r="J206" s="319"/>
      <c r="K206" s="319"/>
      <c r="L206" s="860"/>
      <c r="M206" s="284">
        <f>SUM(I206:K206)</f>
        <v>0</v>
      </c>
      <c r="N206" s="321"/>
    </row>
    <row r="207" spans="1:14" ht="24" customHeight="1">
      <c r="A207" s="802">
        <v>200</v>
      </c>
      <c r="B207" s="567"/>
      <c r="C207" s="568">
        <v>54</v>
      </c>
      <c r="D207" s="281" t="s">
        <v>318</v>
      </c>
      <c r="E207" s="282" t="s">
        <v>714</v>
      </c>
      <c r="F207" s="293">
        <f>SUM(G207+H207+M208+N208)</f>
        <v>5000</v>
      </c>
      <c r="G207" s="281">
        <v>0</v>
      </c>
      <c r="H207" s="283">
        <v>0</v>
      </c>
      <c r="I207" s="557"/>
      <c r="J207" s="558"/>
      <c r="K207" s="558"/>
      <c r="L207" s="856"/>
      <c r="M207" s="284"/>
      <c r="N207" s="285"/>
    </row>
    <row r="208" spans="1:14" ht="15">
      <c r="A208" s="802">
        <v>201</v>
      </c>
      <c r="B208" s="567"/>
      <c r="C208" s="568"/>
      <c r="D208" s="292" t="s">
        <v>285</v>
      </c>
      <c r="E208" s="282"/>
      <c r="F208" s="293"/>
      <c r="G208" s="293"/>
      <c r="H208" s="310"/>
      <c r="I208" s="557">
        <v>5000</v>
      </c>
      <c r="J208" s="558"/>
      <c r="K208" s="558"/>
      <c r="L208" s="856"/>
      <c r="M208" s="295">
        <f>SUM(I208:K208)</f>
        <v>5000</v>
      </c>
      <c r="N208" s="285"/>
    </row>
    <row r="209" spans="1:14" ht="15">
      <c r="A209" s="802">
        <v>202</v>
      </c>
      <c r="B209" s="574"/>
      <c r="C209" s="848"/>
      <c r="D209" s="297" t="s">
        <v>275</v>
      </c>
      <c r="E209" s="281"/>
      <c r="F209" s="298"/>
      <c r="G209" s="298"/>
      <c r="H209" s="299"/>
      <c r="I209" s="320">
        <v>2980</v>
      </c>
      <c r="J209" s="319"/>
      <c r="K209" s="319"/>
      <c r="L209" s="860">
        <v>119</v>
      </c>
      <c r="M209" s="284">
        <f>SUM(I209:L209)</f>
        <v>3099</v>
      </c>
      <c r="N209" s="321"/>
    </row>
    <row r="210" spans="1:14" ht="24" customHeight="1">
      <c r="A210" s="802">
        <v>203</v>
      </c>
      <c r="B210" s="567"/>
      <c r="C210" s="568">
        <v>55</v>
      </c>
      <c r="D210" s="281" t="s">
        <v>319</v>
      </c>
      <c r="E210" s="282" t="s">
        <v>714</v>
      </c>
      <c r="F210" s="293">
        <f>SUM(G210+H210+M211+N211)</f>
        <v>240</v>
      </c>
      <c r="G210" s="281">
        <v>0</v>
      </c>
      <c r="H210" s="283">
        <v>0</v>
      </c>
      <c r="I210" s="557"/>
      <c r="J210" s="558"/>
      <c r="K210" s="558"/>
      <c r="L210" s="856"/>
      <c r="M210" s="284"/>
      <c r="N210" s="285"/>
    </row>
    <row r="211" spans="1:14" ht="15">
      <c r="A211" s="802">
        <v>204</v>
      </c>
      <c r="B211" s="567"/>
      <c r="C211" s="568"/>
      <c r="D211" s="292" t="s">
        <v>285</v>
      </c>
      <c r="E211" s="282"/>
      <c r="F211" s="293"/>
      <c r="G211" s="293"/>
      <c r="H211" s="310"/>
      <c r="I211" s="557">
        <v>240</v>
      </c>
      <c r="J211" s="558"/>
      <c r="K211" s="558"/>
      <c r="L211" s="856"/>
      <c r="M211" s="295">
        <f>SUM(I211:K211)</f>
        <v>240</v>
      </c>
      <c r="N211" s="285"/>
    </row>
    <row r="212" spans="1:14" ht="15">
      <c r="A212" s="802">
        <v>205</v>
      </c>
      <c r="B212" s="574"/>
      <c r="C212" s="848"/>
      <c r="D212" s="297" t="s">
        <v>275</v>
      </c>
      <c r="E212" s="281"/>
      <c r="F212" s="293"/>
      <c r="G212" s="298"/>
      <c r="H212" s="299"/>
      <c r="I212" s="320">
        <v>240</v>
      </c>
      <c r="J212" s="319"/>
      <c r="K212" s="319"/>
      <c r="L212" s="860"/>
      <c r="M212" s="284">
        <f>SUM(I212:K212)</f>
        <v>240</v>
      </c>
      <c r="N212" s="321"/>
    </row>
    <row r="213" spans="1:14" ht="24" customHeight="1">
      <c r="A213" s="802">
        <v>206</v>
      </c>
      <c r="B213" s="567"/>
      <c r="C213" s="568">
        <v>56</v>
      </c>
      <c r="D213" s="281" t="s">
        <v>820</v>
      </c>
      <c r="E213" s="282" t="s">
        <v>714</v>
      </c>
      <c r="F213" s="293">
        <f>SUM(G213+H213+M214+N214)</f>
        <v>74</v>
      </c>
      <c r="G213" s="281">
        <v>0</v>
      </c>
      <c r="H213" s="283">
        <v>0</v>
      </c>
      <c r="I213" s="557"/>
      <c r="J213" s="558"/>
      <c r="K213" s="558"/>
      <c r="L213" s="856"/>
      <c r="M213" s="284"/>
      <c r="N213" s="285"/>
    </row>
    <row r="214" spans="1:14" ht="15">
      <c r="A214" s="802">
        <v>207</v>
      </c>
      <c r="B214" s="573"/>
      <c r="C214" s="568"/>
      <c r="D214" s="292" t="s">
        <v>285</v>
      </c>
      <c r="E214" s="282"/>
      <c r="F214" s="293"/>
      <c r="G214" s="281"/>
      <c r="H214" s="283"/>
      <c r="I214" s="557"/>
      <c r="J214" s="558">
        <v>74</v>
      </c>
      <c r="K214" s="558"/>
      <c r="L214" s="856"/>
      <c r="M214" s="295">
        <f>SUM(I214:K214)</f>
        <v>74</v>
      </c>
      <c r="N214" s="285"/>
    </row>
    <row r="215" spans="1:14" ht="15">
      <c r="A215" s="802">
        <v>208</v>
      </c>
      <c r="B215" s="574"/>
      <c r="C215" s="848"/>
      <c r="D215" s="297" t="s">
        <v>275</v>
      </c>
      <c r="E215" s="322"/>
      <c r="F215" s="293"/>
      <c r="G215" s="298"/>
      <c r="H215" s="299"/>
      <c r="I215" s="320"/>
      <c r="J215" s="319">
        <v>74</v>
      </c>
      <c r="K215" s="319"/>
      <c r="L215" s="860"/>
      <c r="M215" s="284">
        <f>SUM(I215:K215)</f>
        <v>74</v>
      </c>
      <c r="N215" s="321"/>
    </row>
    <row r="216" spans="1:14" ht="24" customHeight="1">
      <c r="A216" s="802">
        <v>209</v>
      </c>
      <c r="B216" s="567"/>
      <c r="C216" s="568">
        <v>57</v>
      </c>
      <c r="D216" s="281" t="s">
        <v>1091</v>
      </c>
      <c r="E216" s="282" t="s">
        <v>714</v>
      </c>
      <c r="F216" s="293">
        <f>SUM(G216+H216+M217+N217)</f>
        <v>35</v>
      </c>
      <c r="G216" s="281">
        <v>0</v>
      </c>
      <c r="H216" s="283">
        <v>0</v>
      </c>
      <c r="I216" s="557"/>
      <c r="J216" s="558"/>
      <c r="K216" s="558"/>
      <c r="L216" s="856"/>
      <c r="M216" s="284"/>
      <c r="N216" s="285"/>
    </row>
    <row r="217" spans="1:14" ht="15">
      <c r="A217" s="802">
        <v>210</v>
      </c>
      <c r="B217" s="573"/>
      <c r="C217" s="568"/>
      <c r="D217" s="292" t="s">
        <v>285</v>
      </c>
      <c r="E217" s="282"/>
      <c r="F217" s="293"/>
      <c r="G217" s="281"/>
      <c r="H217" s="283"/>
      <c r="I217" s="557"/>
      <c r="J217" s="558">
        <v>35</v>
      </c>
      <c r="K217" s="558"/>
      <c r="L217" s="856"/>
      <c r="M217" s="295">
        <f>SUM(I217:K217)</f>
        <v>35</v>
      </c>
      <c r="N217" s="285"/>
    </row>
    <row r="218" spans="1:14" ht="15">
      <c r="A218" s="802">
        <v>211</v>
      </c>
      <c r="B218" s="574"/>
      <c r="C218" s="848"/>
      <c r="D218" s="297" t="s">
        <v>275</v>
      </c>
      <c r="E218" s="322"/>
      <c r="F218" s="293"/>
      <c r="G218" s="298"/>
      <c r="H218" s="299"/>
      <c r="I218" s="320"/>
      <c r="J218" s="319">
        <v>35</v>
      </c>
      <c r="K218" s="319"/>
      <c r="L218" s="860"/>
      <c r="M218" s="284">
        <f>SUM(I218:K218)</f>
        <v>35</v>
      </c>
      <c r="N218" s="321"/>
    </row>
    <row r="219" spans="1:14" ht="24" customHeight="1">
      <c r="A219" s="802">
        <v>212</v>
      </c>
      <c r="B219" s="567"/>
      <c r="C219" s="568">
        <v>58</v>
      </c>
      <c r="D219" s="281" t="s">
        <v>853</v>
      </c>
      <c r="E219" s="282" t="s">
        <v>714</v>
      </c>
      <c r="F219" s="293">
        <f>SUM(G219+H219+M220+N220)</f>
        <v>48</v>
      </c>
      <c r="G219" s="281">
        <v>0</v>
      </c>
      <c r="H219" s="283">
        <v>0</v>
      </c>
      <c r="I219" s="557"/>
      <c r="J219" s="558"/>
      <c r="K219" s="558"/>
      <c r="L219" s="856"/>
      <c r="M219" s="284"/>
      <c r="N219" s="285"/>
    </row>
    <row r="220" spans="1:14" ht="15">
      <c r="A220" s="802">
        <v>213</v>
      </c>
      <c r="B220" s="573"/>
      <c r="C220" s="568"/>
      <c r="D220" s="292" t="s">
        <v>285</v>
      </c>
      <c r="E220" s="282"/>
      <c r="F220" s="293"/>
      <c r="G220" s="281"/>
      <c r="H220" s="283"/>
      <c r="I220" s="557"/>
      <c r="J220" s="558">
        <v>48</v>
      </c>
      <c r="K220" s="558"/>
      <c r="L220" s="856"/>
      <c r="M220" s="295">
        <f>SUM(I220:K220)</f>
        <v>48</v>
      </c>
      <c r="N220" s="285"/>
    </row>
    <row r="221" spans="1:14" ht="15">
      <c r="A221" s="802">
        <v>214</v>
      </c>
      <c r="B221" s="574"/>
      <c r="C221" s="848"/>
      <c r="D221" s="297" t="s">
        <v>275</v>
      </c>
      <c r="E221" s="322"/>
      <c r="F221" s="298"/>
      <c r="G221" s="298"/>
      <c r="H221" s="299"/>
      <c r="I221" s="320"/>
      <c r="J221" s="319">
        <v>48</v>
      </c>
      <c r="K221" s="319"/>
      <c r="L221" s="860"/>
      <c r="M221" s="284">
        <f>SUM(I221:K221)</f>
        <v>48</v>
      </c>
      <c r="N221" s="321"/>
    </row>
    <row r="222" spans="1:14" ht="24" customHeight="1">
      <c r="A222" s="802">
        <v>215</v>
      </c>
      <c r="B222" s="567"/>
      <c r="C222" s="568">
        <v>59</v>
      </c>
      <c r="D222" s="281" t="s">
        <v>25</v>
      </c>
      <c r="E222" s="282" t="s">
        <v>714</v>
      </c>
      <c r="F222" s="293">
        <f>SUM(G222+H222+M223+N223)</f>
        <v>1000</v>
      </c>
      <c r="G222" s="281">
        <v>0</v>
      </c>
      <c r="H222" s="283">
        <v>0</v>
      </c>
      <c r="I222" s="557"/>
      <c r="J222" s="558"/>
      <c r="K222" s="558"/>
      <c r="L222" s="856"/>
      <c r="M222" s="284"/>
      <c r="N222" s="285"/>
    </row>
    <row r="223" spans="1:14" ht="15">
      <c r="A223" s="802">
        <v>216</v>
      </c>
      <c r="B223" s="567"/>
      <c r="C223" s="568"/>
      <c r="D223" s="292" t="s">
        <v>285</v>
      </c>
      <c r="E223" s="282"/>
      <c r="F223" s="293"/>
      <c r="G223" s="293"/>
      <c r="H223" s="310"/>
      <c r="I223" s="557">
        <v>1000</v>
      </c>
      <c r="J223" s="558"/>
      <c r="K223" s="558"/>
      <c r="L223" s="856"/>
      <c r="M223" s="295">
        <f>SUM(I223:K223)</f>
        <v>1000</v>
      </c>
      <c r="N223" s="285"/>
    </row>
    <row r="224" spans="1:14" ht="15">
      <c r="A224" s="802">
        <v>217</v>
      </c>
      <c r="B224" s="574"/>
      <c r="C224" s="848"/>
      <c r="D224" s="297" t="s">
        <v>275</v>
      </c>
      <c r="E224" s="281"/>
      <c r="F224" s="298"/>
      <c r="G224" s="298"/>
      <c r="H224" s="299"/>
      <c r="I224" s="320">
        <v>1000</v>
      </c>
      <c r="J224" s="319"/>
      <c r="K224" s="319"/>
      <c r="L224" s="860"/>
      <c r="M224" s="284">
        <f>SUM(I224:K224)</f>
        <v>1000</v>
      </c>
      <c r="N224" s="321"/>
    </row>
    <row r="225" spans="1:14" ht="24" customHeight="1">
      <c r="A225" s="802">
        <v>218</v>
      </c>
      <c r="B225" s="567"/>
      <c r="C225" s="568">
        <v>60</v>
      </c>
      <c r="D225" s="281" t="s">
        <v>320</v>
      </c>
      <c r="E225" s="282" t="s">
        <v>714</v>
      </c>
      <c r="F225" s="293">
        <f>SUM(G225+H225+M226+N226)</f>
        <v>1778</v>
      </c>
      <c r="G225" s="281">
        <v>0</v>
      </c>
      <c r="H225" s="283">
        <v>0</v>
      </c>
      <c r="I225" s="557"/>
      <c r="J225" s="558"/>
      <c r="K225" s="558"/>
      <c r="L225" s="856"/>
      <c r="M225" s="284"/>
      <c r="N225" s="285"/>
    </row>
    <row r="226" spans="1:14" ht="15">
      <c r="A226" s="802">
        <v>219</v>
      </c>
      <c r="B226" s="567"/>
      <c r="C226" s="568"/>
      <c r="D226" s="292" t="s">
        <v>285</v>
      </c>
      <c r="E226" s="282"/>
      <c r="F226" s="293"/>
      <c r="G226" s="293"/>
      <c r="H226" s="310"/>
      <c r="I226" s="557">
        <v>1778</v>
      </c>
      <c r="J226" s="558"/>
      <c r="K226" s="558"/>
      <c r="L226" s="856"/>
      <c r="M226" s="295">
        <f>SUM(I226:K226)</f>
        <v>1778</v>
      </c>
      <c r="N226" s="285"/>
    </row>
    <row r="227" spans="1:14" ht="15">
      <c r="A227" s="802">
        <v>220</v>
      </c>
      <c r="B227" s="574"/>
      <c r="C227" s="848"/>
      <c r="D227" s="297" t="s">
        <v>275</v>
      </c>
      <c r="E227" s="281"/>
      <c r="F227" s="293"/>
      <c r="G227" s="298"/>
      <c r="H227" s="299"/>
      <c r="I227" s="320">
        <v>1778</v>
      </c>
      <c r="J227" s="319"/>
      <c r="K227" s="319"/>
      <c r="L227" s="860"/>
      <c r="M227" s="284">
        <f>SUM(I227:K227)</f>
        <v>1778</v>
      </c>
      <c r="N227" s="321"/>
    </row>
    <row r="228" spans="1:14" ht="19.5" customHeight="1">
      <c r="A228" s="802">
        <v>221</v>
      </c>
      <c r="B228" s="567"/>
      <c r="C228" s="568">
        <v>61</v>
      </c>
      <c r="D228" s="281" t="s">
        <v>819</v>
      </c>
      <c r="E228" s="282" t="s">
        <v>714</v>
      </c>
      <c r="F228" s="293">
        <f>SUM(G228+H228+M229+N229)</f>
        <v>3940</v>
      </c>
      <c r="G228" s="281">
        <v>0</v>
      </c>
      <c r="H228" s="283">
        <v>0</v>
      </c>
      <c r="I228" s="557"/>
      <c r="J228" s="558"/>
      <c r="K228" s="558"/>
      <c r="L228" s="856"/>
      <c r="M228" s="284"/>
      <c r="N228" s="285"/>
    </row>
    <row r="229" spans="1:14" ht="15">
      <c r="A229" s="802">
        <v>222</v>
      </c>
      <c r="B229" s="573"/>
      <c r="C229" s="568"/>
      <c r="D229" s="292" t="s">
        <v>285</v>
      </c>
      <c r="E229" s="282"/>
      <c r="F229" s="293"/>
      <c r="G229" s="281"/>
      <c r="H229" s="283"/>
      <c r="I229" s="557">
        <v>3940</v>
      </c>
      <c r="J229" s="558"/>
      <c r="K229" s="558"/>
      <c r="L229" s="856"/>
      <c r="M229" s="295">
        <f aca="true" t="shared" si="1" ref="M229:M250">SUM(I229:K229)</f>
        <v>3940</v>
      </c>
      <c r="N229" s="285"/>
    </row>
    <row r="230" spans="1:14" ht="15">
      <c r="A230" s="802">
        <v>223</v>
      </c>
      <c r="B230" s="574"/>
      <c r="C230" s="848"/>
      <c r="D230" s="297" t="s">
        <v>275</v>
      </c>
      <c r="E230" s="322"/>
      <c r="F230" s="298"/>
      <c r="G230" s="298"/>
      <c r="H230" s="299"/>
      <c r="I230" s="320">
        <v>3300</v>
      </c>
      <c r="J230" s="319"/>
      <c r="K230" s="319"/>
      <c r="L230" s="860">
        <v>96</v>
      </c>
      <c r="M230" s="284">
        <f>SUM(I230:L230)</f>
        <v>3396</v>
      </c>
      <c r="N230" s="321"/>
    </row>
    <row r="231" spans="1:14" ht="19.5" customHeight="1">
      <c r="A231" s="802">
        <v>224</v>
      </c>
      <c r="B231" s="567"/>
      <c r="C231" s="568">
        <v>62</v>
      </c>
      <c r="D231" s="281" t="s">
        <v>854</v>
      </c>
      <c r="E231" s="282" t="s">
        <v>714</v>
      </c>
      <c r="F231" s="293">
        <f>SUM(G231+H231+M232+N232)</f>
        <v>203</v>
      </c>
      <c r="G231" s="281">
        <v>0</v>
      </c>
      <c r="H231" s="283">
        <v>0</v>
      </c>
      <c r="I231" s="557"/>
      <c r="J231" s="558"/>
      <c r="K231" s="558"/>
      <c r="L231" s="856"/>
      <c r="M231" s="284"/>
      <c r="N231" s="285"/>
    </row>
    <row r="232" spans="1:14" ht="15">
      <c r="A232" s="802">
        <v>225</v>
      </c>
      <c r="B232" s="573"/>
      <c r="C232" s="568"/>
      <c r="D232" s="292" t="s">
        <v>285</v>
      </c>
      <c r="E232" s="282"/>
      <c r="F232" s="293"/>
      <c r="G232" s="281"/>
      <c r="H232" s="283"/>
      <c r="I232" s="557"/>
      <c r="J232" s="558">
        <v>203</v>
      </c>
      <c r="K232" s="558"/>
      <c r="L232" s="856"/>
      <c r="M232" s="295">
        <f t="shared" si="1"/>
        <v>203</v>
      </c>
      <c r="N232" s="285"/>
    </row>
    <row r="233" spans="1:14" ht="15">
      <c r="A233" s="802">
        <v>226</v>
      </c>
      <c r="B233" s="574"/>
      <c r="C233" s="848"/>
      <c r="D233" s="297" t="s">
        <v>275</v>
      </c>
      <c r="E233" s="322"/>
      <c r="F233" s="298"/>
      <c r="G233" s="298"/>
      <c r="H233" s="299"/>
      <c r="I233" s="320"/>
      <c r="J233" s="319">
        <v>203</v>
      </c>
      <c r="K233" s="319"/>
      <c r="L233" s="860"/>
      <c r="M233" s="284">
        <f t="shared" si="1"/>
        <v>203</v>
      </c>
      <c r="N233" s="321"/>
    </row>
    <row r="234" spans="1:14" ht="19.5" customHeight="1">
      <c r="A234" s="802">
        <v>227</v>
      </c>
      <c r="B234" s="567"/>
      <c r="C234" s="568">
        <v>63</v>
      </c>
      <c r="D234" s="281" t="s">
        <v>1092</v>
      </c>
      <c r="E234" s="282" t="s">
        <v>714</v>
      </c>
      <c r="F234" s="293">
        <f>SUM(G234+H234+M235+N235)</f>
        <v>489</v>
      </c>
      <c r="G234" s="281">
        <v>0</v>
      </c>
      <c r="H234" s="283">
        <v>0</v>
      </c>
      <c r="I234" s="557"/>
      <c r="J234" s="558"/>
      <c r="K234" s="558"/>
      <c r="L234" s="856"/>
      <c r="M234" s="284"/>
      <c r="N234" s="285"/>
    </row>
    <row r="235" spans="1:14" ht="15">
      <c r="A235" s="802">
        <v>228</v>
      </c>
      <c r="B235" s="573"/>
      <c r="C235" s="568"/>
      <c r="D235" s="292" t="s">
        <v>285</v>
      </c>
      <c r="E235" s="282"/>
      <c r="F235" s="293"/>
      <c r="G235" s="281"/>
      <c r="H235" s="283"/>
      <c r="I235" s="557">
        <v>489</v>
      </c>
      <c r="J235" s="558"/>
      <c r="K235" s="558"/>
      <c r="L235" s="856"/>
      <c r="M235" s="295">
        <f t="shared" si="1"/>
        <v>489</v>
      </c>
      <c r="N235" s="285"/>
    </row>
    <row r="236" spans="1:14" ht="15">
      <c r="A236" s="802">
        <v>229</v>
      </c>
      <c r="B236" s="574"/>
      <c r="C236" s="848"/>
      <c r="D236" s="297" t="s">
        <v>275</v>
      </c>
      <c r="E236" s="322"/>
      <c r="F236" s="298"/>
      <c r="G236" s="298"/>
      <c r="H236" s="299"/>
      <c r="I236" s="320">
        <v>489</v>
      </c>
      <c r="J236" s="319"/>
      <c r="K236" s="319"/>
      <c r="L236" s="860"/>
      <c r="M236" s="284">
        <f t="shared" si="1"/>
        <v>489</v>
      </c>
      <c r="N236" s="321"/>
    </row>
    <row r="237" spans="1:14" ht="21.75" customHeight="1">
      <c r="A237" s="802">
        <v>230</v>
      </c>
      <c r="B237" s="567"/>
      <c r="C237" s="568">
        <v>64</v>
      </c>
      <c r="D237" s="281" t="s">
        <v>855</v>
      </c>
      <c r="E237" s="282" t="s">
        <v>714</v>
      </c>
      <c r="F237" s="293">
        <f>SUM(G237+H237+M238+N238)</f>
        <v>700</v>
      </c>
      <c r="G237" s="281">
        <v>0</v>
      </c>
      <c r="H237" s="283">
        <v>0</v>
      </c>
      <c r="I237" s="557"/>
      <c r="J237" s="558"/>
      <c r="K237" s="558"/>
      <c r="L237" s="856"/>
      <c r="M237" s="284"/>
      <c r="N237" s="285"/>
    </row>
    <row r="238" spans="1:14" ht="15">
      <c r="A238" s="802">
        <v>231</v>
      </c>
      <c r="B238" s="573"/>
      <c r="C238" s="568"/>
      <c r="D238" s="292" t="s">
        <v>285</v>
      </c>
      <c r="E238" s="282"/>
      <c r="F238" s="293"/>
      <c r="G238" s="281"/>
      <c r="H238" s="283"/>
      <c r="I238" s="557">
        <v>700</v>
      </c>
      <c r="J238" s="558"/>
      <c r="K238" s="558"/>
      <c r="L238" s="856"/>
      <c r="M238" s="295">
        <f t="shared" si="1"/>
        <v>700</v>
      </c>
      <c r="N238" s="285"/>
    </row>
    <row r="239" spans="1:14" ht="15">
      <c r="A239" s="802">
        <v>232</v>
      </c>
      <c r="B239" s="574"/>
      <c r="C239" s="848"/>
      <c r="D239" s="297" t="s">
        <v>275</v>
      </c>
      <c r="E239" s="322"/>
      <c r="F239" s="298"/>
      <c r="G239" s="298"/>
      <c r="H239" s="299"/>
      <c r="I239" s="320"/>
      <c r="J239" s="319"/>
      <c r="K239" s="319"/>
      <c r="L239" s="860"/>
      <c r="M239" s="284">
        <f t="shared" si="1"/>
        <v>0</v>
      </c>
      <c r="N239" s="321"/>
    </row>
    <row r="240" spans="1:14" ht="21.75" customHeight="1">
      <c r="A240" s="802">
        <v>233</v>
      </c>
      <c r="B240" s="567"/>
      <c r="C240" s="568">
        <v>65</v>
      </c>
      <c r="D240" s="281" t="s">
        <v>856</v>
      </c>
      <c r="E240" s="282" t="s">
        <v>714</v>
      </c>
      <c r="F240" s="293">
        <f>SUM(G240+H240+M241+N241)</f>
        <v>350</v>
      </c>
      <c r="G240" s="281">
        <v>0</v>
      </c>
      <c r="H240" s="283">
        <v>0</v>
      </c>
      <c r="I240" s="557"/>
      <c r="J240" s="558"/>
      <c r="K240" s="558"/>
      <c r="L240" s="856"/>
      <c r="M240" s="284"/>
      <c r="N240" s="285"/>
    </row>
    <row r="241" spans="1:14" ht="15">
      <c r="A241" s="802">
        <v>234</v>
      </c>
      <c r="B241" s="573"/>
      <c r="C241" s="568"/>
      <c r="D241" s="292" t="s">
        <v>285</v>
      </c>
      <c r="E241" s="282"/>
      <c r="F241" s="293"/>
      <c r="G241" s="281"/>
      <c r="H241" s="283"/>
      <c r="I241" s="557"/>
      <c r="J241" s="558">
        <v>350</v>
      </c>
      <c r="K241" s="558"/>
      <c r="L241" s="856"/>
      <c r="M241" s="295">
        <f t="shared" si="1"/>
        <v>350</v>
      </c>
      <c r="N241" s="285"/>
    </row>
    <row r="242" spans="1:14" ht="15">
      <c r="A242" s="802">
        <v>235</v>
      </c>
      <c r="B242" s="574"/>
      <c r="C242" s="848"/>
      <c r="D242" s="297" t="s">
        <v>275</v>
      </c>
      <c r="E242" s="322"/>
      <c r="F242" s="298"/>
      <c r="G242" s="298"/>
      <c r="H242" s="299"/>
      <c r="I242" s="320"/>
      <c r="J242" s="319"/>
      <c r="K242" s="319"/>
      <c r="L242" s="860"/>
      <c r="M242" s="284">
        <f t="shared" si="1"/>
        <v>0</v>
      </c>
      <c r="N242" s="321"/>
    </row>
    <row r="243" spans="1:14" ht="21.75" customHeight="1">
      <c r="A243" s="802">
        <v>236</v>
      </c>
      <c r="B243" s="567"/>
      <c r="C243" s="568">
        <v>66</v>
      </c>
      <c r="D243" s="281" t="s">
        <v>857</v>
      </c>
      <c r="E243" s="282" t="s">
        <v>714</v>
      </c>
      <c r="F243" s="293">
        <f>SUM(G243+H243+M244+N244)</f>
        <v>900</v>
      </c>
      <c r="G243" s="281">
        <v>0</v>
      </c>
      <c r="H243" s="283">
        <v>0</v>
      </c>
      <c r="I243" s="557"/>
      <c r="J243" s="558"/>
      <c r="K243" s="558"/>
      <c r="L243" s="856"/>
      <c r="M243" s="284"/>
      <c r="N243" s="285"/>
    </row>
    <row r="244" spans="1:14" ht="15">
      <c r="A244" s="802">
        <v>237</v>
      </c>
      <c r="B244" s="573"/>
      <c r="C244" s="568"/>
      <c r="D244" s="292" t="s">
        <v>285</v>
      </c>
      <c r="E244" s="282"/>
      <c r="F244" s="293"/>
      <c r="G244" s="281"/>
      <c r="H244" s="283"/>
      <c r="I244" s="557">
        <v>900</v>
      </c>
      <c r="J244" s="558"/>
      <c r="K244" s="558"/>
      <c r="L244" s="856"/>
      <c r="M244" s="295">
        <f t="shared" si="1"/>
        <v>900</v>
      </c>
      <c r="N244" s="285"/>
    </row>
    <row r="245" spans="1:14" ht="15">
      <c r="A245" s="802">
        <v>238</v>
      </c>
      <c r="B245" s="574"/>
      <c r="C245" s="848"/>
      <c r="D245" s="297" t="s">
        <v>275</v>
      </c>
      <c r="E245" s="322"/>
      <c r="F245" s="298"/>
      <c r="G245" s="298"/>
      <c r="H245" s="299"/>
      <c r="I245" s="320"/>
      <c r="J245" s="319"/>
      <c r="K245" s="319"/>
      <c r="L245" s="860"/>
      <c r="M245" s="284">
        <f t="shared" si="1"/>
        <v>0</v>
      </c>
      <c r="N245" s="321"/>
    </row>
    <row r="246" spans="1:14" ht="30">
      <c r="A246" s="802">
        <v>239</v>
      </c>
      <c r="B246" s="567"/>
      <c r="C246" s="568">
        <v>67</v>
      </c>
      <c r="D246" s="281" t="s">
        <v>858</v>
      </c>
      <c r="E246" s="282" t="s">
        <v>714</v>
      </c>
      <c r="F246" s="293">
        <f>SUM(G246+H246+M247+N247)</f>
        <v>1300</v>
      </c>
      <c r="G246" s="281">
        <v>0</v>
      </c>
      <c r="H246" s="283">
        <v>0</v>
      </c>
      <c r="I246" s="557"/>
      <c r="J246" s="558"/>
      <c r="K246" s="558"/>
      <c r="L246" s="856"/>
      <c r="M246" s="284"/>
      <c r="N246" s="285"/>
    </row>
    <row r="247" spans="1:14" ht="15">
      <c r="A247" s="802">
        <v>240</v>
      </c>
      <c r="B247" s="573"/>
      <c r="C247" s="568"/>
      <c r="D247" s="292" t="s">
        <v>285</v>
      </c>
      <c r="E247" s="282"/>
      <c r="F247" s="293"/>
      <c r="G247" s="281"/>
      <c r="H247" s="283"/>
      <c r="I247" s="557">
        <v>1300</v>
      </c>
      <c r="J247" s="558"/>
      <c r="K247" s="558"/>
      <c r="L247" s="856"/>
      <c r="M247" s="295">
        <f t="shared" si="1"/>
        <v>1300</v>
      </c>
      <c r="N247" s="285"/>
    </row>
    <row r="248" spans="1:14" ht="15">
      <c r="A248" s="802">
        <v>241</v>
      </c>
      <c r="B248" s="574"/>
      <c r="C248" s="848"/>
      <c r="D248" s="297" t="s">
        <v>275</v>
      </c>
      <c r="E248" s="322"/>
      <c r="F248" s="298"/>
      <c r="G248" s="298"/>
      <c r="H248" s="299"/>
      <c r="I248" s="320">
        <v>953</v>
      </c>
      <c r="J248" s="319"/>
      <c r="K248" s="319"/>
      <c r="L248" s="860"/>
      <c r="M248" s="284">
        <f t="shared" si="1"/>
        <v>953</v>
      </c>
      <c r="N248" s="321"/>
    </row>
    <row r="249" spans="1:14" ht="30">
      <c r="A249" s="802">
        <v>242</v>
      </c>
      <c r="B249" s="567"/>
      <c r="C249" s="568">
        <v>68</v>
      </c>
      <c r="D249" s="281" t="s">
        <v>859</v>
      </c>
      <c r="E249" s="282" t="s">
        <v>714</v>
      </c>
      <c r="F249" s="293">
        <f>SUM(G249+H249+M250+N250)</f>
        <v>54</v>
      </c>
      <c r="G249" s="281">
        <v>0</v>
      </c>
      <c r="H249" s="283">
        <v>0</v>
      </c>
      <c r="I249" s="557"/>
      <c r="J249" s="558"/>
      <c r="K249" s="558"/>
      <c r="L249" s="856"/>
      <c r="M249" s="284"/>
      <c r="N249" s="285"/>
    </row>
    <row r="250" spans="1:14" ht="15">
      <c r="A250" s="802">
        <v>243</v>
      </c>
      <c r="B250" s="573"/>
      <c r="C250" s="568"/>
      <c r="D250" s="292" t="s">
        <v>285</v>
      </c>
      <c r="E250" s="282"/>
      <c r="F250" s="293"/>
      <c r="G250" s="281"/>
      <c r="H250" s="283"/>
      <c r="I250" s="557">
        <v>54</v>
      </c>
      <c r="J250" s="558"/>
      <c r="K250" s="558"/>
      <c r="L250" s="856"/>
      <c r="M250" s="295">
        <f t="shared" si="1"/>
        <v>54</v>
      </c>
      <c r="N250" s="285"/>
    </row>
    <row r="251" spans="1:14" ht="15">
      <c r="A251" s="802">
        <v>244</v>
      </c>
      <c r="B251" s="574"/>
      <c r="C251" s="848"/>
      <c r="D251" s="297" t="s">
        <v>275</v>
      </c>
      <c r="E251" s="322"/>
      <c r="F251" s="298"/>
      <c r="G251" s="298"/>
      <c r="H251" s="299"/>
      <c r="I251" s="320"/>
      <c r="J251" s="319"/>
      <c r="K251" s="319"/>
      <c r="L251" s="860">
        <v>53</v>
      </c>
      <c r="M251" s="284">
        <f>SUM(I251:L251)</f>
        <v>53</v>
      </c>
      <c r="N251" s="321"/>
    </row>
    <row r="252" spans="1:14" ht="26.25" customHeight="1">
      <c r="A252" s="802">
        <v>245</v>
      </c>
      <c r="B252" s="567"/>
      <c r="C252" s="568">
        <v>69</v>
      </c>
      <c r="D252" s="281" t="s">
        <v>321</v>
      </c>
      <c r="E252" s="282" t="s">
        <v>714</v>
      </c>
      <c r="F252" s="293">
        <f>SUM(G252+H252+M253+N253)</f>
        <v>819</v>
      </c>
      <c r="G252" s="281">
        <v>0</v>
      </c>
      <c r="H252" s="283">
        <v>80</v>
      </c>
      <c r="I252" s="557"/>
      <c r="J252" s="558"/>
      <c r="K252" s="558"/>
      <c r="L252" s="856"/>
      <c r="M252" s="284"/>
      <c r="N252" s="285"/>
    </row>
    <row r="253" spans="1:14" ht="15">
      <c r="A253" s="802">
        <v>246</v>
      </c>
      <c r="B253" s="573"/>
      <c r="C253" s="568"/>
      <c r="D253" s="292" t="s">
        <v>285</v>
      </c>
      <c r="E253" s="282"/>
      <c r="F253" s="281"/>
      <c r="G253" s="281"/>
      <c r="H253" s="283"/>
      <c r="I253" s="557">
        <v>739</v>
      </c>
      <c r="J253" s="558"/>
      <c r="K253" s="558"/>
      <c r="L253" s="856"/>
      <c r="M253" s="295">
        <f>SUM(I253:K253)</f>
        <v>739</v>
      </c>
      <c r="N253" s="285"/>
    </row>
    <row r="254" spans="1:14" ht="15">
      <c r="A254" s="802">
        <v>247</v>
      </c>
      <c r="B254" s="574"/>
      <c r="C254" s="848"/>
      <c r="D254" s="297" t="s">
        <v>275</v>
      </c>
      <c r="E254" s="281"/>
      <c r="F254" s="298"/>
      <c r="G254" s="298"/>
      <c r="H254" s="299"/>
      <c r="I254" s="320">
        <v>365</v>
      </c>
      <c r="J254" s="319"/>
      <c r="K254" s="319"/>
      <c r="L254" s="860">
        <v>131</v>
      </c>
      <c r="M254" s="284">
        <f>SUM(I254:L254)</f>
        <v>496</v>
      </c>
      <c r="N254" s="321"/>
    </row>
    <row r="255" spans="1:14" ht="21.75" customHeight="1">
      <c r="A255" s="802">
        <v>248</v>
      </c>
      <c r="B255" s="567"/>
      <c r="C255" s="568">
        <v>70</v>
      </c>
      <c r="D255" s="281" t="s">
        <v>322</v>
      </c>
      <c r="E255" s="282" t="s">
        <v>714</v>
      </c>
      <c r="F255" s="293">
        <f>SUM(G255+H255+M256+N256)</f>
        <v>12012</v>
      </c>
      <c r="G255" s="281">
        <v>0</v>
      </c>
      <c r="H255" s="283">
        <v>0</v>
      </c>
      <c r="I255" s="557"/>
      <c r="J255" s="558"/>
      <c r="K255" s="558"/>
      <c r="L255" s="856"/>
      <c r="M255" s="284"/>
      <c r="N255" s="285"/>
    </row>
    <row r="256" spans="1:14" ht="15">
      <c r="A256" s="802">
        <v>249</v>
      </c>
      <c r="B256" s="567"/>
      <c r="C256" s="568"/>
      <c r="D256" s="292" t="s">
        <v>285</v>
      </c>
      <c r="E256" s="282"/>
      <c r="F256" s="293"/>
      <c r="G256" s="293"/>
      <c r="H256" s="310"/>
      <c r="I256" s="557">
        <v>12012</v>
      </c>
      <c r="J256" s="558"/>
      <c r="K256" s="558"/>
      <c r="L256" s="856"/>
      <c r="M256" s="295">
        <f>SUM(I256:K256)</f>
        <v>12012</v>
      </c>
      <c r="N256" s="285"/>
    </row>
    <row r="257" spans="1:14" ht="15">
      <c r="A257" s="802">
        <v>250</v>
      </c>
      <c r="B257" s="574"/>
      <c r="C257" s="848"/>
      <c r="D257" s="297" t="s">
        <v>275</v>
      </c>
      <c r="E257" s="322"/>
      <c r="F257" s="298"/>
      <c r="G257" s="298"/>
      <c r="H257" s="299"/>
      <c r="I257" s="320">
        <v>11457</v>
      </c>
      <c r="J257" s="319"/>
      <c r="K257" s="319"/>
      <c r="L257" s="860">
        <v>237</v>
      </c>
      <c r="M257" s="284">
        <f>SUM(I257:L257)</f>
        <v>11694</v>
      </c>
      <c r="N257" s="321"/>
    </row>
    <row r="258" spans="1:14" ht="36" customHeight="1">
      <c r="A258" s="802">
        <v>251</v>
      </c>
      <c r="B258" s="556"/>
      <c r="C258" s="846">
        <v>71</v>
      </c>
      <c r="D258" s="281" t="s">
        <v>323</v>
      </c>
      <c r="E258" s="282" t="s">
        <v>714</v>
      </c>
      <c r="F258" s="293">
        <f>SUM(G258+H258+M259+N259)</f>
        <v>753</v>
      </c>
      <c r="G258" s="281">
        <v>0</v>
      </c>
      <c r="H258" s="283">
        <v>0</v>
      </c>
      <c r="I258" s="557"/>
      <c r="J258" s="558"/>
      <c r="K258" s="558"/>
      <c r="L258" s="856"/>
      <c r="M258" s="295"/>
      <c r="N258" s="285"/>
    </row>
    <row r="259" spans="1:14" ht="15">
      <c r="A259" s="802">
        <v>252</v>
      </c>
      <c r="B259" s="573"/>
      <c r="C259" s="568"/>
      <c r="D259" s="292" t="s">
        <v>285</v>
      </c>
      <c r="E259" s="282"/>
      <c r="F259" s="281"/>
      <c r="G259" s="281"/>
      <c r="H259" s="283"/>
      <c r="I259" s="557">
        <v>753</v>
      </c>
      <c r="J259" s="558"/>
      <c r="K259" s="558"/>
      <c r="L259" s="856"/>
      <c r="M259" s="295">
        <f>SUM(I259:K259)</f>
        <v>753</v>
      </c>
      <c r="N259" s="285"/>
    </row>
    <row r="260" spans="1:14" ht="15">
      <c r="A260" s="802">
        <v>253</v>
      </c>
      <c r="B260" s="574"/>
      <c r="C260" s="848"/>
      <c r="D260" s="297" t="s">
        <v>275</v>
      </c>
      <c r="E260" s="322"/>
      <c r="F260" s="298"/>
      <c r="G260" s="298"/>
      <c r="H260" s="299"/>
      <c r="I260" s="320">
        <v>446</v>
      </c>
      <c r="J260" s="319"/>
      <c r="K260" s="319"/>
      <c r="L260" s="860">
        <v>20</v>
      </c>
      <c r="M260" s="284">
        <f>SUM(I260:L260)</f>
        <v>466</v>
      </c>
      <c r="N260" s="321"/>
    </row>
    <row r="261" spans="1:14" ht="21.75" customHeight="1">
      <c r="A261" s="802">
        <v>254</v>
      </c>
      <c r="B261" s="567"/>
      <c r="C261" s="568">
        <v>72</v>
      </c>
      <c r="D261" s="281" t="s">
        <v>544</v>
      </c>
      <c r="E261" s="282" t="s">
        <v>714</v>
      </c>
      <c r="F261" s="293">
        <f>SUM(G261+H261+M263+N262)</f>
        <v>16923</v>
      </c>
      <c r="G261" s="281">
        <v>0</v>
      </c>
      <c r="H261" s="283">
        <v>0</v>
      </c>
      <c r="I261" s="557"/>
      <c r="J261" s="558"/>
      <c r="K261" s="558"/>
      <c r="L261" s="856"/>
      <c r="M261" s="284"/>
      <c r="N261" s="285"/>
    </row>
    <row r="262" spans="1:14" ht="15">
      <c r="A262" s="802">
        <v>255</v>
      </c>
      <c r="B262" s="571"/>
      <c r="C262" s="568"/>
      <c r="D262" s="286" t="s">
        <v>277</v>
      </c>
      <c r="E262" s="569"/>
      <c r="F262" s="712"/>
      <c r="G262" s="288"/>
      <c r="H262" s="306"/>
      <c r="I262" s="560">
        <v>10000</v>
      </c>
      <c r="J262" s="561"/>
      <c r="K262" s="561"/>
      <c r="L262" s="857"/>
      <c r="M262" s="290">
        <f>SUM(I262:K262)</f>
        <v>10000</v>
      </c>
      <c r="N262" s="315"/>
    </row>
    <row r="263" spans="1:14" ht="15">
      <c r="A263" s="802">
        <v>256</v>
      </c>
      <c r="B263" s="573"/>
      <c r="C263" s="568"/>
      <c r="D263" s="292" t="s">
        <v>285</v>
      </c>
      <c r="E263" s="570"/>
      <c r="F263" s="603"/>
      <c r="G263" s="293"/>
      <c r="H263" s="310"/>
      <c r="I263" s="557">
        <v>16923</v>
      </c>
      <c r="J263" s="558"/>
      <c r="K263" s="558"/>
      <c r="L263" s="856"/>
      <c r="M263" s="295">
        <f>SUM(I263:K263)</f>
        <v>16923</v>
      </c>
      <c r="N263" s="316"/>
    </row>
    <row r="264" spans="1:14" ht="15">
      <c r="A264" s="802">
        <v>257</v>
      </c>
      <c r="B264" s="574"/>
      <c r="C264" s="848"/>
      <c r="D264" s="297" t="s">
        <v>275</v>
      </c>
      <c r="E264" s="322"/>
      <c r="F264" s="298"/>
      <c r="G264" s="298"/>
      <c r="H264" s="299"/>
      <c r="I264" s="320">
        <v>6098</v>
      </c>
      <c r="J264" s="319"/>
      <c r="K264" s="319"/>
      <c r="L264" s="860">
        <v>244</v>
      </c>
      <c r="M264" s="284">
        <f>SUM(I264:L264)</f>
        <v>6342</v>
      </c>
      <c r="N264" s="321"/>
    </row>
    <row r="265" spans="1:14" ht="21.75" customHeight="1">
      <c r="A265" s="802">
        <v>258</v>
      </c>
      <c r="B265" s="567"/>
      <c r="C265" s="568">
        <v>73</v>
      </c>
      <c r="D265" s="281" t="s">
        <v>507</v>
      </c>
      <c r="E265" s="282" t="s">
        <v>714</v>
      </c>
      <c r="F265" s="293">
        <f>SUM(G265+H265+M267+N266)</f>
        <v>7300</v>
      </c>
      <c r="G265" s="281">
        <v>0</v>
      </c>
      <c r="H265" s="283">
        <v>0</v>
      </c>
      <c r="I265" s="557"/>
      <c r="J265" s="558"/>
      <c r="K265" s="558"/>
      <c r="L265" s="856"/>
      <c r="M265" s="284"/>
      <c r="N265" s="285"/>
    </row>
    <row r="266" spans="1:14" ht="15">
      <c r="A266" s="802">
        <v>259</v>
      </c>
      <c r="B266" s="571"/>
      <c r="C266" s="568"/>
      <c r="D266" s="286" t="s">
        <v>277</v>
      </c>
      <c r="E266" s="569"/>
      <c r="F266" s="712"/>
      <c r="G266" s="288"/>
      <c r="H266" s="306"/>
      <c r="I266" s="560">
        <v>2300</v>
      </c>
      <c r="J266" s="561"/>
      <c r="K266" s="561"/>
      <c r="L266" s="857"/>
      <c r="M266" s="290">
        <f>SUM(I266:K266)</f>
        <v>2300</v>
      </c>
      <c r="N266" s="315"/>
    </row>
    <row r="267" spans="1:14" ht="15">
      <c r="A267" s="802">
        <v>260</v>
      </c>
      <c r="B267" s="573"/>
      <c r="C267" s="568"/>
      <c r="D267" s="292" t="s">
        <v>285</v>
      </c>
      <c r="E267" s="570"/>
      <c r="F267" s="603"/>
      <c r="G267" s="293"/>
      <c r="H267" s="310"/>
      <c r="I267" s="557">
        <v>7300</v>
      </c>
      <c r="J267" s="558"/>
      <c r="K267" s="558"/>
      <c r="L267" s="856"/>
      <c r="M267" s="295">
        <f>SUM(I267:K267)</f>
        <v>7300</v>
      </c>
      <c r="N267" s="316"/>
    </row>
    <row r="268" spans="1:14" ht="15">
      <c r="A268" s="802">
        <v>261</v>
      </c>
      <c r="B268" s="574"/>
      <c r="C268" s="848"/>
      <c r="D268" s="297" t="s">
        <v>275</v>
      </c>
      <c r="E268" s="322"/>
      <c r="F268" s="298"/>
      <c r="G268" s="298"/>
      <c r="H268" s="299"/>
      <c r="I268" s="334">
        <v>5905</v>
      </c>
      <c r="J268" s="333"/>
      <c r="K268" s="333"/>
      <c r="L268" s="863">
        <v>76</v>
      </c>
      <c r="M268" s="284">
        <f>SUM(I268:L268)</f>
        <v>5981</v>
      </c>
      <c r="N268" s="335"/>
    </row>
    <row r="269" spans="1:14" ht="45">
      <c r="A269" s="802">
        <v>262</v>
      </c>
      <c r="B269" s="556"/>
      <c r="C269" s="846">
        <v>74</v>
      </c>
      <c r="D269" s="281" t="s">
        <v>818</v>
      </c>
      <c r="E269" s="282" t="s">
        <v>714</v>
      </c>
      <c r="F269" s="293">
        <f>SUM(G269+H269+M270+N270)</f>
        <v>250</v>
      </c>
      <c r="G269" s="336">
        <v>0</v>
      </c>
      <c r="H269" s="337">
        <v>0</v>
      </c>
      <c r="I269" s="557"/>
      <c r="J269" s="558"/>
      <c r="K269" s="558"/>
      <c r="L269" s="856"/>
      <c r="M269" s="295"/>
      <c r="N269" s="285"/>
    </row>
    <row r="270" spans="1:14" ht="15">
      <c r="A270" s="802">
        <v>263</v>
      </c>
      <c r="B270" s="573"/>
      <c r="C270" s="568"/>
      <c r="D270" s="292" t="s">
        <v>285</v>
      </c>
      <c r="E270" s="282"/>
      <c r="F270" s="336"/>
      <c r="G270" s="336"/>
      <c r="H270" s="337"/>
      <c r="I270" s="557">
        <v>250</v>
      </c>
      <c r="J270" s="558"/>
      <c r="K270" s="558"/>
      <c r="L270" s="856"/>
      <c r="M270" s="295">
        <f>SUM(I270:K270)</f>
        <v>250</v>
      </c>
      <c r="N270" s="285"/>
    </row>
    <row r="271" spans="1:14" ht="15">
      <c r="A271" s="802">
        <v>264</v>
      </c>
      <c r="B271" s="574"/>
      <c r="C271" s="848"/>
      <c r="D271" s="297" t="s">
        <v>275</v>
      </c>
      <c r="E271" s="322"/>
      <c r="F271" s="298"/>
      <c r="G271" s="298"/>
      <c r="H271" s="299"/>
      <c r="I271" s="334"/>
      <c r="J271" s="333"/>
      <c r="K271" s="333"/>
      <c r="L271" s="863"/>
      <c r="M271" s="284">
        <f>SUM(I271:K271)</f>
        <v>0</v>
      </c>
      <c r="N271" s="338"/>
    </row>
    <row r="272" spans="1:14" ht="24" customHeight="1">
      <c r="A272" s="802">
        <v>265</v>
      </c>
      <c r="B272" s="567"/>
      <c r="C272" s="568">
        <v>75</v>
      </c>
      <c r="D272" s="281" t="s">
        <v>324</v>
      </c>
      <c r="E272" s="282" t="s">
        <v>714</v>
      </c>
      <c r="F272" s="293">
        <f>SUM(G272+H272+M273+N273)</f>
        <v>1000</v>
      </c>
      <c r="G272" s="281">
        <v>0</v>
      </c>
      <c r="H272" s="283">
        <v>0</v>
      </c>
      <c r="I272" s="557"/>
      <c r="J272" s="558"/>
      <c r="K272" s="558"/>
      <c r="L272" s="856"/>
      <c r="M272" s="284"/>
      <c r="N272" s="285"/>
    </row>
    <row r="273" spans="1:14" ht="15">
      <c r="A273" s="802">
        <v>266</v>
      </c>
      <c r="B273" s="567"/>
      <c r="C273" s="568"/>
      <c r="D273" s="292" t="s">
        <v>285</v>
      </c>
      <c r="E273" s="282"/>
      <c r="F273" s="293"/>
      <c r="G273" s="293"/>
      <c r="H273" s="310"/>
      <c r="I273" s="557">
        <v>1000</v>
      </c>
      <c r="J273" s="558"/>
      <c r="K273" s="558"/>
      <c r="L273" s="856"/>
      <c r="M273" s="295">
        <f>SUM(I273:K273)</f>
        <v>1000</v>
      </c>
      <c r="N273" s="285"/>
    </row>
    <row r="274" spans="1:14" ht="15">
      <c r="A274" s="802">
        <v>267</v>
      </c>
      <c r="B274" s="574"/>
      <c r="C274" s="848"/>
      <c r="D274" s="297" t="s">
        <v>275</v>
      </c>
      <c r="E274" s="281"/>
      <c r="F274" s="298"/>
      <c r="G274" s="298"/>
      <c r="H274" s="299"/>
      <c r="I274" s="334">
        <v>1000</v>
      </c>
      <c r="J274" s="333"/>
      <c r="K274" s="333"/>
      <c r="L274" s="863"/>
      <c r="M274" s="284">
        <f>SUM(I274:K274)</f>
        <v>1000</v>
      </c>
      <c r="N274" s="335"/>
    </row>
    <row r="275" spans="1:14" ht="30">
      <c r="A275" s="802">
        <v>268</v>
      </c>
      <c r="B275" s="556"/>
      <c r="C275" s="846">
        <v>76</v>
      </c>
      <c r="D275" s="281" t="s">
        <v>325</v>
      </c>
      <c r="E275" s="282" t="s">
        <v>714</v>
      </c>
      <c r="F275" s="293">
        <f>SUM(G275+H275+M276+N276)</f>
        <v>1320</v>
      </c>
      <c r="G275" s="281">
        <v>0</v>
      </c>
      <c r="H275" s="283">
        <v>0</v>
      </c>
      <c r="I275" s="557"/>
      <c r="J275" s="558"/>
      <c r="K275" s="558"/>
      <c r="L275" s="856"/>
      <c r="M275" s="295"/>
      <c r="N275" s="285"/>
    </row>
    <row r="276" spans="1:14" ht="15">
      <c r="A276" s="802">
        <v>269</v>
      </c>
      <c r="B276" s="573"/>
      <c r="C276" s="568"/>
      <c r="D276" s="292" t="s">
        <v>285</v>
      </c>
      <c r="E276" s="282"/>
      <c r="F276" s="281"/>
      <c r="G276" s="281"/>
      <c r="H276" s="283"/>
      <c r="I276" s="557">
        <v>1320</v>
      </c>
      <c r="J276" s="558"/>
      <c r="K276" s="558"/>
      <c r="L276" s="856"/>
      <c r="M276" s="295">
        <f aca="true" t="shared" si="2" ref="M276:M345">SUM(I276:K276)</f>
        <v>1320</v>
      </c>
      <c r="N276" s="285"/>
    </row>
    <row r="277" spans="1:14" ht="15">
      <c r="A277" s="802">
        <v>270</v>
      </c>
      <c r="B277" s="574"/>
      <c r="C277" s="848"/>
      <c r="D277" s="297" t="s">
        <v>275</v>
      </c>
      <c r="E277" s="281"/>
      <c r="F277" s="298"/>
      <c r="G277" s="298"/>
      <c r="H277" s="299"/>
      <c r="I277" s="334">
        <v>741</v>
      </c>
      <c r="J277" s="333"/>
      <c r="K277" s="333"/>
      <c r="L277" s="863"/>
      <c r="M277" s="284">
        <f t="shared" si="2"/>
        <v>741</v>
      </c>
      <c r="N277" s="335"/>
    </row>
    <row r="278" spans="1:14" ht="30">
      <c r="A278" s="802">
        <v>271</v>
      </c>
      <c r="B278" s="556"/>
      <c r="C278" s="568">
        <v>77</v>
      </c>
      <c r="D278" s="281" t="s">
        <v>326</v>
      </c>
      <c r="E278" s="282" t="s">
        <v>714</v>
      </c>
      <c r="F278" s="293">
        <f>SUM(G278+H278+M279+N279)</f>
        <v>13900</v>
      </c>
      <c r="G278" s="281">
        <v>0</v>
      </c>
      <c r="H278" s="283">
        <v>0</v>
      </c>
      <c r="I278" s="557"/>
      <c r="J278" s="558"/>
      <c r="K278" s="558"/>
      <c r="L278" s="856"/>
      <c r="M278" s="295"/>
      <c r="N278" s="285"/>
    </row>
    <row r="279" spans="1:14" ht="15">
      <c r="A279" s="802">
        <v>272</v>
      </c>
      <c r="B279" s="573"/>
      <c r="C279" s="568"/>
      <c r="D279" s="292" t="s">
        <v>285</v>
      </c>
      <c r="E279" s="282"/>
      <c r="F279" s="281"/>
      <c r="G279" s="281"/>
      <c r="H279" s="283"/>
      <c r="I279" s="557">
        <v>13900</v>
      </c>
      <c r="J279" s="558"/>
      <c r="K279" s="558"/>
      <c r="L279" s="856"/>
      <c r="M279" s="295">
        <f t="shared" si="2"/>
        <v>13900</v>
      </c>
      <c r="N279" s="285"/>
    </row>
    <row r="280" spans="1:14" ht="15">
      <c r="A280" s="802">
        <v>273</v>
      </c>
      <c r="B280" s="574"/>
      <c r="C280" s="848"/>
      <c r="D280" s="297" t="s">
        <v>275</v>
      </c>
      <c r="E280" s="281"/>
      <c r="F280" s="298"/>
      <c r="G280" s="298"/>
      <c r="H280" s="299"/>
      <c r="I280" s="334">
        <v>13900</v>
      </c>
      <c r="J280" s="333"/>
      <c r="K280" s="333"/>
      <c r="L280" s="863"/>
      <c r="M280" s="284">
        <f t="shared" si="2"/>
        <v>13900</v>
      </c>
      <c r="N280" s="335"/>
    </row>
    <row r="281" spans="1:14" ht="24" customHeight="1">
      <c r="A281" s="802">
        <v>274</v>
      </c>
      <c r="B281" s="567"/>
      <c r="C281" s="568">
        <v>78</v>
      </c>
      <c r="D281" s="281" t="s">
        <v>327</v>
      </c>
      <c r="E281" s="282" t="s">
        <v>714</v>
      </c>
      <c r="F281" s="293">
        <f>SUM(G281+H281+M282+N282)</f>
        <v>1116</v>
      </c>
      <c r="G281" s="281">
        <v>0</v>
      </c>
      <c r="H281" s="283">
        <v>0</v>
      </c>
      <c r="I281" s="557"/>
      <c r="J281" s="558"/>
      <c r="K281" s="558"/>
      <c r="L281" s="856"/>
      <c r="M281" s="284"/>
      <c r="N281" s="285"/>
    </row>
    <row r="282" spans="1:14" ht="15">
      <c r="A282" s="802">
        <v>275</v>
      </c>
      <c r="B282" s="567"/>
      <c r="C282" s="568"/>
      <c r="D282" s="292" t="s">
        <v>285</v>
      </c>
      <c r="E282" s="282"/>
      <c r="F282" s="293"/>
      <c r="G282" s="293"/>
      <c r="H282" s="310"/>
      <c r="I282" s="557">
        <v>1116</v>
      </c>
      <c r="J282" s="558"/>
      <c r="K282" s="558"/>
      <c r="L282" s="856"/>
      <c r="M282" s="295">
        <f t="shared" si="2"/>
        <v>1116</v>
      </c>
      <c r="N282" s="285"/>
    </row>
    <row r="283" spans="1:14" ht="15">
      <c r="A283" s="802">
        <v>276</v>
      </c>
      <c r="B283" s="574"/>
      <c r="C283" s="848"/>
      <c r="D283" s="297" t="s">
        <v>275</v>
      </c>
      <c r="E283" s="281"/>
      <c r="F283" s="298"/>
      <c r="G283" s="298"/>
      <c r="H283" s="299"/>
      <c r="I283" s="334">
        <v>741</v>
      </c>
      <c r="J283" s="333"/>
      <c r="K283" s="333"/>
      <c r="L283" s="863"/>
      <c r="M283" s="284">
        <f t="shared" si="2"/>
        <v>741</v>
      </c>
      <c r="N283" s="335"/>
    </row>
    <row r="284" spans="1:14" ht="24" customHeight="1">
      <c r="A284" s="802">
        <v>277</v>
      </c>
      <c r="B284" s="567"/>
      <c r="C284" s="568">
        <v>79</v>
      </c>
      <c r="D284" s="281" t="s">
        <v>328</v>
      </c>
      <c r="E284" s="282" t="s">
        <v>714</v>
      </c>
      <c r="F284" s="293">
        <f>SUM(G284+H284+M285+N285)</f>
        <v>600</v>
      </c>
      <c r="G284" s="281">
        <v>0</v>
      </c>
      <c r="H284" s="283">
        <v>0</v>
      </c>
      <c r="I284" s="557"/>
      <c r="J284" s="558"/>
      <c r="K284" s="558"/>
      <c r="L284" s="856"/>
      <c r="M284" s="284"/>
      <c r="N284" s="285"/>
    </row>
    <row r="285" spans="1:14" ht="15">
      <c r="A285" s="802">
        <v>278</v>
      </c>
      <c r="B285" s="567"/>
      <c r="C285" s="568"/>
      <c r="D285" s="292" t="s">
        <v>285</v>
      </c>
      <c r="E285" s="282"/>
      <c r="F285" s="293"/>
      <c r="G285" s="293"/>
      <c r="H285" s="310"/>
      <c r="I285" s="557">
        <v>600</v>
      </c>
      <c r="J285" s="558"/>
      <c r="K285" s="558"/>
      <c r="L285" s="856"/>
      <c r="M285" s="295">
        <f t="shared" si="2"/>
        <v>600</v>
      </c>
      <c r="N285" s="285"/>
    </row>
    <row r="286" spans="1:14" ht="15">
      <c r="A286" s="802">
        <v>279</v>
      </c>
      <c r="B286" s="574"/>
      <c r="C286" s="848"/>
      <c r="D286" s="297" t="s">
        <v>275</v>
      </c>
      <c r="E286" s="281"/>
      <c r="F286" s="298"/>
      <c r="G286" s="298"/>
      <c r="H286" s="299"/>
      <c r="I286" s="334">
        <v>600</v>
      </c>
      <c r="J286" s="333"/>
      <c r="K286" s="333"/>
      <c r="L286" s="863"/>
      <c r="M286" s="284">
        <f t="shared" si="2"/>
        <v>600</v>
      </c>
      <c r="N286" s="335"/>
    </row>
    <row r="287" spans="1:14" ht="36" customHeight="1">
      <c r="A287" s="802">
        <v>280</v>
      </c>
      <c r="B287" s="556"/>
      <c r="C287" s="846">
        <v>80</v>
      </c>
      <c r="D287" s="576" t="s">
        <v>329</v>
      </c>
      <c r="E287" s="282" t="s">
        <v>714</v>
      </c>
      <c r="F287" s="293">
        <f>SUM(G287+H287+M288+N288)</f>
        <v>150</v>
      </c>
      <c r="G287" s="293">
        <v>0</v>
      </c>
      <c r="H287" s="310">
        <v>0</v>
      </c>
      <c r="I287" s="557"/>
      <c r="J287" s="558"/>
      <c r="K287" s="558"/>
      <c r="L287" s="856"/>
      <c r="M287" s="295"/>
      <c r="N287" s="285"/>
    </row>
    <row r="288" spans="1:14" ht="15">
      <c r="A288" s="802">
        <v>281</v>
      </c>
      <c r="B288" s="567"/>
      <c r="C288" s="568"/>
      <c r="D288" s="292" t="s">
        <v>285</v>
      </c>
      <c r="E288" s="282"/>
      <c r="F288" s="293"/>
      <c r="G288" s="293"/>
      <c r="H288" s="310"/>
      <c r="I288" s="557"/>
      <c r="J288" s="558">
        <v>150</v>
      </c>
      <c r="K288" s="558"/>
      <c r="L288" s="856"/>
      <c r="M288" s="295">
        <f>SUM(I288:K288)</f>
        <v>150</v>
      </c>
      <c r="N288" s="285"/>
    </row>
    <row r="289" spans="1:14" ht="15">
      <c r="A289" s="802">
        <v>282</v>
      </c>
      <c r="B289" s="574"/>
      <c r="C289" s="848"/>
      <c r="D289" s="297" t="s">
        <v>275</v>
      </c>
      <c r="E289" s="281"/>
      <c r="F289" s="298"/>
      <c r="G289" s="298"/>
      <c r="H289" s="299"/>
      <c r="I289" s="334"/>
      <c r="J289" s="333"/>
      <c r="K289" s="333"/>
      <c r="L289" s="863"/>
      <c r="M289" s="284">
        <f>SUM(I289:K289)</f>
        <v>0</v>
      </c>
      <c r="N289" s="335"/>
    </row>
    <row r="290" spans="1:14" ht="24" customHeight="1">
      <c r="A290" s="802">
        <v>283</v>
      </c>
      <c r="B290" s="567"/>
      <c r="C290" s="568">
        <v>81</v>
      </c>
      <c r="D290" s="281" t="s">
        <v>1093</v>
      </c>
      <c r="E290" s="282" t="s">
        <v>714</v>
      </c>
      <c r="F290" s="293">
        <f>SUM(G290+H290+M291+N291)</f>
        <v>170</v>
      </c>
      <c r="G290" s="281">
        <v>0</v>
      </c>
      <c r="H290" s="283">
        <v>0</v>
      </c>
      <c r="I290" s="557"/>
      <c r="J290" s="558"/>
      <c r="K290" s="558"/>
      <c r="L290" s="856"/>
      <c r="M290" s="284"/>
      <c r="N290" s="285"/>
    </row>
    <row r="291" spans="1:14" ht="15">
      <c r="A291" s="802">
        <v>284</v>
      </c>
      <c r="B291" s="567"/>
      <c r="C291" s="568"/>
      <c r="D291" s="292" t="s">
        <v>285</v>
      </c>
      <c r="E291" s="282"/>
      <c r="F291" s="293"/>
      <c r="G291" s="293"/>
      <c r="H291" s="310"/>
      <c r="I291" s="557"/>
      <c r="J291" s="558">
        <v>170</v>
      </c>
      <c r="K291" s="558"/>
      <c r="L291" s="856"/>
      <c r="M291" s="295">
        <f>SUM(I291:K291)</f>
        <v>170</v>
      </c>
      <c r="N291" s="285"/>
    </row>
    <row r="292" spans="1:14" ht="15">
      <c r="A292" s="802">
        <v>285</v>
      </c>
      <c r="B292" s="574"/>
      <c r="C292" s="848"/>
      <c r="D292" s="297" t="s">
        <v>275</v>
      </c>
      <c r="E292" s="281"/>
      <c r="F292" s="298"/>
      <c r="G292" s="298"/>
      <c r="H292" s="299"/>
      <c r="I292" s="334"/>
      <c r="J292" s="333">
        <v>60</v>
      </c>
      <c r="K292" s="333"/>
      <c r="L292" s="863"/>
      <c r="M292" s="284">
        <f>SUM(I292:K292)</f>
        <v>60</v>
      </c>
      <c r="N292" s="335"/>
    </row>
    <row r="293" spans="1:14" ht="36" customHeight="1">
      <c r="A293" s="802">
        <v>286</v>
      </c>
      <c r="B293" s="556"/>
      <c r="C293" s="846">
        <v>82</v>
      </c>
      <c r="D293" s="281" t="s">
        <v>330</v>
      </c>
      <c r="E293" s="282" t="s">
        <v>714</v>
      </c>
      <c r="F293" s="293">
        <f>SUM(G293+H293+M294+N294)</f>
        <v>30000</v>
      </c>
      <c r="G293" s="293">
        <v>0</v>
      </c>
      <c r="H293" s="310">
        <v>0</v>
      </c>
      <c r="I293" s="557"/>
      <c r="J293" s="558"/>
      <c r="K293" s="558"/>
      <c r="L293" s="856"/>
      <c r="M293" s="295"/>
      <c r="N293" s="285"/>
    </row>
    <row r="294" spans="1:14" ht="15">
      <c r="A294" s="802">
        <v>287</v>
      </c>
      <c r="B294" s="567"/>
      <c r="C294" s="568"/>
      <c r="D294" s="281" t="s">
        <v>285</v>
      </c>
      <c r="E294" s="282"/>
      <c r="F294" s="293"/>
      <c r="G294" s="293"/>
      <c r="H294" s="310"/>
      <c r="I294" s="557">
        <v>30000</v>
      </c>
      <c r="J294" s="558"/>
      <c r="K294" s="558"/>
      <c r="L294" s="856"/>
      <c r="M294" s="295">
        <f>SUM(I294:K294)</f>
        <v>30000</v>
      </c>
      <c r="N294" s="285"/>
    </row>
    <row r="295" spans="1:14" ht="15">
      <c r="A295" s="802">
        <v>288</v>
      </c>
      <c r="B295" s="574"/>
      <c r="C295" s="848"/>
      <c r="D295" s="297" t="s">
        <v>275</v>
      </c>
      <c r="E295" s="281"/>
      <c r="F295" s="298"/>
      <c r="G295" s="298"/>
      <c r="H295" s="299"/>
      <c r="I295" s="334">
        <v>30000</v>
      </c>
      <c r="J295" s="333"/>
      <c r="K295" s="333"/>
      <c r="L295" s="863"/>
      <c r="M295" s="284">
        <f>SUM(I295:K295)</f>
        <v>30000</v>
      </c>
      <c r="N295" s="335"/>
    </row>
    <row r="296" spans="1:14" ht="36" customHeight="1">
      <c r="A296" s="802">
        <v>289</v>
      </c>
      <c r="B296" s="556"/>
      <c r="C296" s="846">
        <v>83</v>
      </c>
      <c r="D296" s="281" t="s">
        <v>331</v>
      </c>
      <c r="E296" s="282" t="s">
        <v>714</v>
      </c>
      <c r="F296" s="293">
        <f>SUM(G296+H296+M297+N297)</f>
        <v>3000</v>
      </c>
      <c r="G296" s="293">
        <v>0</v>
      </c>
      <c r="H296" s="310">
        <v>0</v>
      </c>
      <c r="I296" s="557"/>
      <c r="J296" s="558"/>
      <c r="K296" s="558"/>
      <c r="L296" s="856"/>
      <c r="M296" s="295"/>
      <c r="N296" s="285"/>
    </row>
    <row r="297" spans="1:14" ht="15">
      <c r="A297" s="802">
        <v>290</v>
      </c>
      <c r="B297" s="573"/>
      <c r="C297" s="568"/>
      <c r="D297" s="292" t="s">
        <v>285</v>
      </c>
      <c r="E297" s="282"/>
      <c r="F297" s="281"/>
      <c r="G297" s="281"/>
      <c r="H297" s="283"/>
      <c r="I297" s="557">
        <v>3000</v>
      </c>
      <c r="J297" s="558"/>
      <c r="K297" s="558"/>
      <c r="L297" s="856"/>
      <c r="M297" s="295">
        <f t="shared" si="2"/>
        <v>3000</v>
      </c>
      <c r="N297" s="285"/>
    </row>
    <row r="298" spans="1:14" ht="15">
      <c r="A298" s="802">
        <v>291</v>
      </c>
      <c r="B298" s="574"/>
      <c r="C298" s="848"/>
      <c r="D298" s="297" t="s">
        <v>275</v>
      </c>
      <c r="E298" s="322"/>
      <c r="F298" s="298"/>
      <c r="G298" s="298"/>
      <c r="H298" s="299"/>
      <c r="I298" s="334">
        <v>2788</v>
      </c>
      <c r="J298" s="333"/>
      <c r="K298" s="333"/>
      <c r="L298" s="863"/>
      <c r="M298" s="284">
        <f t="shared" si="2"/>
        <v>2788</v>
      </c>
      <c r="N298" s="335"/>
    </row>
    <row r="299" spans="1:14" ht="24" customHeight="1">
      <c r="A299" s="802">
        <v>292</v>
      </c>
      <c r="B299" s="567"/>
      <c r="C299" s="568">
        <v>84</v>
      </c>
      <c r="D299" s="281" t="s">
        <v>439</v>
      </c>
      <c r="E299" s="282" t="s">
        <v>714</v>
      </c>
      <c r="F299" s="293">
        <f>SUM(G299+H299+M300+N300)</f>
        <v>13190</v>
      </c>
      <c r="G299" s="281">
        <v>9959</v>
      </c>
      <c r="H299" s="283">
        <v>2431</v>
      </c>
      <c r="I299" s="557"/>
      <c r="J299" s="558"/>
      <c r="K299" s="558"/>
      <c r="L299" s="856"/>
      <c r="M299" s="284"/>
      <c r="N299" s="285"/>
    </row>
    <row r="300" spans="1:14" ht="15">
      <c r="A300" s="802">
        <v>293</v>
      </c>
      <c r="B300" s="567"/>
      <c r="C300" s="568"/>
      <c r="D300" s="292" t="s">
        <v>285</v>
      </c>
      <c r="E300" s="282"/>
      <c r="F300" s="293"/>
      <c r="G300" s="293"/>
      <c r="H300" s="310"/>
      <c r="I300" s="557">
        <v>800</v>
      </c>
      <c r="J300" s="558"/>
      <c r="K300" s="558"/>
      <c r="L300" s="856"/>
      <c r="M300" s="295">
        <f t="shared" si="2"/>
        <v>800</v>
      </c>
      <c r="N300" s="285"/>
    </row>
    <row r="301" spans="1:14" ht="15">
      <c r="A301" s="802">
        <v>294</v>
      </c>
      <c r="B301" s="574"/>
      <c r="C301" s="848"/>
      <c r="D301" s="297" t="s">
        <v>275</v>
      </c>
      <c r="E301" s="302"/>
      <c r="F301" s="298"/>
      <c r="G301" s="298"/>
      <c r="H301" s="299"/>
      <c r="I301" s="320"/>
      <c r="J301" s="319"/>
      <c r="K301" s="319"/>
      <c r="L301" s="860"/>
      <c r="M301" s="284">
        <f t="shared" si="2"/>
        <v>0</v>
      </c>
      <c r="N301" s="321"/>
    </row>
    <row r="302" spans="1:14" ht="36" customHeight="1">
      <c r="A302" s="802">
        <v>295</v>
      </c>
      <c r="B302" s="556"/>
      <c r="C302" s="846">
        <v>85</v>
      </c>
      <c r="D302" s="281" t="s">
        <v>1094</v>
      </c>
      <c r="E302" s="282" t="s">
        <v>714</v>
      </c>
      <c r="F302" s="293">
        <f>SUM(G302+H302+M303+N303)</f>
        <v>10478</v>
      </c>
      <c r="G302" s="293">
        <v>0</v>
      </c>
      <c r="H302" s="310">
        <v>0</v>
      </c>
      <c r="I302" s="557"/>
      <c r="J302" s="558"/>
      <c r="K302" s="558"/>
      <c r="L302" s="856"/>
      <c r="M302" s="284"/>
      <c r="N302" s="285"/>
    </row>
    <row r="303" spans="1:14" ht="15">
      <c r="A303" s="802">
        <v>296</v>
      </c>
      <c r="B303" s="573"/>
      <c r="C303" s="568"/>
      <c r="D303" s="292" t="s">
        <v>285</v>
      </c>
      <c r="E303" s="282"/>
      <c r="F303" s="281"/>
      <c r="G303" s="281"/>
      <c r="H303" s="283"/>
      <c r="I303" s="557">
        <v>10478</v>
      </c>
      <c r="J303" s="558"/>
      <c r="K303" s="558"/>
      <c r="L303" s="856"/>
      <c r="M303" s="295">
        <f t="shared" si="2"/>
        <v>10478</v>
      </c>
      <c r="N303" s="285"/>
    </row>
    <row r="304" spans="1:14" ht="15">
      <c r="A304" s="802">
        <v>297</v>
      </c>
      <c r="B304" s="574"/>
      <c r="C304" s="848"/>
      <c r="D304" s="297" t="s">
        <v>275</v>
      </c>
      <c r="E304" s="322"/>
      <c r="F304" s="298"/>
      <c r="G304" s="298"/>
      <c r="H304" s="299"/>
      <c r="I304" s="334"/>
      <c r="J304" s="333"/>
      <c r="K304" s="333"/>
      <c r="L304" s="863"/>
      <c r="M304" s="284">
        <f t="shared" si="2"/>
        <v>0</v>
      </c>
      <c r="N304" s="335"/>
    </row>
    <row r="305" spans="1:14" ht="24" customHeight="1">
      <c r="A305" s="802">
        <v>298</v>
      </c>
      <c r="B305" s="567"/>
      <c r="C305" s="568">
        <v>86</v>
      </c>
      <c r="D305" s="281" t="s">
        <v>446</v>
      </c>
      <c r="E305" s="282" t="s">
        <v>714</v>
      </c>
      <c r="F305" s="293">
        <f>SUM(G305+H305+M306+N306)</f>
        <v>28500</v>
      </c>
      <c r="G305" s="281">
        <v>0</v>
      </c>
      <c r="H305" s="283">
        <v>0</v>
      </c>
      <c r="I305" s="557"/>
      <c r="J305" s="558"/>
      <c r="K305" s="558"/>
      <c r="L305" s="856"/>
      <c r="M305" s="284"/>
      <c r="N305" s="285"/>
    </row>
    <row r="306" spans="1:14" ht="15">
      <c r="A306" s="802">
        <v>299</v>
      </c>
      <c r="B306" s="567"/>
      <c r="C306" s="568"/>
      <c r="D306" s="292" t="s">
        <v>285</v>
      </c>
      <c r="E306" s="282"/>
      <c r="F306" s="293"/>
      <c r="G306" s="293"/>
      <c r="H306" s="310"/>
      <c r="I306" s="557">
        <v>28500</v>
      </c>
      <c r="J306" s="558"/>
      <c r="K306" s="558"/>
      <c r="L306" s="856"/>
      <c r="M306" s="295">
        <f t="shared" si="2"/>
        <v>28500</v>
      </c>
      <c r="N306" s="285"/>
    </row>
    <row r="307" spans="1:14" ht="15">
      <c r="A307" s="802">
        <v>300</v>
      </c>
      <c r="B307" s="574"/>
      <c r="C307" s="848"/>
      <c r="D307" s="297" t="s">
        <v>275</v>
      </c>
      <c r="E307" s="302"/>
      <c r="F307" s="298"/>
      <c r="G307" s="298"/>
      <c r="H307" s="299"/>
      <c r="I307" s="320">
        <v>27649</v>
      </c>
      <c r="J307" s="319"/>
      <c r="K307" s="319"/>
      <c r="L307" s="860">
        <v>80</v>
      </c>
      <c r="M307" s="284">
        <f>SUM(I307:L307)</f>
        <v>27729</v>
      </c>
      <c r="N307" s="321"/>
    </row>
    <row r="308" spans="1:14" ht="24" customHeight="1">
      <c r="A308" s="802">
        <v>301</v>
      </c>
      <c r="B308" s="567"/>
      <c r="C308" s="568">
        <v>87</v>
      </c>
      <c r="D308" s="281" t="s">
        <v>332</v>
      </c>
      <c r="E308" s="282" t="s">
        <v>714</v>
      </c>
      <c r="F308" s="293">
        <f>SUM(G308+H308+M309+N309)</f>
        <v>3200</v>
      </c>
      <c r="G308" s="281">
        <v>0</v>
      </c>
      <c r="H308" s="283">
        <v>0</v>
      </c>
      <c r="I308" s="557"/>
      <c r="J308" s="558"/>
      <c r="K308" s="558"/>
      <c r="L308" s="856"/>
      <c r="M308" s="284"/>
      <c r="N308" s="285"/>
    </row>
    <row r="309" spans="1:14" ht="15">
      <c r="A309" s="802">
        <v>302</v>
      </c>
      <c r="B309" s="567"/>
      <c r="C309" s="568"/>
      <c r="D309" s="292" t="s">
        <v>285</v>
      </c>
      <c r="E309" s="282"/>
      <c r="F309" s="293"/>
      <c r="G309" s="293"/>
      <c r="H309" s="310"/>
      <c r="I309" s="557"/>
      <c r="J309" s="558">
        <v>3200</v>
      </c>
      <c r="K309" s="558"/>
      <c r="L309" s="856"/>
      <c r="M309" s="295">
        <f>SUM(I309:K309)</f>
        <v>3200</v>
      </c>
      <c r="N309" s="285"/>
    </row>
    <row r="310" spans="1:14" ht="15">
      <c r="A310" s="802">
        <v>303</v>
      </c>
      <c r="B310" s="574"/>
      <c r="C310" s="848"/>
      <c r="D310" s="297" t="s">
        <v>275</v>
      </c>
      <c r="E310" s="281"/>
      <c r="F310" s="298"/>
      <c r="G310" s="298"/>
      <c r="H310" s="299"/>
      <c r="I310" s="334"/>
      <c r="J310" s="333">
        <v>2082</v>
      </c>
      <c r="K310" s="333"/>
      <c r="L310" s="863"/>
      <c r="M310" s="284">
        <f>SUM(I310:K310)</f>
        <v>2082</v>
      </c>
      <c r="N310" s="335"/>
    </row>
    <row r="311" spans="1:14" ht="24" customHeight="1">
      <c r="A311" s="802">
        <v>304</v>
      </c>
      <c r="B311" s="567"/>
      <c r="C311" s="568">
        <v>88</v>
      </c>
      <c r="D311" s="281" t="s">
        <v>527</v>
      </c>
      <c r="E311" s="282" t="s">
        <v>714</v>
      </c>
      <c r="F311" s="293">
        <f>SUM(G311+H311+M312+N312)</f>
        <v>20006</v>
      </c>
      <c r="G311" s="281">
        <v>6</v>
      </c>
      <c r="H311" s="283">
        <v>0</v>
      </c>
      <c r="I311" s="557"/>
      <c r="J311" s="558"/>
      <c r="K311" s="558"/>
      <c r="L311" s="856"/>
      <c r="M311" s="284"/>
      <c r="N311" s="285"/>
    </row>
    <row r="312" spans="1:14" ht="15">
      <c r="A312" s="802">
        <v>305</v>
      </c>
      <c r="B312" s="567"/>
      <c r="C312" s="568"/>
      <c r="D312" s="292" t="s">
        <v>285</v>
      </c>
      <c r="E312" s="282"/>
      <c r="F312" s="293"/>
      <c r="G312" s="293"/>
      <c r="H312" s="310"/>
      <c r="I312" s="557">
        <v>20000</v>
      </c>
      <c r="J312" s="558"/>
      <c r="K312" s="558"/>
      <c r="L312" s="856"/>
      <c r="M312" s="295">
        <f t="shared" si="2"/>
        <v>20000</v>
      </c>
      <c r="N312" s="285"/>
    </row>
    <row r="313" spans="1:14" ht="15">
      <c r="A313" s="802">
        <v>306</v>
      </c>
      <c r="B313" s="574"/>
      <c r="C313" s="848"/>
      <c r="D313" s="297" t="s">
        <v>275</v>
      </c>
      <c r="E313" s="322"/>
      <c r="F313" s="298"/>
      <c r="G313" s="298"/>
      <c r="H313" s="299"/>
      <c r="I313" s="320">
        <v>10000</v>
      </c>
      <c r="J313" s="319"/>
      <c r="K313" s="319"/>
      <c r="L313" s="860"/>
      <c r="M313" s="284">
        <f t="shared" si="2"/>
        <v>10000</v>
      </c>
      <c r="N313" s="321"/>
    </row>
    <row r="314" spans="1:14" ht="24" customHeight="1">
      <c r="A314" s="802">
        <v>307</v>
      </c>
      <c r="B314" s="567"/>
      <c r="C314" s="568">
        <v>89</v>
      </c>
      <c r="D314" s="281" t="s">
        <v>531</v>
      </c>
      <c r="E314" s="282" t="s">
        <v>714</v>
      </c>
      <c r="F314" s="293">
        <f>SUM(G314+H314+M315+N315)</f>
        <v>402514</v>
      </c>
      <c r="G314" s="281">
        <v>2150</v>
      </c>
      <c r="H314" s="283">
        <v>364</v>
      </c>
      <c r="I314" s="557"/>
      <c r="J314" s="558"/>
      <c r="K314" s="558"/>
      <c r="L314" s="856"/>
      <c r="M314" s="284"/>
      <c r="N314" s="285"/>
    </row>
    <row r="315" spans="1:14" ht="15">
      <c r="A315" s="802">
        <v>308</v>
      </c>
      <c r="B315" s="567"/>
      <c r="C315" s="568"/>
      <c r="D315" s="292" t="s">
        <v>285</v>
      </c>
      <c r="E315" s="282"/>
      <c r="F315" s="293"/>
      <c r="G315" s="293"/>
      <c r="H315" s="310"/>
      <c r="I315" s="557">
        <v>25000</v>
      </c>
      <c r="J315" s="558"/>
      <c r="K315" s="558"/>
      <c r="L315" s="856"/>
      <c r="M315" s="295">
        <f t="shared" si="2"/>
        <v>25000</v>
      </c>
      <c r="N315" s="285">
        <v>375000</v>
      </c>
    </row>
    <row r="316" spans="1:14" ht="15">
      <c r="A316" s="802">
        <v>309</v>
      </c>
      <c r="B316" s="574"/>
      <c r="C316" s="848"/>
      <c r="D316" s="297" t="s">
        <v>275</v>
      </c>
      <c r="E316" s="302"/>
      <c r="F316" s="298"/>
      <c r="G316" s="298"/>
      <c r="H316" s="299"/>
      <c r="I316" s="320">
        <v>4</v>
      </c>
      <c r="J316" s="319"/>
      <c r="K316" s="319"/>
      <c r="L316" s="860"/>
      <c r="M316" s="284">
        <f t="shared" si="2"/>
        <v>4</v>
      </c>
      <c r="N316" s="321"/>
    </row>
    <row r="317" spans="1:14" ht="24" customHeight="1">
      <c r="A317" s="802">
        <v>310</v>
      </c>
      <c r="B317" s="567"/>
      <c r="C317" s="568">
        <v>90</v>
      </c>
      <c r="D317" s="281" t="s">
        <v>5</v>
      </c>
      <c r="E317" s="282" t="s">
        <v>714</v>
      </c>
      <c r="F317" s="293">
        <f>SUM(G317+H317+M318+N318)</f>
        <v>13000</v>
      </c>
      <c r="G317" s="281">
        <v>0</v>
      </c>
      <c r="H317" s="283">
        <v>0</v>
      </c>
      <c r="I317" s="557"/>
      <c r="J317" s="558"/>
      <c r="K317" s="558"/>
      <c r="L317" s="856"/>
      <c r="M317" s="284"/>
      <c r="N317" s="285"/>
    </row>
    <row r="318" spans="1:14" ht="15">
      <c r="A318" s="802">
        <v>311</v>
      </c>
      <c r="B318" s="567"/>
      <c r="C318" s="568"/>
      <c r="D318" s="292" t="s">
        <v>285</v>
      </c>
      <c r="E318" s="282"/>
      <c r="F318" s="293"/>
      <c r="G318" s="293"/>
      <c r="H318" s="310"/>
      <c r="I318" s="557">
        <v>13000</v>
      </c>
      <c r="J318" s="558"/>
      <c r="K318" s="558"/>
      <c r="L318" s="856"/>
      <c r="M318" s="295">
        <f t="shared" si="2"/>
        <v>13000</v>
      </c>
      <c r="N318" s="285"/>
    </row>
    <row r="319" spans="1:14" ht="15">
      <c r="A319" s="802">
        <v>312</v>
      </c>
      <c r="B319" s="574"/>
      <c r="C319" s="848"/>
      <c r="D319" s="297" t="s">
        <v>275</v>
      </c>
      <c r="E319" s="302"/>
      <c r="F319" s="298"/>
      <c r="G319" s="298"/>
      <c r="H319" s="299"/>
      <c r="I319" s="320">
        <v>12015</v>
      </c>
      <c r="J319" s="319"/>
      <c r="K319" s="319"/>
      <c r="L319" s="860">
        <v>360</v>
      </c>
      <c r="M319" s="284">
        <f>SUM(I319:L319)</f>
        <v>12375</v>
      </c>
      <c r="N319" s="321"/>
    </row>
    <row r="320" spans="1:14" ht="24" customHeight="1">
      <c r="A320" s="802">
        <v>313</v>
      </c>
      <c r="B320" s="567"/>
      <c r="C320" s="568">
        <v>91</v>
      </c>
      <c r="D320" s="281" t="s">
        <v>534</v>
      </c>
      <c r="E320" s="282" t="s">
        <v>714</v>
      </c>
      <c r="F320" s="293">
        <f>SUM(G320+H320+M321+N321)</f>
        <v>5000</v>
      </c>
      <c r="G320" s="281">
        <v>0</v>
      </c>
      <c r="H320" s="283">
        <v>0</v>
      </c>
      <c r="I320" s="557"/>
      <c r="J320" s="558"/>
      <c r="K320" s="558"/>
      <c r="L320" s="856"/>
      <c r="M320" s="284"/>
      <c r="N320" s="285"/>
    </row>
    <row r="321" spans="1:14" ht="15">
      <c r="A321" s="802">
        <v>314</v>
      </c>
      <c r="B321" s="567"/>
      <c r="C321" s="568"/>
      <c r="D321" s="292" t="s">
        <v>285</v>
      </c>
      <c r="E321" s="282"/>
      <c r="F321" s="293"/>
      <c r="G321" s="293"/>
      <c r="H321" s="310"/>
      <c r="I321" s="557">
        <v>5000</v>
      </c>
      <c r="J321" s="558"/>
      <c r="K321" s="558"/>
      <c r="L321" s="856"/>
      <c r="M321" s="295">
        <f t="shared" si="2"/>
        <v>5000</v>
      </c>
      <c r="N321" s="285"/>
    </row>
    <row r="322" spans="1:14" ht="15">
      <c r="A322" s="802">
        <v>315</v>
      </c>
      <c r="B322" s="574"/>
      <c r="C322" s="848"/>
      <c r="D322" s="297" t="s">
        <v>275</v>
      </c>
      <c r="E322" s="322"/>
      <c r="F322" s="298"/>
      <c r="G322" s="298"/>
      <c r="H322" s="299"/>
      <c r="I322" s="320">
        <v>4862</v>
      </c>
      <c r="J322" s="319"/>
      <c r="K322" s="319"/>
      <c r="L322" s="860"/>
      <c r="M322" s="284">
        <f t="shared" si="2"/>
        <v>4862</v>
      </c>
      <c r="N322" s="321"/>
    </row>
    <row r="323" spans="1:14" ht="24" customHeight="1">
      <c r="A323" s="802">
        <v>316</v>
      </c>
      <c r="B323" s="567"/>
      <c r="C323" s="568">
        <v>92</v>
      </c>
      <c r="D323" s="281" t="s">
        <v>333</v>
      </c>
      <c r="E323" s="282" t="s">
        <v>714</v>
      </c>
      <c r="F323" s="293">
        <f>SUM(G323+H323+M324+N324)</f>
        <v>1077</v>
      </c>
      <c r="G323" s="281">
        <v>0</v>
      </c>
      <c r="H323" s="283">
        <v>0</v>
      </c>
      <c r="I323" s="557"/>
      <c r="J323" s="558"/>
      <c r="K323" s="558"/>
      <c r="L323" s="856"/>
      <c r="M323" s="284"/>
      <c r="N323" s="285"/>
    </row>
    <row r="324" spans="1:14" ht="15">
      <c r="A324" s="802">
        <v>317</v>
      </c>
      <c r="B324" s="567"/>
      <c r="C324" s="568"/>
      <c r="D324" s="292" t="s">
        <v>285</v>
      </c>
      <c r="E324" s="282"/>
      <c r="F324" s="293"/>
      <c r="G324" s="293"/>
      <c r="H324" s="310"/>
      <c r="I324" s="557">
        <v>1077</v>
      </c>
      <c r="J324" s="558"/>
      <c r="K324" s="558"/>
      <c r="L324" s="856"/>
      <c r="M324" s="295">
        <f t="shared" si="2"/>
        <v>1077</v>
      </c>
      <c r="N324" s="285"/>
    </row>
    <row r="325" spans="1:14" ht="15">
      <c r="A325" s="802">
        <v>318</v>
      </c>
      <c r="B325" s="574"/>
      <c r="C325" s="848"/>
      <c r="D325" s="297" t="s">
        <v>275</v>
      </c>
      <c r="E325" s="281"/>
      <c r="F325" s="298"/>
      <c r="G325" s="298"/>
      <c r="H325" s="299"/>
      <c r="I325" s="334">
        <v>1077</v>
      </c>
      <c r="J325" s="333"/>
      <c r="K325" s="333"/>
      <c r="L325" s="863"/>
      <c r="M325" s="284">
        <f t="shared" si="2"/>
        <v>1077</v>
      </c>
      <c r="N325" s="335"/>
    </row>
    <row r="326" spans="1:14" ht="24" customHeight="1">
      <c r="A326" s="802">
        <v>319</v>
      </c>
      <c r="B326" s="567"/>
      <c r="C326" s="568">
        <v>93</v>
      </c>
      <c r="D326" s="281" t="s">
        <v>334</v>
      </c>
      <c r="E326" s="282" t="s">
        <v>714</v>
      </c>
      <c r="F326" s="293">
        <f>SUM(G326+H326+M327+N327)</f>
        <v>500</v>
      </c>
      <c r="G326" s="281">
        <v>0</v>
      </c>
      <c r="H326" s="283">
        <v>0</v>
      </c>
      <c r="I326" s="557"/>
      <c r="J326" s="558"/>
      <c r="K326" s="558"/>
      <c r="L326" s="856"/>
      <c r="M326" s="284"/>
      <c r="N326" s="285"/>
    </row>
    <row r="327" spans="1:14" ht="15">
      <c r="A327" s="802">
        <v>320</v>
      </c>
      <c r="B327" s="567"/>
      <c r="C327" s="568"/>
      <c r="D327" s="292" t="s">
        <v>285</v>
      </c>
      <c r="E327" s="282"/>
      <c r="F327" s="293"/>
      <c r="G327" s="293"/>
      <c r="H327" s="310"/>
      <c r="I327" s="557"/>
      <c r="J327" s="558">
        <v>500</v>
      </c>
      <c r="K327" s="558"/>
      <c r="L327" s="856"/>
      <c r="M327" s="295">
        <f t="shared" si="2"/>
        <v>500</v>
      </c>
      <c r="N327" s="285"/>
    </row>
    <row r="328" spans="1:14" ht="15">
      <c r="A328" s="802">
        <v>321</v>
      </c>
      <c r="B328" s="574"/>
      <c r="C328" s="848"/>
      <c r="D328" s="297" t="s">
        <v>275</v>
      </c>
      <c r="E328" s="281"/>
      <c r="F328" s="298"/>
      <c r="G328" s="298"/>
      <c r="H328" s="299"/>
      <c r="I328" s="334"/>
      <c r="J328" s="333">
        <v>500</v>
      </c>
      <c r="K328" s="333"/>
      <c r="L328" s="863"/>
      <c r="M328" s="284">
        <f t="shared" si="2"/>
        <v>500</v>
      </c>
      <c r="N328" s="335"/>
    </row>
    <row r="329" spans="1:14" ht="30">
      <c r="A329" s="802">
        <v>322</v>
      </c>
      <c r="B329" s="556"/>
      <c r="C329" s="846">
        <v>94</v>
      </c>
      <c r="D329" s="281" t="s">
        <v>536</v>
      </c>
      <c r="E329" s="282" t="s">
        <v>714</v>
      </c>
      <c r="F329" s="293">
        <f>SUM(G329+H329+M330+N330)</f>
        <v>7000</v>
      </c>
      <c r="G329" s="281">
        <v>0</v>
      </c>
      <c r="H329" s="283">
        <v>0</v>
      </c>
      <c r="I329" s="557"/>
      <c r="J329" s="558"/>
      <c r="K329" s="558"/>
      <c r="L329" s="856"/>
      <c r="M329" s="296"/>
      <c r="N329" s="285"/>
    </row>
    <row r="330" spans="1:14" ht="15">
      <c r="A330" s="802">
        <v>323</v>
      </c>
      <c r="B330" s="573"/>
      <c r="C330" s="568"/>
      <c r="D330" s="292" t="s">
        <v>285</v>
      </c>
      <c r="E330" s="282"/>
      <c r="F330" s="281"/>
      <c r="G330" s="281"/>
      <c r="H330" s="283"/>
      <c r="I330" s="557">
        <v>7000</v>
      </c>
      <c r="J330" s="558"/>
      <c r="K330" s="558"/>
      <c r="L330" s="856"/>
      <c r="M330" s="295">
        <f t="shared" si="2"/>
        <v>7000</v>
      </c>
      <c r="N330" s="285"/>
    </row>
    <row r="331" spans="1:14" ht="15">
      <c r="A331" s="802">
        <v>324</v>
      </c>
      <c r="B331" s="574"/>
      <c r="C331" s="848"/>
      <c r="D331" s="297" t="s">
        <v>275</v>
      </c>
      <c r="E331" s="302"/>
      <c r="F331" s="298"/>
      <c r="G331" s="298"/>
      <c r="H331" s="299"/>
      <c r="I331" s="320"/>
      <c r="J331" s="319"/>
      <c r="K331" s="319"/>
      <c r="L331" s="860"/>
      <c r="M331" s="284">
        <f t="shared" si="2"/>
        <v>0</v>
      </c>
      <c r="N331" s="321"/>
    </row>
    <row r="332" spans="1:14" ht="21.75" customHeight="1">
      <c r="A332" s="802">
        <v>325</v>
      </c>
      <c r="B332" s="567"/>
      <c r="C332" s="568">
        <v>95</v>
      </c>
      <c r="D332" s="281" t="s">
        <v>540</v>
      </c>
      <c r="E332" s="282" t="s">
        <v>714</v>
      </c>
      <c r="F332" s="293">
        <f>SUM(G332+H332+M333+N333)</f>
        <v>15000</v>
      </c>
      <c r="G332" s="281">
        <v>0</v>
      </c>
      <c r="H332" s="283">
        <v>0</v>
      </c>
      <c r="I332" s="557"/>
      <c r="J332" s="558"/>
      <c r="K332" s="558"/>
      <c r="L332" s="856"/>
      <c r="M332" s="284"/>
      <c r="N332" s="285"/>
    </row>
    <row r="333" spans="1:14" ht="15">
      <c r="A333" s="802">
        <v>326</v>
      </c>
      <c r="B333" s="567"/>
      <c r="C333" s="568"/>
      <c r="D333" s="292" t="s">
        <v>285</v>
      </c>
      <c r="E333" s="282"/>
      <c r="F333" s="293"/>
      <c r="G333" s="293"/>
      <c r="H333" s="310"/>
      <c r="I333" s="557">
        <v>15000</v>
      </c>
      <c r="J333" s="558"/>
      <c r="K333" s="558"/>
      <c r="L333" s="856"/>
      <c r="M333" s="295">
        <f t="shared" si="2"/>
        <v>15000</v>
      </c>
      <c r="N333" s="285"/>
    </row>
    <row r="334" spans="1:14" ht="15">
      <c r="A334" s="802">
        <v>327</v>
      </c>
      <c r="B334" s="574"/>
      <c r="C334" s="848"/>
      <c r="D334" s="297" t="s">
        <v>275</v>
      </c>
      <c r="E334" s="322"/>
      <c r="F334" s="298"/>
      <c r="G334" s="298"/>
      <c r="H334" s="299"/>
      <c r="I334" s="320">
        <v>413</v>
      </c>
      <c r="J334" s="319"/>
      <c r="K334" s="319"/>
      <c r="L334" s="860">
        <v>100</v>
      </c>
      <c r="M334" s="284">
        <f>SUM(I334:L334)</f>
        <v>513</v>
      </c>
      <c r="N334" s="321"/>
    </row>
    <row r="335" spans="1:14" ht="21.75" customHeight="1">
      <c r="A335" s="802">
        <v>328</v>
      </c>
      <c r="B335" s="567"/>
      <c r="C335" s="568">
        <v>96</v>
      </c>
      <c r="D335" s="281" t="s">
        <v>335</v>
      </c>
      <c r="E335" s="282" t="s">
        <v>714</v>
      </c>
      <c r="F335" s="293">
        <f>SUM(G335+H335+M336+N337)</f>
        <v>51</v>
      </c>
      <c r="G335" s="281">
        <v>0</v>
      </c>
      <c r="H335" s="283">
        <v>0</v>
      </c>
      <c r="I335" s="557"/>
      <c r="J335" s="558"/>
      <c r="K335" s="558"/>
      <c r="L335" s="856"/>
      <c r="M335" s="284"/>
      <c r="N335" s="285"/>
    </row>
    <row r="336" spans="1:14" ht="15">
      <c r="A336" s="802">
        <v>329</v>
      </c>
      <c r="B336" s="567"/>
      <c r="C336" s="568"/>
      <c r="D336" s="292" t="s">
        <v>285</v>
      </c>
      <c r="E336" s="282"/>
      <c r="F336" s="293"/>
      <c r="G336" s="293"/>
      <c r="H336" s="310"/>
      <c r="I336" s="557">
        <v>51</v>
      </c>
      <c r="J336" s="558"/>
      <c r="K336" s="558"/>
      <c r="L336" s="856"/>
      <c r="M336" s="295">
        <f t="shared" si="2"/>
        <v>51</v>
      </c>
      <c r="N336" s="285"/>
    </row>
    <row r="337" spans="1:14" ht="15">
      <c r="A337" s="802">
        <v>330</v>
      </c>
      <c r="B337" s="574"/>
      <c r="C337" s="848"/>
      <c r="D337" s="297" t="s">
        <v>275</v>
      </c>
      <c r="E337" s="322"/>
      <c r="F337" s="298"/>
      <c r="G337" s="298"/>
      <c r="H337" s="299"/>
      <c r="I337" s="320">
        <v>51</v>
      </c>
      <c r="J337" s="319"/>
      <c r="K337" s="319"/>
      <c r="L337" s="860"/>
      <c r="M337" s="284">
        <f t="shared" si="2"/>
        <v>51</v>
      </c>
      <c r="N337" s="321"/>
    </row>
    <row r="338" spans="1:14" ht="21.75" customHeight="1">
      <c r="A338" s="802">
        <v>331</v>
      </c>
      <c r="B338" s="573"/>
      <c r="C338" s="568"/>
      <c r="D338" s="339" t="s">
        <v>545</v>
      </c>
      <c r="E338" s="282"/>
      <c r="F338" s="351"/>
      <c r="G338" s="293"/>
      <c r="H338" s="324"/>
      <c r="I338" s="577"/>
      <c r="J338" s="578"/>
      <c r="K338" s="578"/>
      <c r="L338" s="864"/>
      <c r="M338" s="295"/>
      <c r="N338" s="341"/>
    </row>
    <row r="339" spans="1:14" ht="15">
      <c r="A339" s="802">
        <v>332</v>
      </c>
      <c r="B339" s="573"/>
      <c r="C339" s="568">
        <v>97</v>
      </c>
      <c r="D339" s="281" t="s">
        <v>546</v>
      </c>
      <c r="E339" s="282" t="s">
        <v>714</v>
      </c>
      <c r="F339" s="293">
        <f>SUM(G339+H339+M340+N340)</f>
        <v>500</v>
      </c>
      <c r="G339" s="281">
        <v>0</v>
      </c>
      <c r="H339" s="283">
        <v>0</v>
      </c>
      <c r="I339" s="557"/>
      <c r="J339" s="558"/>
      <c r="K339" s="558"/>
      <c r="L339" s="856"/>
      <c r="M339" s="295"/>
      <c r="N339" s="285"/>
    </row>
    <row r="340" spans="1:14" ht="15">
      <c r="A340" s="802">
        <v>333</v>
      </c>
      <c r="B340" s="573"/>
      <c r="C340" s="568"/>
      <c r="D340" s="292" t="s">
        <v>285</v>
      </c>
      <c r="E340" s="282"/>
      <c r="F340" s="281"/>
      <c r="G340" s="281"/>
      <c r="H340" s="283"/>
      <c r="I340" s="557"/>
      <c r="J340" s="558">
        <v>500</v>
      </c>
      <c r="K340" s="558"/>
      <c r="L340" s="856"/>
      <c r="M340" s="295">
        <f t="shared" si="2"/>
        <v>500</v>
      </c>
      <c r="N340" s="285"/>
    </row>
    <row r="341" spans="1:14" ht="15">
      <c r="A341" s="802">
        <v>334</v>
      </c>
      <c r="B341" s="574"/>
      <c r="C341" s="848"/>
      <c r="D341" s="297" t="s">
        <v>275</v>
      </c>
      <c r="E341" s="322"/>
      <c r="F341" s="298"/>
      <c r="G341" s="298"/>
      <c r="H341" s="299"/>
      <c r="I341" s="320"/>
      <c r="J341" s="319"/>
      <c r="K341" s="319"/>
      <c r="L341" s="860"/>
      <c r="M341" s="284">
        <f t="shared" si="2"/>
        <v>0</v>
      </c>
      <c r="N341" s="321"/>
    </row>
    <row r="342" spans="1:14" ht="21.75" customHeight="1">
      <c r="A342" s="802">
        <v>335</v>
      </c>
      <c r="B342" s="573"/>
      <c r="C342" s="568"/>
      <c r="D342" s="339" t="s">
        <v>547</v>
      </c>
      <c r="E342" s="282"/>
      <c r="F342" s="351"/>
      <c r="G342" s="351"/>
      <c r="H342" s="324"/>
      <c r="I342" s="579"/>
      <c r="J342" s="580"/>
      <c r="K342" s="580"/>
      <c r="L342" s="865"/>
      <c r="M342" s="295"/>
      <c r="N342" s="342"/>
    </row>
    <row r="343" spans="1:14" ht="15">
      <c r="A343" s="802">
        <v>336</v>
      </c>
      <c r="B343" s="573"/>
      <c r="C343" s="568">
        <v>98</v>
      </c>
      <c r="D343" s="281" t="s">
        <v>548</v>
      </c>
      <c r="E343" s="302" t="s">
        <v>714</v>
      </c>
      <c r="F343" s="293">
        <f>SUM(G343+H343+M344+N344)</f>
        <v>2725</v>
      </c>
      <c r="G343" s="281">
        <v>0</v>
      </c>
      <c r="H343" s="283">
        <v>0</v>
      </c>
      <c r="I343" s="557"/>
      <c r="J343" s="558"/>
      <c r="K343" s="558"/>
      <c r="L343" s="856"/>
      <c r="M343" s="295"/>
      <c r="N343" s="285"/>
    </row>
    <row r="344" spans="1:14" ht="15">
      <c r="A344" s="802">
        <v>337</v>
      </c>
      <c r="B344" s="573"/>
      <c r="C344" s="568"/>
      <c r="D344" s="292" t="s">
        <v>285</v>
      </c>
      <c r="E344" s="302"/>
      <c r="F344" s="281"/>
      <c r="G344" s="281"/>
      <c r="H344" s="283"/>
      <c r="I344" s="557">
        <v>2725</v>
      </c>
      <c r="J344" s="558"/>
      <c r="K344" s="558"/>
      <c r="L344" s="856"/>
      <c r="M344" s="295">
        <f t="shared" si="2"/>
        <v>2725</v>
      </c>
      <c r="N344" s="285"/>
    </row>
    <row r="345" spans="1:14" ht="15">
      <c r="A345" s="802">
        <v>338</v>
      </c>
      <c r="B345" s="574"/>
      <c r="C345" s="848"/>
      <c r="D345" s="297" t="s">
        <v>275</v>
      </c>
      <c r="E345" s="322"/>
      <c r="F345" s="298"/>
      <c r="G345" s="298"/>
      <c r="H345" s="299"/>
      <c r="I345" s="320">
        <v>2722</v>
      </c>
      <c r="J345" s="319"/>
      <c r="K345" s="319"/>
      <c r="L345" s="860"/>
      <c r="M345" s="284">
        <f t="shared" si="2"/>
        <v>2722</v>
      </c>
      <c r="N345" s="321"/>
    </row>
    <row r="346" spans="1:14" ht="21.75" customHeight="1">
      <c r="A346" s="802">
        <v>339</v>
      </c>
      <c r="B346" s="573"/>
      <c r="C346" s="568">
        <v>99</v>
      </c>
      <c r="D346" s="339" t="s">
        <v>336</v>
      </c>
      <c r="E346" s="282" t="s">
        <v>714</v>
      </c>
      <c r="F346" s="293">
        <f>SUM(G346+H346+M347+N347)</f>
        <v>146</v>
      </c>
      <c r="G346" s="351">
        <v>0</v>
      </c>
      <c r="H346" s="324">
        <v>0</v>
      </c>
      <c r="I346" s="579"/>
      <c r="J346" s="580"/>
      <c r="K346" s="580"/>
      <c r="L346" s="865"/>
      <c r="M346" s="295"/>
      <c r="N346" s="342"/>
    </row>
    <row r="347" spans="1:14" ht="15">
      <c r="A347" s="802">
        <v>340</v>
      </c>
      <c r="B347" s="567"/>
      <c r="C347" s="568"/>
      <c r="D347" s="292" t="s">
        <v>285</v>
      </c>
      <c r="E347" s="282"/>
      <c r="F347" s="281"/>
      <c r="G347" s="281"/>
      <c r="H347" s="283"/>
      <c r="I347" s="557">
        <v>146</v>
      </c>
      <c r="J347" s="558"/>
      <c r="K347" s="558"/>
      <c r="L347" s="856"/>
      <c r="M347" s="295">
        <f>SUM(I347:K347)</f>
        <v>146</v>
      </c>
      <c r="N347" s="285"/>
    </row>
    <row r="348" spans="1:14" ht="15">
      <c r="A348" s="802">
        <v>341</v>
      </c>
      <c r="B348" s="574"/>
      <c r="C348" s="848"/>
      <c r="D348" s="297" t="s">
        <v>275</v>
      </c>
      <c r="E348" s="322"/>
      <c r="F348" s="298"/>
      <c r="G348" s="298"/>
      <c r="H348" s="299"/>
      <c r="I348" s="320"/>
      <c r="J348" s="319"/>
      <c r="K348" s="319"/>
      <c r="L348" s="860"/>
      <c r="M348" s="284">
        <f>SUM(I348:K348)</f>
        <v>0</v>
      </c>
      <c r="N348" s="321"/>
    </row>
    <row r="349" spans="1:14" ht="21.75" customHeight="1">
      <c r="A349" s="802">
        <v>342</v>
      </c>
      <c r="B349" s="573"/>
      <c r="C349" s="568">
        <v>100</v>
      </c>
      <c r="D349" s="339" t="s">
        <v>337</v>
      </c>
      <c r="E349" s="282" t="s">
        <v>714</v>
      </c>
      <c r="F349" s="293">
        <f>SUM(G349+H349+M350+N350)</f>
        <v>500</v>
      </c>
      <c r="G349" s="351">
        <v>0</v>
      </c>
      <c r="H349" s="324">
        <v>0</v>
      </c>
      <c r="I349" s="579"/>
      <c r="J349" s="580"/>
      <c r="K349" s="580"/>
      <c r="L349" s="865"/>
      <c r="M349" s="284"/>
      <c r="N349" s="342"/>
    </row>
    <row r="350" spans="1:14" ht="15">
      <c r="A350" s="802">
        <v>343</v>
      </c>
      <c r="B350" s="567"/>
      <c r="C350" s="568"/>
      <c r="D350" s="292" t="s">
        <v>285</v>
      </c>
      <c r="E350" s="282"/>
      <c r="F350" s="281"/>
      <c r="G350" s="281"/>
      <c r="H350" s="283"/>
      <c r="I350" s="557"/>
      <c r="J350" s="558">
        <v>500</v>
      </c>
      <c r="K350" s="558"/>
      <c r="L350" s="856"/>
      <c r="M350" s="295">
        <f aca="true" t="shared" si="3" ref="M350:M360">SUM(I350:K350)</f>
        <v>500</v>
      </c>
      <c r="N350" s="285"/>
    </row>
    <row r="351" spans="1:14" ht="15">
      <c r="A351" s="802">
        <v>344</v>
      </c>
      <c r="B351" s="574"/>
      <c r="C351" s="848"/>
      <c r="D351" s="297" t="s">
        <v>275</v>
      </c>
      <c r="E351" s="322"/>
      <c r="F351" s="298"/>
      <c r="G351" s="298"/>
      <c r="H351" s="299"/>
      <c r="I351" s="320"/>
      <c r="J351" s="319">
        <v>492</v>
      </c>
      <c r="K351" s="319"/>
      <c r="L351" s="860"/>
      <c r="M351" s="284">
        <f t="shared" si="3"/>
        <v>492</v>
      </c>
      <c r="N351" s="321"/>
    </row>
    <row r="352" spans="1:14" ht="21.75" customHeight="1">
      <c r="A352" s="802">
        <v>345</v>
      </c>
      <c r="B352" s="573"/>
      <c r="C352" s="568">
        <v>101</v>
      </c>
      <c r="D352" s="339" t="s">
        <v>338</v>
      </c>
      <c r="E352" s="282" t="s">
        <v>714</v>
      </c>
      <c r="F352" s="293">
        <f>SUM(G352+H352+M353+N353)</f>
        <v>600</v>
      </c>
      <c r="G352" s="351">
        <v>0</v>
      </c>
      <c r="H352" s="324">
        <v>0</v>
      </c>
      <c r="I352" s="579"/>
      <c r="J352" s="580"/>
      <c r="K352" s="580"/>
      <c r="L352" s="865"/>
      <c r="M352" s="284"/>
      <c r="N352" s="342"/>
    </row>
    <row r="353" spans="1:14" ht="15">
      <c r="A353" s="802">
        <v>346</v>
      </c>
      <c r="B353" s="567"/>
      <c r="C353" s="568"/>
      <c r="D353" s="292" t="s">
        <v>285</v>
      </c>
      <c r="E353" s="282"/>
      <c r="F353" s="281"/>
      <c r="G353" s="281"/>
      <c r="H353" s="283"/>
      <c r="I353" s="557"/>
      <c r="J353" s="558">
        <v>600</v>
      </c>
      <c r="K353" s="558"/>
      <c r="L353" s="856"/>
      <c r="M353" s="295">
        <f t="shared" si="3"/>
        <v>600</v>
      </c>
      <c r="N353" s="285"/>
    </row>
    <row r="354" spans="1:14" ht="15">
      <c r="A354" s="802">
        <v>347</v>
      </c>
      <c r="B354" s="574"/>
      <c r="C354" s="848"/>
      <c r="D354" s="297" t="s">
        <v>275</v>
      </c>
      <c r="E354" s="322"/>
      <c r="F354" s="298"/>
      <c r="G354" s="298"/>
      <c r="H354" s="299"/>
      <c r="I354" s="320"/>
      <c r="J354" s="319">
        <v>600</v>
      </c>
      <c r="K354" s="319"/>
      <c r="L354" s="860"/>
      <c r="M354" s="284">
        <f t="shared" si="3"/>
        <v>600</v>
      </c>
      <c r="N354" s="321"/>
    </row>
    <row r="355" spans="1:14" ht="21.75" customHeight="1">
      <c r="A355" s="802">
        <v>348</v>
      </c>
      <c r="B355" s="573"/>
      <c r="C355" s="568">
        <v>102</v>
      </c>
      <c r="D355" s="339" t="s">
        <v>339</v>
      </c>
      <c r="E355" s="282" t="s">
        <v>714</v>
      </c>
      <c r="F355" s="293">
        <f>SUM(G355+H355+M356+N356)</f>
        <v>500</v>
      </c>
      <c r="G355" s="351">
        <v>0</v>
      </c>
      <c r="H355" s="324">
        <v>0</v>
      </c>
      <c r="I355" s="579"/>
      <c r="J355" s="580"/>
      <c r="K355" s="580"/>
      <c r="L355" s="865"/>
      <c r="M355" s="284"/>
      <c r="N355" s="342"/>
    </row>
    <row r="356" spans="1:14" ht="15">
      <c r="A356" s="802">
        <v>349</v>
      </c>
      <c r="B356" s="567"/>
      <c r="C356" s="568"/>
      <c r="D356" s="292" t="s">
        <v>285</v>
      </c>
      <c r="E356" s="282"/>
      <c r="F356" s="281"/>
      <c r="G356" s="281"/>
      <c r="H356" s="283"/>
      <c r="I356" s="557"/>
      <c r="J356" s="558">
        <v>500</v>
      </c>
      <c r="K356" s="558"/>
      <c r="L356" s="856"/>
      <c r="M356" s="295">
        <f t="shared" si="3"/>
        <v>500</v>
      </c>
      <c r="N356" s="285"/>
    </row>
    <row r="357" spans="1:14" ht="15">
      <c r="A357" s="802">
        <v>350</v>
      </c>
      <c r="B357" s="574"/>
      <c r="C357" s="848"/>
      <c r="D357" s="297" t="s">
        <v>275</v>
      </c>
      <c r="E357" s="322"/>
      <c r="F357" s="298"/>
      <c r="G357" s="298"/>
      <c r="H357" s="299"/>
      <c r="I357" s="320"/>
      <c r="J357" s="319">
        <v>494</v>
      </c>
      <c r="K357" s="319"/>
      <c r="L357" s="860"/>
      <c r="M357" s="284">
        <f t="shared" si="3"/>
        <v>494</v>
      </c>
      <c r="N357" s="321"/>
    </row>
    <row r="358" spans="1:14" ht="21.75" customHeight="1">
      <c r="A358" s="802">
        <v>351</v>
      </c>
      <c r="B358" s="573"/>
      <c r="C358" s="568">
        <v>103</v>
      </c>
      <c r="D358" s="339" t="s">
        <v>340</v>
      </c>
      <c r="E358" s="282" t="s">
        <v>714</v>
      </c>
      <c r="F358" s="293">
        <f>SUM(G358+H358+M359+N359)</f>
        <v>300</v>
      </c>
      <c r="G358" s="351">
        <v>0</v>
      </c>
      <c r="H358" s="324">
        <v>0</v>
      </c>
      <c r="I358" s="579"/>
      <c r="J358" s="580"/>
      <c r="K358" s="580"/>
      <c r="L358" s="865"/>
      <c r="M358" s="284"/>
      <c r="N358" s="342"/>
    </row>
    <row r="359" spans="1:14" ht="15">
      <c r="A359" s="802">
        <v>352</v>
      </c>
      <c r="B359" s="567"/>
      <c r="C359" s="568"/>
      <c r="D359" s="292" t="s">
        <v>285</v>
      </c>
      <c r="E359" s="282"/>
      <c r="F359" s="281"/>
      <c r="G359" s="281"/>
      <c r="H359" s="283"/>
      <c r="I359" s="557"/>
      <c r="J359" s="558">
        <v>300</v>
      </c>
      <c r="K359" s="558"/>
      <c r="L359" s="856"/>
      <c r="M359" s="295">
        <f t="shared" si="3"/>
        <v>300</v>
      </c>
      <c r="N359" s="285"/>
    </row>
    <row r="360" spans="1:14" ht="15">
      <c r="A360" s="802">
        <v>353</v>
      </c>
      <c r="B360" s="574"/>
      <c r="C360" s="848"/>
      <c r="D360" s="297" t="s">
        <v>275</v>
      </c>
      <c r="E360" s="322"/>
      <c r="F360" s="298"/>
      <c r="G360" s="298"/>
      <c r="H360" s="299"/>
      <c r="I360" s="320"/>
      <c r="J360" s="319">
        <v>298</v>
      </c>
      <c r="K360" s="319"/>
      <c r="L360" s="860"/>
      <c r="M360" s="284">
        <f t="shared" si="3"/>
        <v>298</v>
      </c>
      <c r="N360" s="321"/>
    </row>
    <row r="361" spans="1:14" ht="30">
      <c r="A361" s="802">
        <v>354</v>
      </c>
      <c r="B361" s="573"/>
      <c r="C361" s="568">
        <v>104</v>
      </c>
      <c r="D361" s="343" t="s">
        <v>341</v>
      </c>
      <c r="E361" s="302" t="s">
        <v>714</v>
      </c>
      <c r="F361" s="293">
        <f>SUM(G361+H361+M362+N362)</f>
        <v>15000</v>
      </c>
      <c r="G361" s="281">
        <v>0</v>
      </c>
      <c r="H361" s="283">
        <v>0</v>
      </c>
      <c r="I361" s="557"/>
      <c r="J361" s="558"/>
      <c r="K361" s="558"/>
      <c r="L361" s="856"/>
      <c r="M361" s="295"/>
      <c r="N361" s="285"/>
    </row>
    <row r="362" spans="1:14" ht="15">
      <c r="A362" s="802">
        <v>355</v>
      </c>
      <c r="B362" s="573"/>
      <c r="C362" s="568"/>
      <c r="D362" s="292" t="s">
        <v>285</v>
      </c>
      <c r="E362" s="302"/>
      <c r="F362" s="281"/>
      <c r="G362" s="281"/>
      <c r="H362" s="283"/>
      <c r="I362" s="557">
        <v>15000</v>
      </c>
      <c r="J362" s="558"/>
      <c r="K362" s="558"/>
      <c r="L362" s="856"/>
      <c r="M362" s="295">
        <f>SUM(I362:K362)</f>
        <v>15000</v>
      </c>
      <c r="N362" s="285"/>
    </row>
    <row r="363" spans="1:14" ht="15">
      <c r="A363" s="802">
        <v>356</v>
      </c>
      <c r="B363" s="574"/>
      <c r="C363" s="848"/>
      <c r="D363" s="297" t="s">
        <v>275</v>
      </c>
      <c r="E363" s="322"/>
      <c r="F363" s="298"/>
      <c r="G363" s="298"/>
      <c r="H363" s="299"/>
      <c r="I363" s="320">
        <v>14322</v>
      </c>
      <c r="J363" s="319"/>
      <c r="K363" s="319"/>
      <c r="L363" s="860"/>
      <c r="M363" s="284">
        <f>SUM(I363:K363)</f>
        <v>14322</v>
      </c>
      <c r="N363" s="321"/>
    </row>
    <row r="364" spans="1:14" ht="25.5" customHeight="1">
      <c r="A364" s="802">
        <v>357</v>
      </c>
      <c r="B364" s="573"/>
      <c r="C364" s="568"/>
      <c r="D364" s="339" t="s">
        <v>550</v>
      </c>
      <c r="E364" s="282"/>
      <c r="F364" s="351"/>
      <c r="G364" s="351"/>
      <c r="H364" s="324"/>
      <c r="I364" s="579"/>
      <c r="J364" s="580"/>
      <c r="K364" s="580"/>
      <c r="L364" s="865"/>
      <c r="M364" s="295"/>
      <c r="N364" s="342"/>
    </row>
    <row r="365" spans="1:14" ht="15">
      <c r="A365" s="802">
        <v>358</v>
      </c>
      <c r="B365" s="573"/>
      <c r="C365" s="568">
        <v>105</v>
      </c>
      <c r="D365" s="281" t="s">
        <v>551</v>
      </c>
      <c r="E365" s="282" t="s">
        <v>714</v>
      </c>
      <c r="F365" s="293">
        <f>SUM(G365+H365+M366+N366)</f>
        <v>1950</v>
      </c>
      <c r="G365" s="281">
        <v>0</v>
      </c>
      <c r="H365" s="283">
        <v>0</v>
      </c>
      <c r="I365" s="557"/>
      <c r="J365" s="558"/>
      <c r="K365" s="558"/>
      <c r="L365" s="856"/>
      <c r="M365" s="295"/>
      <c r="N365" s="285"/>
    </row>
    <row r="366" spans="1:14" ht="15">
      <c r="A366" s="802">
        <v>359</v>
      </c>
      <c r="B366" s="573"/>
      <c r="C366" s="568"/>
      <c r="D366" s="292" t="s">
        <v>285</v>
      </c>
      <c r="E366" s="282"/>
      <c r="F366" s="281"/>
      <c r="G366" s="281"/>
      <c r="H366" s="283"/>
      <c r="I366" s="557">
        <v>1950</v>
      </c>
      <c r="J366" s="558"/>
      <c r="K366" s="558"/>
      <c r="L366" s="856"/>
      <c r="M366" s="295">
        <f>SUM(I366:K366)</f>
        <v>1950</v>
      </c>
      <c r="N366" s="285"/>
    </row>
    <row r="367" spans="1:14" ht="15">
      <c r="A367" s="802">
        <v>360</v>
      </c>
      <c r="B367" s="574"/>
      <c r="C367" s="848"/>
      <c r="D367" s="297" t="s">
        <v>275</v>
      </c>
      <c r="E367" s="302"/>
      <c r="F367" s="298"/>
      <c r="G367" s="298"/>
      <c r="H367" s="299"/>
      <c r="I367" s="320">
        <v>1921</v>
      </c>
      <c r="J367" s="319"/>
      <c r="K367" s="319"/>
      <c r="L367" s="860">
        <v>6</v>
      </c>
      <c r="M367" s="284">
        <f>SUM(I367:L367)</f>
        <v>1927</v>
      </c>
      <c r="N367" s="321"/>
    </row>
    <row r="368" spans="1:14" ht="15">
      <c r="A368" s="802">
        <v>361</v>
      </c>
      <c r="B368" s="573"/>
      <c r="C368" s="568">
        <v>106</v>
      </c>
      <c r="D368" s="281" t="s">
        <v>552</v>
      </c>
      <c r="E368" s="282" t="s">
        <v>714</v>
      </c>
      <c r="F368" s="293">
        <f>SUM(G368+H368+M369+N369)</f>
        <v>1950</v>
      </c>
      <c r="G368" s="281">
        <v>0</v>
      </c>
      <c r="H368" s="283">
        <v>0</v>
      </c>
      <c r="I368" s="557"/>
      <c r="J368" s="558"/>
      <c r="K368" s="558"/>
      <c r="L368" s="856"/>
      <c r="M368" s="295"/>
      <c r="N368" s="285"/>
    </row>
    <row r="369" spans="1:14" ht="15">
      <c r="A369" s="802">
        <v>362</v>
      </c>
      <c r="B369" s="573"/>
      <c r="C369" s="568"/>
      <c r="D369" s="292" t="s">
        <v>285</v>
      </c>
      <c r="E369" s="282"/>
      <c r="F369" s="293"/>
      <c r="G369" s="281"/>
      <c r="H369" s="283"/>
      <c r="I369" s="557">
        <v>1950</v>
      </c>
      <c r="J369" s="558"/>
      <c r="K369" s="558"/>
      <c r="L369" s="856"/>
      <c r="M369" s="295">
        <f>SUM(I369:K369)</f>
        <v>1950</v>
      </c>
      <c r="N369" s="285"/>
    </row>
    <row r="370" spans="1:14" s="564" customFormat="1" ht="30" customHeight="1">
      <c r="A370" s="1166">
        <v>363</v>
      </c>
      <c r="B370" s="574"/>
      <c r="C370" s="1591"/>
      <c r="D370" s="297" t="s">
        <v>275</v>
      </c>
      <c r="E370" s="1592"/>
      <c r="F370" s="1593"/>
      <c r="G370" s="333"/>
      <c r="H370" s="1594"/>
      <c r="I370" s="334">
        <v>1921</v>
      </c>
      <c r="J370" s="333"/>
      <c r="K370" s="333"/>
      <c r="L370" s="863">
        <v>7</v>
      </c>
      <c r="M370" s="1595">
        <f>SUM(I370:L370)</f>
        <v>1928</v>
      </c>
      <c r="N370" s="335"/>
    </row>
    <row r="371" spans="1:14" ht="21.75" customHeight="1">
      <c r="A371" s="802">
        <v>364</v>
      </c>
      <c r="B371" s="581"/>
      <c r="C371" s="849"/>
      <c r="D371" s="582" t="s">
        <v>553</v>
      </c>
      <c r="E371" s="582"/>
      <c r="F371" s="344">
        <f>SUM(F9:F370)</f>
        <v>18234085</v>
      </c>
      <c r="G371" s="344">
        <f>SUM(G9:G370)</f>
        <v>1859723</v>
      </c>
      <c r="H371" s="344">
        <f>SUM(H9:H370)</f>
        <v>2950970</v>
      </c>
      <c r="I371" s="583"/>
      <c r="J371" s="584"/>
      <c r="K371" s="584"/>
      <c r="L371" s="866"/>
      <c r="M371" s="345"/>
      <c r="N371" s="346"/>
    </row>
    <row r="372" spans="1:14" ht="21.75" customHeight="1">
      <c r="A372" s="802">
        <v>365</v>
      </c>
      <c r="B372" s="571"/>
      <c r="C372" s="568"/>
      <c r="D372" s="347" t="s">
        <v>277</v>
      </c>
      <c r="E372" s="572"/>
      <c r="F372" s="725"/>
      <c r="G372" s="725"/>
      <c r="H372" s="726"/>
      <c r="I372" s="586">
        <f>SUM(I266+I262+I201+I197+I193+I189+I176+I172+I168+I161+I157+I153+I149+I145+I141+I137+I133+I129+I125+I121+I117+I113+I109+I105+I101+I97+I93+I89+I85+I45+I41+I34+I30+I26+I22+I18+I14+I10)</f>
        <v>3017086</v>
      </c>
      <c r="J372" s="585">
        <f>SUM(J266+J262+J201+J197+J193+J189+J176+J172+J168+J161+J157+J153+J149+J145+J141+J137+J133+J129+J125+J121+J117+J113+J109+J105+J101+J97+J93+J89+J85+J45+J41+J34+J30+J26+J22+J18+J14+J10)</f>
        <v>0</v>
      </c>
      <c r="K372" s="585">
        <f>SUM(K266+K262+K201+K197+K193+K189+K176+K172+K168+K161+K157+K153+K149+K145+K141+K137+K133+K129+K125+K121+K117+K113+K109+K105+K101+K97+K93+K89+K85+K45+K41+K34+K30+K26+K22+K18+K14+K10)</f>
        <v>1418800</v>
      </c>
      <c r="L372" s="867"/>
      <c r="M372" s="587">
        <f>SUM(I372:K372)</f>
        <v>4435886</v>
      </c>
      <c r="N372" s="588">
        <f>SUM(N266+N262+N201+N197+N193+N189+N176+N172+N168+N161+N157+N153+N149+N145+N141+N137+N133+N129+N125+N121+N117+N113+N109+N105+N101+N97+N93+N89+N85+N45+N41+N34+N30+N26+N22+N18+N14+N10)+N315</f>
        <v>7061694</v>
      </c>
    </row>
    <row r="373" spans="1:14" ht="21.75" customHeight="1">
      <c r="A373" s="802">
        <v>366</v>
      </c>
      <c r="B373" s="573"/>
      <c r="C373" s="568"/>
      <c r="D373" s="348" t="s">
        <v>285</v>
      </c>
      <c r="E373" s="568"/>
      <c r="F373" s="727"/>
      <c r="G373" s="727"/>
      <c r="H373" s="728"/>
      <c r="I373" s="590">
        <f>SUM(I369+I366+I362+I347+I344+I340+I333+I330+I321+I318+I315+I312+I306+I300+I297+I285+I282+I279+I276+I273+I270+I267+I263+I259+I256+I253+I223+I211+I208+I205+I202+I198+I194+I190+I180+I177+I173+I169+I165+I162+I158+I154+I150+I146+I142+I138+I134+I130+I126+I122+I118+I114+I110+I106+I102+I98+I94+I90+I86+I82+I79+I64+I61+I58+I55+I52+I46+I42+I35+I31+I27+I23+I19+I15+I11)+I288+I336+I359+I356+I353+I350+I327+I324+I309+I294+I226+I67+I38+I250+I247+I244+I241+I238+I232+I229+I220+I214+I186+I73+I70+I303+I291+I235+I217+I183+I76+I49</f>
        <v>6310243</v>
      </c>
      <c r="J373" s="589">
        <f>SUM(J369+J366+J362+J347+J344+J340+J333+J330+J321+J318+J315+J312+J306+J300+J297+J285+J282+J279+J276+J273+J270+J267+J263+J259+J256+J253+J223+J211+J208+J205+J202+J198+J194+J190+J180+J177+J173+J169+J165+J162+J158+J154+J150+J146+J142+J138+J134+J130+J126+J122+J118+J114+J110+J106+J102+J98+J94+J90+J86+J82+J79+J64+J61+J58+J55+J52+J46+J42+J35+J31+J27+J23+J19+J15+J11)+J288+J336+J359+J356+J353+J350+J327+J324+J309+J294+J226+J67+J38+J250+J247+J244+J241+J238+J232+J229+J220+J214+J186+J73+J70+J303+J291+J235+J217+J183+J76+J49</f>
        <v>14532</v>
      </c>
      <c r="K373" s="589">
        <f>SUM(K369+K366+K362+K347+K344+K340+K333+K330+K321+K318+K315+K312+K306+K300+K297+K285+K282+K279+K276+K273+K270+K267+K263+K259+K256+K253+K223+K211+K208+K205+K202+K198+K194+K190+K180+K177+K173+K169+K165+K162+K158+K154+K150+K146+K142+K138+K134+K130+K126+K122+K118+K114+K110+K106+K102+K98+K94+K90+K86+K82+K79+K64+K61+K58+K55+K52+K46+K42+K35+K31+K27+K23+K19+K15+K11)+K288+K336+K359+K356+K353+K350+K327+K324+K309+K294+K226+K67+K38+K250+K247+K244+K241+K238+K232+K229+K220+K214+K186+K73+K70+K303+K291+K235+K217+K183+K76+K49</f>
        <v>36923</v>
      </c>
      <c r="L373" s="868"/>
      <c r="M373" s="591">
        <f>SUM(M369+M366+M362+M347+M344+M340+M333+M330+M321+M318+M315+M312+M306+M300+M297+M285+M282+M279+M276+M273+M270+M267+M263+M259+M256+M253+M223+M211+M208+M205+M202+M198+M194+M190+M180+M177+M173+M169+M165+M162+M158+M154+M150+M146+M142+M138+M134+M130+M126+M122+M118+M114+M110+M106+M102+M98+M94+M90+M86+M82+M79+M64+M61+M58+M55+M52+M46+M42+M35+M31+M27+M23+M19+M15+M11)+M288+M336+M359+M356+M353+M350+M327+M324+M309+M294+M226+M67+M38+M250+M247+M244+M241+M238+M232+M229+M220+M214+M186+M73+M70+M303+M291+M235+M217+M183+M76+M49</f>
        <v>6361698</v>
      </c>
      <c r="N373" s="592">
        <v>7061694</v>
      </c>
    </row>
    <row r="374" spans="1:14" ht="21.75" customHeight="1" thickBot="1">
      <c r="A374" s="802">
        <v>367</v>
      </c>
      <c r="B374" s="593"/>
      <c r="C374" s="850"/>
      <c r="D374" s="349" t="s">
        <v>275</v>
      </c>
      <c r="E374" s="594"/>
      <c r="F374" s="729"/>
      <c r="G374" s="729"/>
      <c r="H374" s="730"/>
      <c r="I374" s="1120">
        <f>SUM(I370+I367+I363+I360+I357+I354+I351+I348+I345+I341+I337+I334+I331+I328+I325+I322+I319+I316+I313+I310+I307+I301+I298+I295+I289+I286+I283+I280+I277+I274+I271+I268+I264+I260+I257+I254+I227+I224+I212+I209+I206+I203+I199+I195+I191+I181+I178+I174+I170+I166+I163+I159+I155+I151+I147+I143+I139+I135+I131+I127+I123+I119+I115+I111+I107+I103+I99+I95+I91+I87+I83+I80+I68+I65+I62+I59+I56+I53+I47+I43+I39+I36+I32+I28+I24+I20+I16+I12)+I215+I221+I233+I304+I292+I251+I248+I245+I242+I239+I236+I230+I218+I187+I184+I77+I74+I71+I50</f>
        <v>2988387</v>
      </c>
      <c r="J374" s="748">
        <f>SUM(J370+J367+J363+J360+J357+J354+J351+J348+J345+J341+J337+J334+J331+J328+J325+J322+J319+J316+J313+J310+J307+J301+J298+J295+J289+J286+J283+J280+J277+J274+J271+J268+J264+J260+J257+J254+J227+J224+J212+J209+J206+J203+J199+J195+J191+J181+J178+J174+J170+J166+J163+J159+J155+J151+J147+J143+J139+J135+J131+J127+J123+J119+J115+J111+J107+J103+J99+J95+J91+J87+J83+J80+J68+J65+J62+J59+J56+J53+J47+J43+J39+J36+J32+J28+J24+J20+J16+J12)+J215+J221+J233+J304+J292+J251+J248+J245+J242+J239+J236+J230+J218+J187+J184+J77+J74+J71+J50</f>
        <v>12288</v>
      </c>
      <c r="K374" s="748">
        <f>SUM(K370+K367+K363+K360+K357+K354+K351+K348+K345+K341+K337+K334+K331+K328+K325+K322+K319+K316+K313+K310+K307+K301+K298+K295+K289+K286+K283+K280+K277+K274+K271+K268+K264+K260+K257+K254+K227+K224+K212+K209+K206+K203+K199+K195+K191+K181+K178+K174+K170+K166+K163+K159+K155+K151+K147+K143+K139+K135+K131+K127+K123+K119+K115+K111+K107+K103+K99+K95+K91+K87+K83+K80+K68+K65+K62+K59+K56+K53+K47+K43+K39+K36+K32+K28+K24+K20+K16+K12)+K215+K221+K233+K304+K292+K251+K248+K245+K242+K239+K236+K230+K218+K187+K184+K77+K74+K71+K50</f>
        <v>36923</v>
      </c>
      <c r="L374" s="748">
        <f>SUM(L370+L367+L363+L360+L357+L354+L351+L348+L345+L341+L337+L334+L331+L328+L325+L322+L319+L316+L313+L310+L307+L301+L298+L295+L289+L286+L283+L280+L277+L274+L271+L268+L264+L260+L257+L254+L227+L224+L212+L209+L206+L203+L199+L195+L191+L181+L178+L174+L170+L166+L163+L159+L155+L151+L147+L143+L139+L135+L131+L127+L123+L119+L115+L111+L107+L103+L99+L95+L91+L87+L83+L80+L68+L65+L62+L59+L56+L53+L47+L43+L39+L36+L32+L28+L24+L20+L16+L12)+L215+L221+L233+L304+L292+L251+L248+L245+L242+L239+L236+L230+L218+L187+L184+L77+L74+L71+L50</f>
        <v>6520</v>
      </c>
      <c r="M374" s="749">
        <f>SUM(M370+M367+M363+M360+M357+M354+M351+M348+M345+M341+M337+M334+M331+M328+M325+M322+M319+M316+M313+M310+M307+M301+M298+M295+M289+M286+M283+M280+M277+M274+M271+M268+M264+M260+M257+M254+M227+M224+M212+M209+M206+M203+M199+M195+M191+M181+M178+M174+M170+M166+M163+M159+M155+M151+M147+M143+M139+M135+M131+M127+M123+M119+M115+M111+M107+M103+M99+M95+M91+M87+M83+M80+M68+M65+M62+M59+M56+M53+M47+M43+M39+M36+M32+M28+M24+M20+M16+M12)+M215+M221+M233+M304+M292+M251+M248+M245+M242+M239+M236+M230+M218+M187+M184+M77+M74+M71+M50</f>
        <v>3044118</v>
      </c>
      <c r="N374" s="844"/>
    </row>
    <row r="375" spans="1:14" ht="25.5" customHeight="1" thickTop="1">
      <c r="A375" s="802">
        <v>368</v>
      </c>
      <c r="B375" s="595"/>
      <c r="C375" s="853"/>
      <c r="D375" s="596" t="s">
        <v>811</v>
      </c>
      <c r="E375" s="597"/>
      <c r="F375" s="598"/>
      <c r="G375" s="598"/>
      <c r="H375" s="599"/>
      <c r="I375" s="600"/>
      <c r="J375" s="598"/>
      <c r="K375" s="598"/>
      <c r="L375" s="599"/>
      <c r="M375" s="350"/>
      <c r="N375" s="601"/>
    </row>
    <row r="376" spans="1:14" ht="15">
      <c r="A376" s="802">
        <v>369</v>
      </c>
      <c r="B376" s="567">
        <v>1</v>
      </c>
      <c r="C376" s="568"/>
      <c r="D376" s="339" t="s">
        <v>400</v>
      </c>
      <c r="E376" s="322"/>
      <c r="F376" s="351"/>
      <c r="G376" s="351"/>
      <c r="H376" s="352"/>
      <c r="I376" s="557"/>
      <c r="J376" s="558"/>
      <c r="K376" s="558"/>
      <c r="L376" s="856"/>
      <c r="M376" s="284"/>
      <c r="N376" s="311"/>
    </row>
    <row r="377" spans="1:14" ht="15">
      <c r="A377" s="802">
        <v>370</v>
      </c>
      <c r="B377" s="573"/>
      <c r="C377" s="568">
        <v>1</v>
      </c>
      <c r="D377" s="281" t="s">
        <v>554</v>
      </c>
      <c r="E377" s="282" t="s">
        <v>714</v>
      </c>
      <c r="F377" s="293">
        <f>SUM(G377+H377+M379+N378)</f>
        <v>2202</v>
      </c>
      <c r="G377" s="281">
        <v>0</v>
      </c>
      <c r="H377" s="353">
        <v>0</v>
      </c>
      <c r="I377" s="557"/>
      <c r="J377" s="558"/>
      <c r="K377" s="558"/>
      <c r="L377" s="856"/>
      <c r="M377" s="284"/>
      <c r="N377" s="285"/>
    </row>
    <row r="378" spans="1:14" ht="15">
      <c r="A378" s="802">
        <v>371</v>
      </c>
      <c r="B378" s="571"/>
      <c r="C378" s="568"/>
      <c r="D378" s="286" t="s">
        <v>277</v>
      </c>
      <c r="E378" s="569"/>
      <c r="F378" s="712"/>
      <c r="G378" s="288"/>
      <c r="H378" s="731"/>
      <c r="I378" s="560"/>
      <c r="J378" s="561">
        <v>500</v>
      </c>
      <c r="K378" s="561"/>
      <c r="L378" s="857"/>
      <c r="M378" s="290">
        <f>SUM(I378:K378)</f>
        <v>500</v>
      </c>
      <c r="N378" s="315"/>
    </row>
    <row r="379" spans="1:14" ht="15">
      <c r="A379" s="802">
        <v>372</v>
      </c>
      <c r="B379" s="573"/>
      <c r="C379" s="568"/>
      <c r="D379" s="292" t="s">
        <v>285</v>
      </c>
      <c r="E379" s="570"/>
      <c r="F379" s="603"/>
      <c r="G379" s="293"/>
      <c r="H379" s="732"/>
      <c r="I379" s="557"/>
      <c r="J379" s="558">
        <v>2202</v>
      </c>
      <c r="K379" s="558"/>
      <c r="L379" s="856"/>
      <c r="M379" s="295">
        <f aca="true" t="shared" si="4" ref="M379:M483">SUM(I379:K379)</f>
        <v>2202</v>
      </c>
      <c r="N379" s="316"/>
    </row>
    <row r="380" spans="1:14" ht="15">
      <c r="A380" s="802">
        <v>373</v>
      </c>
      <c r="B380" s="574"/>
      <c r="C380" s="848"/>
      <c r="D380" s="297" t="s">
        <v>275</v>
      </c>
      <c r="E380" s="322"/>
      <c r="F380" s="298"/>
      <c r="G380" s="298"/>
      <c r="H380" s="733"/>
      <c r="I380" s="320"/>
      <c r="J380" s="319">
        <v>2202</v>
      </c>
      <c r="K380" s="319"/>
      <c r="L380" s="860"/>
      <c r="M380" s="284">
        <f t="shared" si="4"/>
        <v>2202</v>
      </c>
      <c r="N380" s="321"/>
    </row>
    <row r="381" spans="1:14" ht="15">
      <c r="A381" s="802">
        <v>374</v>
      </c>
      <c r="B381" s="573"/>
      <c r="C381" s="568">
        <v>2</v>
      </c>
      <c r="D381" s="292" t="s">
        <v>1095</v>
      </c>
      <c r="E381" s="282" t="s">
        <v>714</v>
      </c>
      <c r="F381" s="293">
        <f>SUM(G381+H381+M383+N382)</f>
        <v>0</v>
      </c>
      <c r="G381" s="293">
        <v>0</v>
      </c>
      <c r="H381" s="732">
        <v>0</v>
      </c>
      <c r="I381" s="557"/>
      <c r="J381" s="558"/>
      <c r="K381" s="558"/>
      <c r="L381" s="856"/>
      <c r="M381" s="284"/>
      <c r="N381" s="316"/>
    </row>
    <row r="382" spans="1:14" ht="15">
      <c r="A382" s="802">
        <v>375</v>
      </c>
      <c r="B382" s="573"/>
      <c r="C382" s="568"/>
      <c r="D382" s="292" t="s">
        <v>285</v>
      </c>
      <c r="E382" s="282"/>
      <c r="F382" s="293"/>
      <c r="G382" s="293"/>
      <c r="H382" s="732"/>
      <c r="I382" s="557"/>
      <c r="J382" s="558">
        <v>698</v>
      </c>
      <c r="K382" s="558"/>
      <c r="L382" s="856"/>
      <c r="M382" s="295">
        <f t="shared" si="4"/>
        <v>698</v>
      </c>
      <c r="N382" s="316"/>
    </row>
    <row r="383" spans="1:14" ht="15">
      <c r="A383" s="802">
        <v>376</v>
      </c>
      <c r="B383" s="574"/>
      <c r="C383" s="848"/>
      <c r="D383" s="297" t="s">
        <v>275</v>
      </c>
      <c r="E383" s="354"/>
      <c r="F383" s="298"/>
      <c r="G383" s="298"/>
      <c r="H383" s="733"/>
      <c r="I383" s="320"/>
      <c r="J383" s="319"/>
      <c r="K383" s="319"/>
      <c r="L383" s="860"/>
      <c r="M383" s="284">
        <f t="shared" si="4"/>
        <v>0</v>
      </c>
      <c r="N383" s="321"/>
    </row>
    <row r="384" spans="1:14" ht="15">
      <c r="A384" s="802">
        <v>377</v>
      </c>
      <c r="B384" s="573"/>
      <c r="C384" s="568">
        <v>3</v>
      </c>
      <c r="D384" s="292" t="s">
        <v>1096</v>
      </c>
      <c r="E384" s="282" t="s">
        <v>714</v>
      </c>
      <c r="F384" s="293">
        <f>SUM(G384+H384+M386+N385)</f>
        <v>0</v>
      </c>
      <c r="G384" s="293">
        <v>0</v>
      </c>
      <c r="H384" s="732">
        <v>0</v>
      </c>
      <c r="I384" s="557"/>
      <c r="J384" s="558"/>
      <c r="K384" s="558"/>
      <c r="L384" s="856"/>
      <c r="M384" s="284"/>
      <c r="N384" s="316"/>
    </row>
    <row r="385" spans="1:14" ht="15">
      <c r="A385" s="802">
        <v>378</v>
      </c>
      <c r="B385" s="573"/>
      <c r="C385" s="568"/>
      <c r="D385" s="292" t="s">
        <v>285</v>
      </c>
      <c r="E385" s="282"/>
      <c r="F385" s="293"/>
      <c r="G385" s="293"/>
      <c r="H385" s="732"/>
      <c r="I385" s="557"/>
      <c r="J385" s="558">
        <v>100</v>
      </c>
      <c r="K385" s="558"/>
      <c r="L385" s="856"/>
      <c r="M385" s="295">
        <f t="shared" si="4"/>
        <v>100</v>
      </c>
      <c r="N385" s="316"/>
    </row>
    <row r="386" spans="1:14" ht="15">
      <c r="A386" s="802">
        <v>379</v>
      </c>
      <c r="B386" s="574"/>
      <c r="C386" s="848"/>
      <c r="D386" s="297" t="s">
        <v>275</v>
      </c>
      <c r="E386" s="354"/>
      <c r="F386" s="298"/>
      <c r="G386" s="298"/>
      <c r="H386" s="733"/>
      <c r="I386" s="320"/>
      <c r="J386" s="319"/>
      <c r="K386" s="319"/>
      <c r="L386" s="860"/>
      <c r="M386" s="284">
        <f t="shared" si="4"/>
        <v>0</v>
      </c>
      <c r="N386" s="321"/>
    </row>
    <row r="387" spans="1:14" ht="15">
      <c r="A387" s="802">
        <v>380</v>
      </c>
      <c r="B387" s="573"/>
      <c r="C387" s="568">
        <v>4</v>
      </c>
      <c r="D387" s="292" t="s">
        <v>1097</v>
      </c>
      <c r="E387" s="282" t="s">
        <v>714</v>
      </c>
      <c r="F387" s="293">
        <f>SUM(G387+H387+M389+N388)</f>
        <v>688</v>
      </c>
      <c r="G387" s="293">
        <v>0</v>
      </c>
      <c r="H387" s="732">
        <v>0</v>
      </c>
      <c r="I387" s="557"/>
      <c r="J387" s="558"/>
      <c r="K387" s="558"/>
      <c r="L387" s="856"/>
      <c r="M387" s="284"/>
      <c r="N387" s="316"/>
    </row>
    <row r="388" spans="1:14" ht="15">
      <c r="A388" s="802">
        <v>381</v>
      </c>
      <c r="B388" s="573"/>
      <c r="C388" s="568"/>
      <c r="D388" s="292" t="s">
        <v>285</v>
      </c>
      <c r="E388" s="282"/>
      <c r="F388" s="293"/>
      <c r="G388" s="293"/>
      <c r="H388" s="732"/>
      <c r="I388" s="557"/>
      <c r="J388" s="558">
        <v>710</v>
      </c>
      <c r="K388" s="558"/>
      <c r="L388" s="856"/>
      <c r="M388" s="295">
        <f t="shared" si="4"/>
        <v>710</v>
      </c>
      <c r="N388" s="316"/>
    </row>
    <row r="389" spans="1:14" ht="15">
      <c r="A389" s="802">
        <v>382</v>
      </c>
      <c r="B389" s="574"/>
      <c r="C389" s="848"/>
      <c r="D389" s="297" t="s">
        <v>275</v>
      </c>
      <c r="E389" s="354"/>
      <c r="F389" s="298"/>
      <c r="G389" s="298"/>
      <c r="H389" s="733"/>
      <c r="I389" s="320"/>
      <c r="J389" s="319">
        <v>688</v>
      </c>
      <c r="K389" s="319"/>
      <c r="L389" s="860"/>
      <c r="M389" s="284">
        <f t="shared" si="4"/>
        <v>688</v>
      </c>
      <c r="N389" s="321"/>
    </row>
    <row r="390" spans="1:14" ht="15">
      <c r="A390" s="802">
        <v>383</v>
      </c>
      <c r="B390" s="573"/>
      <c r="C390" s="568">
        <v>5</v>
      </c>
      <c r="D390" s="292" t="s">
        <v>1098</v>
      </c>
      <c r="E390" s="282" t="s">
        <v>714</v>
      </c>
      <c r="F390" s="293">
        <f>SUM(G390+H390+M392+N391)</f>
        <v>143</v>
      </c>
      <c r="G390" s="293">
        <v>0</v>
      </c>
      <c r="H390" s="732">
        <v>0</v>
      </c>
      <c r="I390" s="557"/>
      <c r="J390" s="558"/>
      <c r="K390" s="558"/>
      <c r="L390" s="856"/>
      <c r="M390" s="284"/>
      <c r="N390" s="316"/>
    </row>
    <row r="391" spans="1:14" ht="15">
      <c r="A391" s="802">
        <v>384</v>
      </c>
      <c r="B391" s="573"/>
      <c r="C391" s="568"/>
      <c r="D391" s="292" t="s">
        <v>285</v>
      </c>
      <c r="E391" s="282"/>
      <c r="F391" s="293"/>
      <c r="G391" s="293"/>
      <c r="H391" s="732"/>
      <c r="I391" s="557"/>
      <c r="J391" s="558">
        <v>150</v>
      </c>
      <c r="K391" s="558"/>
      <c r="L391" s="856"/>
      <c r="M391" s="295">
        <f t="shared" si="4"/>
        <v>150</v>
      </c>
      <c r="N391" s="316"/>
    </row>
    <row r="392" spans="1:14" ht="15">
      <c r="A392" s="802">
        <v>385</v>
      </c>
      <c r="B392" s="574"/>
      <c r="C392" s="848"/>
      <c r="D392" s="297" t="s">
        <v>275</v>
      </c>
      <c r="E392" s="354"/>
      <c r="F392" s="298"/>
      <c r="G392" s="298"/>
      <c r="H392" s="733"/>
      <c r="I392" s="320"/>
      <c r="J392" s="319">
        <v>143</v>
      </c>
      <c r="K392" s="319"/>
      <c r="L392" s="860"/>
      <c r="M392" s="284">
        <f t="shared" si="4"/>
        <v>143</v>
      </c>
      <c r="N392" s="321"/>
    </row>
    <row r="393" spans="1:14" ht="15">
      <c r="A393" s="802">
        <v>386</v>
      </c>
      <c r="B393" s="573"/>
      <c r="C393" s="568">
        <v>6</v>
      </c>
      <c r="D393" s="292" t="s">
        <v>1099</v>
      </c>
      <c r="E393" s="282" t="s">
        <v>714</v>
      </c>
      <c r="F393" s="293">
        <f>SUM(G393+H393+M395+N394)</f>
        <v>29</v>
      </c>
      <c r="G393" s="293">
        <v>0</v>
      </c>
      <c r="H393" s="732">
        <v>0</v>
      </c>
      <c r="I393" s="557"/>
      <c r="J393" s="558"/>
      <c r="K393" s="558"/>
      <c r="L393" s="856"/>
      <c r="M393" s="284"/>
      <c r="N393" s="316"/>
    </row>
    <row r="394" spans="1:14" ht="15">
      <c r="A394" s="802">
        <v>387</v>
      </c>
      <c r="B394" s="573"/>
      <c r="C394" s="568"/>
      <c r="D394" s="292" t="s">
        <v>285</v>
      </c>
      <c r="E394" s="282"/>
      <c r="F394" s="293"/>
      <c r="G394" s="293"/>
      <c r="H394" s="732"/>
      <c r="I394" s="557"/>
      <c r="J394" s="558">
        <v>50</v>
      </c>
      <c r="K394" s="558"/>
      <c r="L394" s="856"/>
      <c r="M394" s="295">
        <f t="shared" si="4"/>
        <v>50</v>
      </c>
      <c r="N394" s="316"/>
    </row>
    <row r="395" spans="1:14" ht="15">
      <c r="A395" s="802">
        <v>388</v>
      </c>
      <c r="B395" s="574"/>
      <c r="C395" s="848"/>
      <c r="D395" s="297" t="s">
        <v>275</v>
      </c>
      <c r="E395" s="354"/>
      <c r="F395" s="298"/>
      <c r="G395" s="298"/>
      <c r="H395" s="733"/>
      <c r="I395" s="320"/>
      <c r="J395" s="319">
        <v>29</v>
      </c>
      <c r="K395" s="319"/>
      <c r="L395" s="860"/>
      <c r="M395" s="284">
        <f t="shared" si="4"/>
        <v>29</v>
      </c>
      <c r="N395" s="321"/>
    </row>
    <row r="396" spans="1:14" ht="15">
      <c r="A396" s="802">
        <v>389</v>
      </c>
      <c r="B396" s="573"/>
      <c r="C396" s="568">
        <v>7</v>
      </c>
      <c r="D396" s="292" t="s">
        <v>342</v>
      </c>
      <c r="E396" s="282" t="s">
        <v>714</v>
      </c>
      <c r="F396" s="293">
        <f>SUM(G396+H396+M397+N397)</f>
        <v>194</v>
      </c>
      <c r="G396" s="293">
        <v>0</v>
      </c>
      <c r="H396" s="732">
        <v>0</v>
      </c>
      <c r="I396" s="557"/>
      <c r="J396" s="558"/>
      <c r="K396" s="558"/>
      <c r="L396" s="856"/>
      <c r="M396" s="284"/>
      <c r="N396" s="316"/>
    </row>
    <row r="397" spans="1:14" ht="15">
      <c r="A397" s="802">
        <v>390</v>
      </c>
      <c r="B397" s="573"/>
      <c r="C397" s="568"/>
      <c r="D397" s="292" t="s">
        <v>285</v>
      </c>
      <c r="E397" s="282"/>
      <c r="F397" s="293"/>
      <c r="G397" s="293"/>
      <c r="H397" s="732"/>
      <c r="I397" s="557"/>
      <c r="J397" s="558">
        <v>194</v>
      </c>
      <c r="K397" s="558"/>
      <c r="L397" s="856"/>
      <c r="M397" s="295">
        <f t="shared" si="4"/>
        <v>194</v>
      </c>
      <c r="N397" s="316"/>
    </row>
    <row r="398" spans="1:14" ht="15">
      <c r="A398" s="802">
        <v>391</v>
      </c>
      <c r="B398" s="574"/>
      <c r="C398" s="848"/>
      <c r="D398" s="297" t="s">
        <v>275</v>
      </c>
      <c r="E398" s="354"/>
      <c r="F398" s="298"/>
      <c r="G398" s="298"/>
      <c r="H398" s="733"/>
      <c r="I398" s="320"/>
      <c r="J398" s="319">
        <v>186</v>
      </c>
      <c r="K398" s="319"/>
      <c r="L398" s="860"/>
      <c r="M398" s="284">
        <f t="shared" si="4"/>
        <v>186</v>
      </c>
      <c r="N398" s="321"/>
    </row>
    <row r="399" spans="1:14" ht="15">
      <c r="A399" s="802">
        <v>392</v>
      </c>
      <c r="B399" s="573"/>
      <c r="C399" s="568">
        <v>8</v>
      </c>
      <c r="D399" s="292" t="s">
        <v>860</v>
      </c>
      <c r="E399" s="282" t="s">
        <v>714</v>
      </c>
      <c r="F399" s="293">
        <f>SUM(G399+H399+M400+N400)</f>
        <v>174</v>
      </c>
      <c r="G399" s="293">
        <v>0</v>
      </c>
      <c r="H399" s="732">
        <v>0</v>
      </c>
      <c r="I399" s="557"/>
      <c r="J399" s="558"/>
      <c r="K399" s="558"/>
      <c r="L399" s="856"/>
      <c r="M399" s="284"/>
      <c r="N399" s="316"/>
    </row>
    <row r="400" spans="1:14" ht="15">
      <c r="A400" s="802">
        <v>393</v>
      </c>
      <c r="B400" s="573"/>
      <c r="C400" s="568"/>
      <c r="D400" s="292" t="s">
        <v>285</v>
      </c>
      <c r="E400" s="282"/>
      <c r="F400" s="293"/>
      <c r="G400" s="281"/>
      <c r="H400" s="283"/>
      <c r="I400" s="557"/>
      <c r="J400" s="558">
        <v>174</v>
      </c>
      <c r="K400" s="558"/>
      <c r="L400" s="856"/>
      <c r="M400" s="295">
        <f t="shared" si="4"/>
        <v>174</v>
      </c>
      <c r="N400" s="285"/>
    </row>
    <row r="401" spans="1:14" ht="15">
      <c r="A401" s="802">
        <v>394</v>
      </c>
      <c r="B401" s="574"/>
      <c r="C401" s="848"/>
      <c r="D401" s="297" t="s">
        <v>275</v>
      </c>
      <c r="E401" s="322"/>
      <c r="F401" s="298"/>
      <c r="G401" s="298"/>
      <c r="H401" s="299"/>
      <c r="I401" s="320"/>
      <c r="J401" s="319">
        <v>174</v>
      </c>
      <c r="K401" s="319"/>
      <c r="L401" s="860"/>
      <c r="M401" s="284">
        <f t="shared" si="4"/>
        <v>174</v>
      </c>
      <c r="N401" s="321"/>
    </row>
    <row r="402" spans="1:14" ht="15">
      <c r="A402" s="802">
        <v>395</v>
      </c>
      <c r="B402" s="573"/>
      <c r="C402" s="568">
        <v>9</v>
      </c>
      <c r="D402" s="292" t="s">
        <v>1100</v>
      </c>
      <c r="E402" s="282" t="s">
        <v>714</v>
      </c>
      <c r="F402" s="293">
        <f>SUM(G402+H402+M403+N403)</f>
        <v>507</v>
      </c>
      <c r="G402" s="293">
        <v>0</v>
      </c>
      <c r="H402" s="732">
        <v>0</v>
      </c>
      <c r="I402" s="557"/>
      <c r="J402" s="558"/>
      <c r="K402" s="558"/>
      <c r="L402" s="856"/>
      <c r="M402" s="284"/>
      <c r="N402" s="316"/>
    </row>
    <row r="403" spans="1:14" ht="15">
      <c r="A403" s="802">
        <v>396</v>
      </c>
      <c r="B403" s="573"/>
      <c r="C403" s="568"/>
      <c r="D403" s="292" t="s">
        <v>285</v>
      </c>
      <c r="E403" s="282"/>
      <c r="F403" s="293"/>
      <c r="G403" s="281"/>
      <c r="H403" s="283"/>
      <c r="I403" s="557"/>
      <c r="J403" s="558">
        <v>507</v>
      </c>
      <c r="K403" s="558"/>
      <c r="L403" s="856"/>
      <c r="M403" s="295">
        <f t="shared" si="4"/>
        <v>507</v>
      </c>
      <c r="N403" s="285"/>
    </row>
    <row r="404" spans="1:14" ht="15">
      <c r="A404" s="802">
        <v>397</v>
      </c>
      <c r="B404" s="574"/>
      <c r="C404" s="848"/>
      <c r="D404" s="297" t="s">
        <v>275</v>
      </c>
      <c r="E404" s="322"/>
      <c r="F404" s="298"/>
      <c r="G404" s="298"/>
      <c r="H404" s="299"/>
      <c r="I404" s="320"/>
      <c r="J404" s="319">
        <v>507</v>
      </c>
      <c r="K404" s="319"/>
      <c r="L404" s="860"/>
      <c r="M404" s="284">
        <f t="shared" si="4"/>
        <v>507</v>
      </c>
      <c r="N404" s="321"/>
    </row>
    <row r="405" spans="1:14" ht="30">
      <c r="A405" s="802">
        <v>398</v>
      </c>
      <c r="B405" s="573"/>
      <c r="C405" s="568">
        <v>10</v>
      </c>
      <c r="D405" s="292" t="s">
        <v>1101</v>
      </c>
      <c r="E405" s="282" t="s">
        <v>714</v>
      </c>
      <c r="F405" s="293">
        <f>SUM(G405+H405+M406+N406)</f>
        <v>178</v>
      </c>
      <c r="G405" s="293">
        <v>0</v>
      </c>
      <c r="H405" s="732">
        <v>0</v>
      </c>
      <c r="I405" s="557"/>
      <c r="J405" s="558"/>
      <c r="K405" s="558"/>
      <c r="L405" s="856"/>
      <c r="M405" s="284"/>
      <c r="N405" s="316"/>
    </row>
    <row r="406" spans="1:14" ht="15">
      <c r="A406" s="802">
        <v>399</v>
      </c>
      <c r="B406" s="573"/>
      <c r="C406" s="568"/>
      <c r="D406" s="292" t="s">
        <v>285</v>
      </c>
      <c r="E406" s="282"/>
      <c r="F406" s="293"/>
      <c r="G406" s="281"/>
      <c r="H406" s="283"/>
      <c r="I406" s="557"/>
      <c r="J406" s="558">
        <v>178</v>
      </c>
      <c r="K406" s="558"/>
      <c r="L406" s="856"/>
      <c r="M406" s="295">
        <f t="shared" si="4"/>
        <v>178</v>
      </c>
      <c r="N406" s="285"/>
    </row>
    <row r="407" spans="1:14" ht="15">
      <c r="A407" s="802">
        <v>400</v>
      </c>
      <c r="B407" s="574"/>
      <c r="C407" s="848"/>
      <c r="D407" s="297" t="s">
        <v>275</v>
      </c>
      <c r="E407" s="322"/>
      <c r="F407" s="298"/>
      <c r="G407" s="298"/>
      <c r="H407" s="299"/>
      <c r="I407" s="320"/>
      <c r="J407" s="319">
        <v>151</v>
      </c>
      <c r="K407" s="319"/>
      <c r="L407" s="860"/>
      <c r="M407" s="284">
        <f t="shared" si="4"/>
        <v>151</v>
      </c>
      <c r="N407" s="321"/>
    </row>
    <row r="408" spans="1:14" ht="15">
      <c r="A408" s="802">
        <v>401</v>
      </c>
      <c r="B408" s="573"/>
      <c r="C408" s="568">
        <v>11</v>
      </c>
      <c r="D408" s="292" t="s">
        <v>861</v>
      </c>
      <c r="E408" s="282" t="s">
        <v>714</v>
      </c>
      <c r="F408" s="293">
        <f>SUM(G408+H408+M409+N409)</f>
        <v>166</v>
      </c>
      <c r="G408" s="293">
        <v>0</v>
      </c>
      <c r="H408" s="732">
        <v>0</v>
      </c>
      <c r="I408" s="557"/>
      <c r="J408" s="558"/>
      <c r="K408" s="558"/>
      <c r="L408" s="856"/>
      <c r="M408" s="284"/>
      <c r="N408" s="316"/>
    </row>
    <row r="409" spans="1:14" ht="15">
      <c r="A409" s="802">
        <v>402</v>
      </c>
      <c r="B409" s="573"/>
      <c r="C409" s="568"/>
      <c r="D409" s="292" t="s">
        <v>285</v>
      </c>
      <c r="E409" s="282"/>
      <c r="F409" s="293"/>
      <c r="G409" s="281"/>
      <c r="H409" s="283"/>
      <c r="I409" s="557"/>
      <c r="J409" s="558">
        <v>166</v>
      </c>
      <c r="K409" s="558"/>
      <c r="L409" s="856"/>
      <c r="M409" s="295">
        <f t="shared" si="4"/>
        <v>166</v>
      </c>
      <c r="N409" s="285"/>
    </row>
    <row r="410" spans="1:14" ht="15">
      <c r="A410" s="802">
        <v>403</v>
      </c>
      <c r="B410" s="574"/>
      <c r="C410" s="848"/>
      <c r="D410" s="297" t="s">
        <v>275</v>
      </c>
      <c r="E410" s="322"/>
      <c r="F410" s="298"/>
      <c r="G410" s="298"/>
      <c r="H410" s="299"/>
      <c r="I410" s="320"/>
      <c r="J410" s="319">
        <v>129</v>
      </c>
      <c r="K410" s="319"/>
      <c r="L410" s="860"/>
      <c r="M410" s="284">
        <f t="shared" si="4"/>
        <v>129</v>
      </c>
      <c r="N410" s="321"/>
    </row>
    <row r="411" spans="1:14" ht="15">
      <c r="A411" s="802">
        <v>404</v>
      </c>
      <c r="B411" s="573"/>
      <c r="C411" s="568">
        <v>12</v>
      </c>
      <c r="D411" s="292" t="s">
        <v>862</v>
      </c>
      <c r="E411" s="282" t="s">
        <v>714</v>
      </c>
      <c r="F411" s="293">
        <f>SUM(G411+H411+M412+N412)</f>
        <v>1349</v>
      </c>
      <c r="G411" s="293">
        <v>0</v>
      </c>
      <c r="H411" s="732">
        <v>0</v>
      </c>
      <c r="I411" s="557"/>
      <c r="J411" s="558"/>
      <c r="K411" s="558"/>
      <c r="L411" s="856"/>
      <c r="M411" s="284"/>
      <c r="N411" s="316"/>
    </row>
    <row r="412" spans="1:14" ht="15">
      <c r="A412" s="802">
        <v>405</v>
      </c>
      <c r="B412" s="573"/>
      <c r="C412" s="568"/>
      <c r="D412" s="292" t="s">
        <v>285</v>
      </c>
      <c r="E412" s="282"/>
      <c r="F412" s="293"/>
      <c r="G412" s="281"/>
      <c r="H412" s="283"/>
      <c r="I412" s="557"/>
      <c r="J412" s="558">
        <v>1349</v>
      </c>
      <c r="K412" s="558"/>
      <c r="L412" s="856"/>
      <c r="M412" s="295">
        <f t="shared" si="4"/>
        <v>1349</v>
      </c>
      <c r="N412" s="285"/>
    </row>
    <row r="413" spans="1:14" ht="15">
      <c r="A413" s="802">
        <v>406</v>
      </c>
      <c r="B413" s="574"/>
      <c r="C413" s="848"/>
      <c r="D413" s="297" t="s">
        <v>275</v>
      </c>
      <c r="E413" s="322"/>
      <c r="F413" s="298"/>
      <c r="G413" s="298"/>
      <c r="H413" s="299"/>
      <c r="I413" s="320"/>
      <c r="J413" s="319">
        <v>1655</v>
      </c>
      <c r="K413" s="319"/>
      <c r="L413" s="860"/>
      <c r="M413" s="284">
        <f t="shared" si="4"/>
        <v>1655</v>
      </c>
      <c r="N413" s="321"/>
    </row>
    <row r="414" spans="1:14" ht="15">
      <c r="A414" s="802">
        <v>407</v>
      </c>
      <c r="B414" s="573"/>
      <c r="C414" s="568">
        <v>13</v>
      </c>
      <c r="D414" s="292" t="s">
        <v>863</v>
      </c>
      <c r="E414" s="282" t="s">
        <v>714</v>
      </c>
      <c r="F414" s="293">
        <f>SUM(G414+H414+M415+N415)</f>
        <v>98</v>
      </c>
      <c r="G414" s="293">
        <v>0</v>
      </c>
      <c r="H414" s="732">
        <v>0</v>
      </c>
      <c r="I414" s="557"/>
      <c r="J414" s="558"/>
      <c r="K414" s="558"/>
      <c r="L414" s="856"/>
      <c r="M414" s="284"/>
      <c r="N414" s="316"/>
    </row>
    <row r="415" spans="1:14" ht="15">
      <c r="A415" s="802">
        <v>408</v>
      </c>
      <c r="B415" s="573"/>
      <c r="C415" s="568"/>
      <c r="D415" s="292" t="s">
        <v>285</v>
      </c>
      <c r="E415" s="282"/>
      <c r="F415" s="293"/>
      <c r="G415" s="281"/>
      <c r="H415" s="283"/>
      <c r="I415" s="557"/>
      <c r="J415" s="558">
        <v>98</v>
      </c>
      <c r="K415" s="558"/>
      <c r="L415" s="856"/>
      <c r="M415" s="295">
        <f t="shared" si="4"/>
        <v>98</v>
      </c>
      <c r="N415" s="285"/>
    </row>
    <row r="416" spans="1:14" ht="15">
      <c r="A416" s="802">
        <v>409</v>
      </c>
      <c r="B416" s="574"/>
      <c r="C416" s="848"/>
      <c r="D416" s="297" t="s">
        <v>275</v>
      </c>
      <c r="E416" s="322"/>
      <c r="F416" s="298"/>
      <c r="G416" s="298"/>
      <c r="H416" s="299"/>
      <c r="I416" s="320"/>
      <c r="J416" s="319">
        <v>74</v>
      </c>
      <c r="K416" s="319"/>
      <c r="L416" s="860"/>
      <c r="M416" s="284">
        <f t="shared" si="4"/>
        <v>74</v>
      </c>
      <c r="N416" s="321"/>
    </row>
    <row r="417" spans="1:14" ht="15">
      <c r="A417" s="802">
        <v>410</v>
      </c>
      <c r="B417" s="573"/>
      <c r="C417" s="568">
        <v>14</v>
      </c>
      <c r="D417" s="292" t="s">
        <v>1102</v>
      </c>
      <c r="E417" s="282" t="s">
        <v>714</v>
      </c>
      <c r="F417" s="293">
        <f>SUM(G417+H417+M418+N418)</f>
        <v>63</v>
      </c>
      <c r="G417" s="293">
        <v>0</v>
      </c>
      <c r="H417" s="732">
        <v>0</v>
      </c>
      <c r="I417" s="557"/>
      <c r="J417" s="558"/>
      <c r="K417" s="558"/>
      <c r="L417" s="856"/>
      <c r="M417" s="284"/>
      <c r="N417" s="316"/>
    </row>
    <row r="418" spans="1:14" ht="15">
      <c r="A418" s="802">
        <v>411</v>
      </c>
      <c r="B418" s="573"/>
      <c r="C418" s="568"/>
      <c r="D418" s="292" t="s">
        <v>285</v>
      </c>
      <c r="E418" s="282"/>
      <c r="F418" s="293"/>
      <c r="G418" s="281"/>
      <c r="H418" s="283"/>
      <c r="I418" s="557"/>
      <c r="J418" s="558">
        <v>63</v>
      </c>
      <c r="K418" s="558"/>
      <c r="L418" s="856"/>
      <c r="M418" s="295">
        <f t="shared" si="4"/>
        <v>63</v>
      </c>
      <c r="N418" s="285"/>
    </row>
    <row r="419" spans="1:14" ht="15">
      <c r="A419" s="802">
        <v>412</v>
      </c>
      <c r="B419" s="574"/>
      <c r="C419" s="848"/>
      <c r="D419" s="297" t="s">
        <v>275</v>
      </c>
      <c r="E419" s="322"/>
      <c r="F419" s="298"/>
      <c r="G419" s="298"/>
      <c r="H419" s="299"/>
      <c r="I419" s="320"/>
      <c r="J419" s="319">
        <v>63</v>
      </c>
      <c r="K419" s="319"/>
      <c r="L419" s="860"/>
      <c r="M419" s="284">
        <f t="shared" si="4"/>
        <v>63</v>
      </c>
      <c r="N419" s="321"/>
    </row>
    <row r="420" spans="1:14" ht="15">
      <c r="A420" s="802">
        <v>413</v>
      </c>
      <c r="B420" s="573"/>
      <c r="C420" s="568">
        <v>15</v>
      </c>
      <c r="D420" s="292" t="s">
        <v>864</v>
      </c>
      <c r="E420" s="282" t="s">
        <v>714</v>
      </c>
      <c r="F420" s="293">
        <f>SUM(G420+H420+M421+N421)</f>
        <v>30</v>
      </c>
      <c r="G420" s="293">
        <v>0</v>
      </c>
      <c r="H420" s="732">
        <v>0</v>
      </c>
      <c r="I420" s="557"/>
      <c r="J420" s="558"/>
      <c r="K420" s="558"/>
      <c r="L420" s="856"/>
      <c r="M420" s="284"/>
      <c r="N420" s="316"/>
    </row>
    <row r="421" spans="1:14" ht="15">
      <c r="A421" s="802">
        <v>414</v>
      </c>
      <c r="B421" s="573"/>
      <c r="C421" s="568"/>
      <c r="D421" s="292" t="s">
        <v>285</v>
      </c>
      <c r="E421" s="282"/>
      <c r="F421" s="293"/>
      <c r="G421" s="281"/>
      <c r="H421" s="283"/>
      <c r="I421" s="557"/>
      <c r="J421" s="558">
        <v>30</v>
      </c>
      <c r="K421" s="558"/>
      <c r="L421" s="856"/>
      <c r="M421" s="295">
        <f t="shared" si="4"/>
        <v>30</v>
      </c>
      <c r="N421" s="285"/>
    </row>
    <row r="422" spans="1:14" ht="15">
      <c r="A422" s="802">
        <v>415</v>
      </c>
      <c r="B422" s="574"/>
      <c r="C422" s="848"/>
      <c r="D422" s="297" t="s">
        <v>275</v>
      </c>
      <c r="E422" s="322"/>
      <c r="F422" s="298"/>
      <c r="G422" s="298"/>
      <c r="H422" s="299"/>
      <c r="I422" s="320"/>
      <c r="J422" s="319">
        <v>30</v>
      </c>
      <c r="K422" s="319"/>
      <c r="L422" s="860"/>
      <c r="M422" s="284">
        <f t="shared" si="4"/>
        <v>30</v>
      </c>
      <c r="N422" s="321"/>
    </row>
    <row r="423" spans="1:14" ht="15">
      <c r="A423" s="802">
        <v>416</v>
      </c>
      <c r="B423" s="573"/>
      <c r="C423" s="568">
        <v>16</v>
      </c>
      <c r="D423" s="292" t="s">
        <v>828</v>
      </c>
      <c r="E423" s="282" t="s">
        <v>714</v>
      </c>
      <c r="F423" s="293">
        <f>SUM(G423+H423+M424+N424)</f>
        <v>27</v>
      </c>
      <c r="G423" s="293">
        <v>0</v>
      </c>
      <c r="H423" s="732">
        <v>0</v>
      </c>
      <c r="I423" s="557"/>
      <c r="J423" s="558"/>
      <c r="K423" s="558"/>
      <c r="L423" s="856"/>
      <c r="M423" s="284"/>
      <c r="N423" s="316"/>
    </row>
    <row r="424" spans="1:14" ht="15">
      <c r="A424" s="802">
        <v>417</v>
      </c>
      <c r="B424" s="573"/>
      <c r="C424" s="568"/>
      <c r="D424" s="292" t="s">
        <v>285</v>
      </c>
      <c r="E424" s="282"/>
      <c r="F424" s="293"/>
      <c r="G424" s="281"/>
      <c r="H424" s="283"/>
      <c r="I424" s="557"/>
      <c r="J424" s="558">
        <v>27</v>
      </c>
      <c r="K424" s="558"/>
      <c r="L424" s="856"/>
      <c r="M424" s="295">
        <f t="shared" si="4"/>
        <v>27</v>
      </c>
      <c r="N424" s="285"/>
    </row>
    <row r="425" spans="1:14" ht="15">
      <c r="A425" s="802">
        <v>418</v>
      </c>
      <c r="B425" s="574"/>
      <c r="C425" s="848"/>
      <c r="D425" s="297" t="s">
        <v>275</v>
      </c>
      <c r="E425" s="322"/>
      <c r="F425" s="298"/>
      <c r="G425" s="298"/>
      <c r="H425" s="299"/>
      <c r="I425" s="320"/>
      <c r="J425" s="319">
        <v>27</v>
      </c>
      <c r="K425" s="319"/>
      <c r="L425" s="860"/>
      <c r="M425" s="284">
        <f t="shared" si="4"/>
        <v>27</v>
      </c>
      <c r="N425" s="321"/>
    </row>
    <row r="426" spans="1:14" ht="30">
      <c r="A426" s="802">
        <v>419</v>
      </c>
      <c r="B426" s="556">
        <v>1</v>
      </c>
      <c r="C426" s="846"/>
      <c r="D426" s="339" t="s">
        <v>555</v>
      </c>
      <c r="E426" s="339"/>
      <c r="F426" s="339"/>
      <c r="G426" s="339"/>
      <c r="H426" s="355"/>
      <c r="I426" s="557"/>
      <c r="J426" s="558"/>
      <c r="K426" s="558"/>
      <c r="L426" s="856"/>
      <c r="M426" s="295"/>
      <c r="N426" s="311"/>
    </row>
    <row r="427" spans="1:14" ht="15">
      <c r="A427" s="802">
        <v>420</v>
      </c>
      <c r="B427" s="573"/>
      <c r="C427" s="568">
        <v>17</v>
      </c>
      <c r="D427" s="281" t="s">
        <v>556</v>
      </c>
      <c r="E427" s="282" t="s">
        <v>714</v>
      </c>
      <c r="F427" s="293">
        <f>SUM(G427+H427+M429+N428)</f>
        <v>1170</v>
      </c>
      <c r="G427" s="281">
        <v>0</v>
      </c>
      <c r="H427" s="353">
        <v>0</v>
      </c>
      <c r="I427" s="557"/>
      <c r="J427" s="558"/>
      <c r="K427" s="558"/>
      <c r="L427" s="856"/>
      <c r="M427" s="295"/>
      <c r="N427" s="285"/>
    </row>
    <row r="428" spans="1:14" ht="15">
      <c r="A428" s="802">
        <v>421</v>
      </c>
      <c r="B428" s="571"/>
      <c r="C428" s="568"/>
      <c r="D428" s="286" t="s">
        <v>277</v>
      </c>
      <c r="E428" s="569"/>
      <c r="F428" s="712"/>
      <c r="G428" s="288"/>
      <c r="H428" s="731"/>
      <c r="I428" s="560"/>
      <c r="J428" s="561">
        <v>500</v>
      </c>
      <c r="K428" s="561"/>
      <c r="L428" s="857"/>
      <c r="M428" s="290">
        <f t="shared" si="4"/>
        <v>500</v>
      </c>
      <c r="N428" s="315"/>
    </row>
    <row r="429" spans="1:14" ht="15">
      <c r="A429" s="802">
        <v>422</v>
      </c>
      <c r="B429" s="573"/>
      <c r="C429" s="568"/>
      <c r="D429" s="292" t="s">
        <v>285</v>
      </c>
      <c r="E429" s="570"/>
      <c r="F429" s="603"/>
      <c r="G429" s="293"/>
      <c r="H429" s="732"/>
      <c r="I429" s="557"/>
      <c r="J429" s="558">
        <v>1170</v>
      </c>
      <c r="K429" s="558"/>
      <c r="L429" s="856"/>
      <c r="M429" s="295">
        <f t="shared" si="4"/>
        <v>1170</v>
      </c>
      <c r="N429" s="316"/>
    </row>
    <row r="430" spans="1:14" ht="15">
      <c r="A430" s="802">
        <v>423</v>
      </c>
      <c r="B430" s="574"/>
      <c r="C430" s="848"/>
      <c r="D430" s="297" t="s">
        <v>275</v>
      </c>
      <c r="E430" s="322"/>
      <c r="F430" s="298"/>
      <c r="G430" s="298"/>
      <c r="H430" s="733"/>
      <c r="I430" s="320"/>
      <c r="J430" s="319">
        <v>1170</v>
      </c>
      <c r="K430" s="319"/>
      <c r="L430" s="860"/>
      <c r="M430" s="284">
        <f t="shared" si="4"/>
        <v>1170</v>
      </c>
      <c r="N430" s="321"/>
    </row>
    <row r="431" spans="1:14" ht="15">
      <c r="A431" s="802">
        <v>424</v>
      </c>
      <c r="B431" s="573"/>
      <c r="C431" s="568">
        <v>18</v>
      </c>
      <c r="D431" s="292" t="s">
        <v>865</v>
      </c>
      <c r="E431" s="282" t="s">
        <v>714</v>
      </c>
      <c r="F431" s="293">
        <f>SUM(G431+H431+M432+N432)</f>
        <v>30</v>
      </c>
      <c r="G431" s="293">
        <v>0</v>
      </c>
      <c r="H431" s="732">
        <v>0</v>
      </c>
      <c r="I431" s="557"/>
      <c r="J431" s="558"/>
      <c r="K431" s="558"/>
      <c r="L431" s="856"/>
      <c r="M431" s="284"/>
      <c r="N431" s="316"/>
    </row>
    <row r="432" spans="1:14" ht="15">
      <c r="A432" s="802">
        <v>425</v>
      </c>
      <c r="B432" s="573"/>
      <c r="C432" s="568"/>
      <c r="D432" s="292" t="s">
        <v>285</v>
      </c>
      <c r="E432" s="282"/>
      <c r="F432" s="293"/>
      <c r="G432" s="281"/>
      <c r="H432" s="283"/>
      <c r="I432" s="557"/>
      <c r="J432" s="558">
        <v>30</v>
      </c>
      <c r="K432" s="558"/>
      <c r="L432" s="856"/>
      <c r="M432" s="295">
        <f t="shared" si="4"/>
        <v>30</v>
      </c>
      <c r="N432" s="285"/>
    </row>
    <row r="433" spans="1:14" ht="15">
      <c r="A433" s="802">
        <v>426</v>
      </c>
      <c r="B433" s="574"/>
      <c r="C433" s="848"/>
      <c r="D433" s="297" t="s">
        <v>275</v>
      </c>
      <c r="E433" s="322"/>
      <c r="F433" s="298"/>
      <c r="G433" s="298"/>
      <c r="H433" s="299"/>
      <c r="I433" s="320"/>
      <c r="J433" s="319"/>
      <c r="K433" s="319"/>
      <c r="L433" s="860"/>
      <c r="M433" s="284">
        <f t="shared" si="4"/>
        <v>0</v>
      </c>
      <c r="N433" s="321"/>
    </row>
    <row r="434" spans="1:14" ht="15">
      <c r="A434" s="802">
        <v>427</v>
      </c>
      <c r="B434" s="573"/>
      <c r="C434" s="568">
        <v>19</v>
      </c>
      <c r="D434" s="292" t="s">
        <v>866</v>
      </c>
      <c r="E434" s="282" t="s">
        <v>714</v>
      </c>
      <c r="F434" s="293">
        <f>SUM(G434+H434+M435+N435)</f>
        <v>49</v>
      </c>
      <c r="G434" s="293">
        <v>0</v>
      </c>
      <c r="H434" s="732">
        <v>0</v>
      </c>
      <c r="I434" s="557"/>
      <c r="J434" s="558"/>
      <c r="K434" s="558"/>
      <c r="L434" s="856"/>
      <c r="M434" s="284"/>
      <c r="N434" s="316"/>
    </row>
    <row r="435" spans="1:14" ht="15">
      <c r="A435" s="802">
        <v>428</v>
      </c>
      <c r="B435" s="573"/>
      <c r="C435" s="568"/>
      <c r="D435" s="292" t="s">
        <v>285</v>
      </c>
      <c r="E435" s="282"/>
      <c r="F435" s="293"/>
      <c r="G435" s="281"/>
      <c r="H435" s="283"/>
      <c r="I435" s="557"/>
      <c r="J435" s="558">
        <v>49</v>
      </c>
      <c r="K435" s="558"/>
      <c r="L435" s="856"/>
      <c r="M435" s="295">
        <f t="shared" si="4"/>
        <v>49</v>
      </c>
      <c r="N435" s="285"/>
    </row>
    <row r="436" spans="1:14" ht="15">
      <c r="A436" s="802">
        <v>429</v>
      </c>
      <c r="B436" s="574"/>
      <c r="C436" s="848"/>
      <c r="D436" s="297" t="s">
        <v>275</v>
      </c>
      <c r="E436" s="322"/>
      <c r="F436" s="298"/>
      <c r="G436" s="298"/>
      <c r="H436" s="299"/>
      <c r="I436" s="320"/>
      <c r="J436" s="319">
        <v>28</v>
      </c>
      <c r="K436" s="319"/>
      <c r="L436" s="860"/>
      <c r="M436" s="284">
        <f t="shared" si="4"/>
        <v>28</v>
      </c>
      <c r="N436" s="321"/>
    </row>
    <row r="437" spans="1:14" ht="15">
      <c r="A437" s="802">
        <v>430</v>
      </c>
      <c r="B437" s="573"/>
      <c r="C437" s="568">
        <v>20</v>
      </c>
      <c r="D437" s="292" t="s">
        <v>1103</v>
      </c>
      <c r="E437" s="282" t="s">
        <v>714</v>
      </c>
      <c r="F437" s="293">
        <f>SUM(G437+H437+M438+N438)</f>
        <v>400</v>
      </c>
      <c r="G437" s="293">
        <v>0</v>
      </c>
      <c r="H437" s="732">
        <v>0</v>
      </c>
      <c r="I437" s="557"/>
      <c r="J437" s="558"/>
      <c r="K437" s="558"/>
      <c r="L437" s="856"/>
      <c r="M437" s="284"/>
      <c r="N437" s="316"/>
    </row>
    <row r="438" spans="1:14" ht="15">
      <c r="A438" s="802">
        <v>431</v>
      </c>
      <c r="B438" s="573"/>
      <c r="C438" s="568"/>
      <c r="D438" s="292" t="s">
        <v>285</v>
      </c>
      <c r="E438" s="282"/>
      <c r="F438" s="293"/>
      <c r="G438" s="281"/>
      <c r="H438" s="283"/>
      <c r="I438" s="557"/>
      <c r="J438" s="558">
        <v>400</v>
      </c>
      <c r="K438" s="558"/>
      <c r="L438" s="856"/>
      <c r="M438" s="295">
        <f t="shared" si="4"/>
        <v>400</v>
      </c>
      <c r="N438" s="285"/>
    </row>
    <row r="439" spans="1:14" ht="15">
      <c r="A439" s="802">
        <v>432</v>
      </c>
      <c r="B439" s="574"/>
      <c r="C439" s="848"/>
      <c r="D439" s="297" t="s">
        <v>275</v>
      </c>
      <c r="E439" s="322"/>
      <c r="F439" s="298"/>
      <c r="G439" s="298"/>
      <c r="H439" s="299"/>
      <c r="I439" s="320"/>
      <c r="J439" s="319">
        <v>400</v>
      </c>
      <c r="K439" s="319"/>
      <c r="L439" s="860"/>
      <c r="M439" s="284">
        <f t="shared" si="4"/>
        <v>400</v>
      </c>
      <c r="N439" s="321"/>
    </row>
    <row r="440" spans="1:14" ht="15">
      <c r="A440" s="802">
        <v>433</v>
      </c>
      <c r="B440" s="573"/>
      <c r="C440" s="568">
        <v>21</v>
      </c>
      <c r="D440" s="292" t="s">
        <v>1104</v>
      </c>
      <c r="E440" s="282" t="s">
        <v>714</v>
      </c>
      <c r="F440" s="293">
        <f>SUM(G440+H440+M441+N441)</f>
        <v>152</v>
      </c>
      <c r="G440" s="293">
        <v>0</v>
      </c>
      <c r="H440" s="732">
        <v>0</v>
      </c>
      <c r="I440" s="557"/>
      <c r="J440" s="558"/>
      <c r="K440" s="558"/>
      <c r="L440" s="856"/>
      <c r="M440" s="284"/>
      <c r="N440" s="316"/>
    </row>
    <row r="441" spans="1:14" ht="15">
      <c r="A441" s="802">
        <v>434</v>
      </c>
      <c r="B441" s="573"/>
      <c r="C441" s="568"/>
      <c r="D441" s="292" t="s">
        <v>285</v>
      </c>
      <c r="E441" s="282"/>
      <c r="F441" s="293"/>
      <c r="G441" s="281"/>
      <c r="H441" s="283"/>
      <c r="I441" s="557"/>
      <c r="J441" s="558">
        <v>152</v>
      </c>
      <c r="K441" s="558"/>
      <c r="L441" s="856"/>
      <c r="M441" s="295">
        <f t="shared" si="4"/>
        <v>152</v>
      </c>
      <c r="N441" s="285"/>
    </row>
    <row r="442" spans="1:14" ht="15">
      <c r="A442" s="802">
        <v>435</v>
      </c>
      <c r="B442" s="574"/>
      <c r="C442" s="848"/>
      <c r="D442" s="297" t="s">
        <v>275</v>
      </c>
      <c r="E442" s="322"/>
      <c r="F442" s="298"/>
      <c r="G442" s="298"/>
      <c r="H442" s="299"/>
      <c r="I442" s="320"/>
      <c r="J442" s="319">
        <v>151</v>
      </c>
      <c r="K442" s="319"/>
      <c r="L442" s="860"/>
      <c r="M442" s="284">
        <f t="shared" si="4"/>
        <v>151</v>
      </c>
      <c r="N442" s="321"/>
    </row>
    <row r="443" spans="1:14" ht="25.5" customHeight="1">
      <c r="A443" s="802">
        <v>436</v>
      </c>
      <c r="B443" s="567">
        <v>2</v>
      </c>
      <c r="C443" s="568"/>
      <c r="D443" s="339" t="s">
        <v>557</v>
      </c>
      <c r="E443" s="282"/>
      <c r="F443" s="351"/>
      <c r="G443" s="351"/>
      <c r="H443" s="324"/>
      <c r="I443" s="579"/>
      <c r="J443" s="580"/>
      <c r="K443" s="580"/>
      <c r="L443" s="865"/>
      <c r="M443" s="295"/>
      <c r="N443" s="342"/>
    </row>
    <row r="444" spans="1:14" ht="15">
      <c r="A444" s="802">
        <v>437</v>
      </c>
      <c r="B444" s="573"/>
      <c r="C444" s="568">
        <v>1</v>
      </c>
      <c r="D444" s="281" t="s">
        <v>558</v>
      </c>
      <c r="E444" s="282" t="s">
        <v>714</v>
      </c>
      <c r="F444" s="293">
        <f>SUM(G444+H444+M446+N445)</f>
        <v>180</v>
      </c>
      <c r="G444" s="281">
        <v>0</v>
      </c>
      <c r="H444" s="353">
        <v>0</v>
      </c>
      <c r="I444" s="557"/>
      <c r="J444" s="558"/>
      <c r="K444" s="558"/>
      <c r="L444" s="856"/>
      <c r="M444" s="295"/>
      <c r="N444" s="285"/>
    </row>
    <row r="445" spans="1:14" ht="15">
      <c r="A445" s="802">
        <v>438</v>
      </c>
      <c r="B445" s="571"/>
      <c r="C445" s="568"/>
      <c r="D445" s="286" t="s">
        <v>277</v>
      </c>
      <c r="E445" s="569"/>
      <c r="F445" s="712"/>
      <c r="G445" s="288"/>
      <c r="H445" s="731"/>
      <c r="I445" s="560"/>
      <c r="J445" s="561">
        <v>90</v>
      </c>
      <c r="K445" s="561"/>
      <c r="L445" s="857"/>
      <c r="M445" s="290">
        <f t="shared" si="4"/>
        <v>90</v>
      </c>
      <c r="N445" s="315"/>
    </row>
    <row r="446" spans="1:14" ht="15">
      <c r="A446" s="802">
        <v>439</v>
      </c>
      <c r="B446" s="573"/>
      <c r="C446" s="568"/>
      <c r="D446" s="292" t="s">
        <v>285</v>
      </c>
      <c r="E446" s="570"/>
      <c r="F446" s="603"/>
      <c r="G446" s="293"/>
      <c r="H446" s="732"/>
      <c r="I446" s="557"/>
      <c r="J446" s="558">
        <v>180</v>
      </c>
      <c r="K446" s="558"/>
      <c r="L446" s="856"/>
      <c r="M446" s="295">
        <f t="shared" si="4"/>
        <v>180</v>
      </c>
      <c r="N446" s="316"/>
    </row>
    <row r="447" spans="1:14" ht="15">
      <c r="A447" s="802">
        <v>440</v>
      </c>
      <c r="B447" s="574"/>
      <c r="C447" s="848"/>
      <c r="D447" s="297" t="s">
        <v>275</v>
      </c>
      <c r="E447" s="322"/>
      <c r="F447" s="298"/>
      <c r="G447" s="298"/>
      <c r="H447" s="733"/>
      <c r="I447" s="320"/>
      <c r="J447" s="319">
        <v>181</v>
      </c>
      <c r="K447" s="319"/>
      <c r="L447" s="860"/>
      <c r="M447" s="284">
        <f t="shared" si="4"/>
        <v>181</v>
      </c>
      <c r="N447" s="321"/>
    </row>
    <row r="448" spans="1:14" ht="15">
      <c r="A448" s="802">
        <v>441</v>
      </c>
      <c r="B448" s="573"/>
      <c r="C448" s="568">
        <v>2</v>
      </c>
      <c r="D448" s="281" t="s">
        <v>559</v>
      </c>
      <c r="E448" s="282" t="s">
        <v>714</v>
      </c>
      <c r="F448" s="293">
        <f>SUM(G448+H448+M450+N449)</f>
        <v>0</v>
      </c>
      <c r="G448" s="281">
        <v>0</v>
      </c>
      <c r="H448" s="353">
        <v>0</v>
      </c>
      <c r="I448" s="557"/>
      <c r="J448" s="558"/>
      <c r="K448" s="558"/>
      <c r="L448" s="856"/>
      <c r="M448" s="295"/>
      <c r="N448" s="285"/>
    </row>
    <row r="449" spans="1:14" ht="15">
      <c r="A449" s="802">
        <v>442</v>
      </c>
      <c r="B449" s="571"/>
      <c r="C449" s="568"/>
      <c r="D449" s="286" t="s">
        <v>277</v>
      </c>
      <c r="E449" s="569"/>
      <c r="F449" s="712"/>
      <c r="G449" s="288"/>
      <c r="H449" s="731"/>
      <c r="I449" s="560"/>
      <c r="J449" s="561">
        <v>60</v>
      </c>
      <c r="K449" s="561"/>
      <c r="L449" s="857"/>
      <c r="M449" s="290">
        <f t="shared" si="4"/>
        <v>60</v>
      </c>
      <c r="N449" s="315"/>
    </row>
    <row r="450" spans="1:14" ht="15">
      <c r="A450" s="802">
        <v>443</v>
      </c>
      <c r="B450" s="573"/>
      <c r="C450" s="568"/>
      <c r="D450" s="292" t="s">
        <v>285</v>
      </c>
      <c r="E450" s="570"/>
      <c r="F450" s="603"/>
      <c r="G450" s="293"/>
      <c r="H450" s="732"/>
      <c r="I450" s="557"/>
      <c r="J450" s="558"/>
      <c r="K450" s="558"/>
      <c r="L450" s="856"/>
      <c r="M450" s="295">
        <f t="shared" si="4"/>
        <v>0</v>
      </c>
      <c r="N450" s="316"/>
    </row>
    <row r="451" spans="1:14" ht="15">
      <c r="A451" s="802">
        <v>444</v>
      </c>
      <c r="B451" s="574"/>
      <c r="C451" s="848"/>
      <c r="D451" s="297" t="s">
        <v>275</v>
      </c>
      <c r="E451" s="322"/>
      <c r="F451" s="298"/>
      <c r="G451" s="298"/>
      <c r="H451" s="733"/>
      <c r="I451" s="320"/>
      <c r="J451" s="319"/>
      <c r="K451" s="319"/>
      <c r="L451" s="860"/>
      <c r="M451" s="284">
        <f t="shared" si="4"/>
        <v>0</v>
      </c>
      <c r="N451" s="321"/>
    </row>
    <row r="452" spans="1:14" ht="15">
      <c r="A452" s="802">
        <v>445</v>
      </c>
      <c r="B452" s="573"/>
      <c r="C452" s="568">
        <v>3</v>
      </c>
      <c r="D452" s="281" t="s">
        <v>821</v>
      </c>
      <c r="E452" s="282" t="s">
        <v>714</v>
      </c>
      <c r="F452" s="293">
        <f>SUM(G452+H452+M454+N453)</f>
        <v>58</v>
      </c>
      <c r="G452" s="281">
        <v>0</v>
      </c>
      <c r="H452" s="353">
        <v>0</v>
      </c>
      <c r="I452" s="557"/>
      <c r="J452" s="558"/>
      <c r="K452" s="558"/>
      <c r="L452" s="856"/>
      <c r="M452" s="295"/>
      <c r="N452" s="285"/>
    </row>
    <row r="453" spans="1:14" ht="15">
      <c r="A453" s="802">
        <v>446</v>
      </c>
      <c r="B453" s="571"/>
      <c r="C453" s="568"/>
      <c r="D453" s="286" t="s">
        <v>277</v>
      </c>
      <c r="E453" s="569"/>
      <c r="F453" s="712"/>
      <c r="G453" s="288"/>
      <c r="H453" s="731"/>
      <c r="I453" s="560"/>
      <c r="J453" s="561">
        <v>24</v>
      </c>
      <c r="K453" s="561"/>
      <c r="L453" s="857"/>
      <c r="M453" s="290">
        <f t="shared" si="4"/>
        <v>24</v>
      </c>
      <c r="N453" s="315"/>
    </row>
    <row r="454" spans="1:14" ht="15">
      <c r="A454" s="802">
        <v>447</v>
      </c>
      <c r="B454" s="573"/>
      <c r="C454" s="568"/>
      <c r="D454" s="292" t="s">
        <v>285</v>
      </c>
      <c r="E454" s="570"/>
      <c r="F454" s="603"/>
      <c r="G454" s="293"/>
      <c r="H454" s="732"/>
      <c r="I454" s="557"/>
      <c r="J454" s="558">
        <v>58</v>
      </c>
      <c r="K454" s="558"/>
      <c r="L454" s="856"/>
      <c r="M454" s="295">
        <f t="shared" si="4"/>
        <v>58</v>
      </c>
      <c r="N454" s="316"/>
    </row>
    <row r="455" spans="1:14" ht="15">
      <c r="A455" s="802">
        <v>448</v>
      </c>
      <c r="B455" s="574"/>
      <c r="C455" s="848"/>
      <c r="D455" s="297" t="s">
        <v>275</v>
      </c>
      <c r="E455" s="282"/>
      <c r="F455" s="293"/>
      <c r="G455" s="298"/>
      <c r="H455" s="733"/>
      <c r="I455" s="320"/>
      <c r="J455" s="319">
        <v>58</v>
      </c>
      <c r="K455" s="319"/>
      <c r="L455" s="860"/>
      <c r="M455" s="284">
        <f t="shared" si="4"/>
        <v>58</v>
      </c>
      <c r="N455" s="321"/>
    </row>
    <row r="456" spans="1:14" ht="15">
      <c r="A456" s="802">
        <v>449</v>
      </c>
      <c r="B456" s="573"/>
      <c r="C456" s="568">
        <v>4</v>
      </c>
      <c r="D456" s="281" t="s">
        <v>867</v>
      </c>
      <c r="E456" s="302" t="s">
        <v>714</v>
      </c>
      <c r="F456" s="293">
        <f>SUM(G456+H456+M458+N457)</f>
        <v>0</v>
      </c>
      <c r="G456" s="281">
        <v>0</v>
      </c>
      <c r="H456" s="353">
        <v>0</v>
      </c>
      <c r="I456" s="557"/>
      <c r="J456" s="558"/>
      <c r="K456" s="558"/>
      <c r="L456" s="856"/>
      <c r="M456" s="295"/>
      <c r="N456" s="285"/>
    </row>
    <row r="457" spans="1:14" ht="15">
      <c r="A457" s="802">
        <v>450</v>
      </c>
      <c r="B457" s="571"/>
      <c r="C457" s="568"/>
      <c r="D457" s="286" t="s">
        <v>277</v>
      </c>
      <c r="E457" s="569"/>
      <c r="F457" s="712"/>
      <c r="G457" s="288"/>
      <c r="H457" s="731"/>
      <c r="I457" s="560"/>
      <c r="J457" s="561">
        <v>16</v>
      </c>
      <c r="K457" s="561"/>
      <c r="L457" s="857"/>
      <c r="M457" s="290">
        <f t="shared" si="4"/>
        <v>16</v>
      </c>
      <c r="N457" s="315"/>
    </row>
    <row r="458" spans="1:14" ht="15">
      <c r="A458" s="802">
        <v>451</v>
      </c>
      <c r="B458" s="573"/>
      <c r="C458" s="568"/>
      <c r="D458" s="292" t="s">
        <v>285</v>
      </c>
      <c r="E458" s="570"/>
      <c r="F458" s="603"/>
      <c r="G458" s="293"/>
      <c r="H458" s="732"/>
      <c r="I458" s="557"/>
      <c r="J458" s="558"/>
      <c r="K458" s="558"/>
      <c r="L458" s="856"/>
      <c r="M458" s="295">
        <f t="shared" si="4"/>
        <v>0</v>
      </c>
      <c r="N458" s="316"/>
    </row>
    <row r="459" spans="1:14" ht="15">
      <c r="A459" s="802">
        <v>452</v>
      </c>
      <c r="B459" s="574"/>
      <c r="C459" s="848"/>
      <c r="D459" s="297" t="s">
        <v>275</v>
      </c>
      <c r="E459" s="322"/>
      <c r="F459" s="298"/>
      <c r="G459" s="298"/>
      <c r="H459" s="733"/>
      <c r="I459" s="320"/>
      <c r="J459" s="319"/>
      <c r="K459" s="319"/>
      <c r="L459" s="860"/>
      <c r="M459" s="284">
        <f t="shared" si="4"/>
        <v>0</v>
      </c>
      <c r="N459" s="321"/>
    </row>
    <row r="460" spans="1:14" ht="15">
      <c r="A460" s="802">
        <v>453</v>
      </c>
      <c r="B460" s="573"/>
      <c r="C460" s="568">
        <v>5</v>
      </c>
      <c r="D460" s="281" t="s">
        <v>823</v>
      </c>
      <c r="E460" s="282" t="s">
        <v>714</v>
      </c>
      <c r="F460" s="293">
        <f>SUM(G460+H460+M462+N461)</f>
        <v>0</v>
      </c>
      <c r="G460" s="281">
        <v>0</v>
      </c>
      <c r="H460" s="353">
        <v>0</v>
      </c>
      <c r="I460" s="557"/>
      <c r="J460" s="558"/>
      <c r="K460" s="558"/>
      <c r="L460" s="856"/>
      <c r="M460" s="295"/>
      <c r="N460" s="285"/>
    </row>
    <row r="461" spans="1:14" ht="15">
      <c r="A461" s="802">
        <v>454</v>
      </c>
      <c r="B461" s="571"/>
      <c r="C461" s="568"/>
      <c r="D461" s="286" t="s">
        <v>277</v>
      </c>
      <c r="E461" s="569"/>
      <c r="F461" s="712"/>
      <c r="G461" s="288"/>
      <c r="H461" s="731"/>
      <c r="I461" s="560"/>
      <c r="J461" s="561">
        <v>8</v>
      </c>
      <c r="K461" s="561"/>
      <c r="L461" s="857"/>
      <c r="M461" s="290">
        <f t="shared" si="4"/>
        <v>8</v>
      </c>
      <c r="N461" s="315"/>
    </row>
    <row r="462" spans="1:14" ht="15">
      <c r="A462" s="802">
        <v>455</v>
      </c>
      <c r="B462" s="573"/>
      <c r="C462" s="568"/>
      <c r="D462" s="292" t="s">
        <v>285</v>
      </c>
      <c r="E462" s="570"/>
      <c r="F462" s="603"/>
      <c r="G462" s="293"/>
      <c r="H462" s="732"/>
      <c r="I462" s="557"/>
      <c r="J462" s="558"/>
      <c r="K462" s="558"/>
      <c r="L462" s="856"/>
      <c r="M462" s="295">
        <f t="shared" si="4"/>
        <v>0</v>
      </c>
      <c r="N462" s="316"/>
    </row>
    <row r="463" spans="1:14" ht="15">
      <c r="A463" s="802">
        <v>456</v>
      </c>
      <c r="B463" s="574"/>
      <c r="C463" s="848"/>
      <c r="D463" s="297" t="s">
        <v>275</v>
      </c>
      <c r="E463" s="282"/>
      <c r="F463" s="293"/>
      <c r="G463" s="298"/>
      <c r="H463" s="733"/>
      <c r="I463" s="320"/>
      <c r="J463" s="319"/>
      <c r="K463" s="319"/>
      <c r="L463" s="860"/>
      <c r="M463" s="284">
        <f t="shared" si="4"/>
        <v>0</v>
      </c>
      <c r="N463" s="321"/>
    </row>
    <row r="464" spans="1:14" ht="15">
      <c r="A464" s="802">
        <v>457</v>
      </c>
      <c r="B464" s="573"/>
      <c r="C464" s="568">
        <v>6</v>
      </c>
      <c r="D464" s="281" t="s">
        <v>824</v>
      </c>
      <c r="E464" s="302" t="s">
        <v>714</v>
      </c>
      <c r="F464" s="293">
        <f>SUM(G464+H464+M466+N465)</f>
        <v>0</v>
      </c>
      <c r="G464" s="281">
        <v>0</v>
      </c>
      <c r="H464" s="353">
        <v>0</v>
      </c>
      <c r="I464" s="557"/>
      <c r="J464" s="558"/>
      <c r="K464" s="558"/>
      <c r="L464" s="856"/>
      <c r="M464" s="295"/>
      <c r="N464" s="285"/>
    </row>
    <row r="465" spans="1:14" ht="15">
      <c r="A465" s="802">
        <v>458</v>
      </c>
      <c r="B465" s="571"/>
      <c r="C465" s="568"/>
      <c r="D465" s="286" t="s">
        <v>277</v>
      </c>
      <c r="E465" s="569"/>
      <c r="F465" s="712"/>
      <c r="G465" s="288"/>
      <c r="H465" s="731"/>
      <c r="I465" s="560"/>
      <c r="J465" s="561">
        <v>8</v>
      </c>
      <c r="K465" s="561"/>
      <c r="L465" s="857"/>
      <c r="M465" s="290">
        <f t="shared" si="4"/>
        <v>8</v>
      </c>
      <c r="N465" s="315"/>
    </row>
    <row r="466" spans="1:14" ht="15">
      <c r="A466" s="802">
        <v>459</v>
      </c>
      <c r="B466" s="573"/>
      <c r="C466" s="568"/>
      <c r="D466" s="292" t="s">
        <v>285</v>
      </c>
      <c r="E466" s="570"/>
      <c r="F466" s="603"/>
      <c r="G466" s="293"/>
      <c r="H466" s="732"/>
      <c r="I466" s="557"/>
      <c r="J466" s="558"/>
      <c r="K466" s="558"/>
      <c r="L466" s="856"/>
      <c r="M466" s="295">
        <f t="shared" si="4"/>
        <v>0</v>
      </c>
      <c r="N466" s="316"/>
    </row>
    <row r="467" spans="1:14" ht="15">
      <c r="A467" s="802">
        <v>460</v>
      </c>
      <c r="B467" s="574"/>
      <c r="C467" s="848"/>
      <c r="D467" s="297" t="s">
        <v>275</v>
      </c>
      <c r="E467" s="322"/>
      <c r="F467" s="298"/>
      <c r="G467" s="298"/>
      <c r="H467" s="733"/>
      <c r="I467" s="320"/>
      <c r="J467" s="319"/>
      <c r="K467" s="319"/>
      <c r="L467" s="860"/>
      <c r="M467" s="284">
        <f t="shared" si="4"/>
        <v>0</v>
      </c>
      <c r="N467" s="321"/>
    </row>
    <row r="468" spans="1:14" ht="15">
      <c r="A468" s="802">
        <v>461</v>
      </c>
      <c r="B468" s="573"/>
      <c r="C468" s="568">
        <v>7</v>
      </c>
      <c r="D468" s="281" t="s">
        <v>868</v>
      </c>
      <c r="E468" s="282" t="s">
        <v>714</v>
      </c>
      <c r="F468" s="293">
        <f>SUM(G468+H468+M470+N469)</f>
        <v>0</v>
      </c>
      <c r="G468" s="281">
        <v>0</v>
      </c>
      <c r="H468" s="353">
        <v>0</v>
      </c>
      <c r="I468" s="557"/>
      <c r="J468" s="558"/>
      <c r="K468" s="558"/>
      <c r="L468" s="856"/>
      <c r="M468" s="295"/>
      <c r="N468" s="285"/>
    </row>
    <row r="469" spans="1:14" ht="15">
      <c r="A469" s="802">
        <v>462</v>
      </c>
      <c r="B469" s="571"/>
      <c r="C469" s="568"/>
      <c r="D469" s="286" t="s">
        <v>277</v>
      </c>
      <c r="E469" s="569"/>
      <c r="F469" s="712"/>
      <c r="G469" s="288"/>
      <c r="H469" s="731"/>
      <c r="I469" s="560"/>
      <c r="J469" s="561">
        <v>29</v>
      </c>
      <c r="K469" s="561"/>
      <c r="L469" s="857"/>
      <c r="M469" s="290">
        <f t="shared" si="4"/>
        <v>29</v>
      </c>
      <c r="N469" s="315"/>
    </row>
    <row r="470" spans="1:14" ht="15">
      <c r="A470" s="802">
        <v>463</v>
      </c>
      <c r="B470" s="573"/>
      <c r="C470" s="568"/>
      <c r="D470" s="292" t="s">
        <v>285</v>
      </c>
      <c r="E470" s="570"/>
      <c r="F470" s="603"/>
      <c r="G470" s="293"/>
      <c r="H470" s="732"/>
      <c r="I470" s="557"/>
      <c r="J470" s="558"/>
      <c r="K470" s="558"/>
      <c r="L470" s="856"/>
      <c r="M470" s="295">
        <f t="shared" si="4"/>
        <v>0</v>
      </c>
      <c r="N470" s="316"/>
    </row>
    <row r="471" spans="1:14" ht="15">
      <c r="A471" s="802">
        <v>464</v>
      </c>
      <c r="B471" s="574"/>
      <c r="C471" s="848"/>
      <c r="D471" s="297" t="s">
        <v>275</v>
      </c>
      <c r="E471" s="322"/>
      <c r="F471" s="298"/>
      <c r="G471" s="298"/>
      <c r="H471" s="733"/>
      <c r="I471" s="320"/>
      <c r="J471" s="319"/>
      <c r="K471" s="319"/>
      <c r="L471" s="860"/>
      <c r="M471" s="284">
        <f t="shared" si="4"/>
        <v>0</v>
      </c>
      <c r="N471" s="321"/>
    </row>
    <row r="472" spans="1:14" ht="15">
      <c r="A472" s="802">
        <v>465</v>
      </c>
      <c r="B472" s="573"/>
      <c r="C472" s="568">
        <v>8</v>
      </c>
      <c r="D472" s="281" t="s">
        <v>560</v>
      </c>
      <c r="E472" s="282" t="s">
        <v>714</v>
      </c>
      <c r="F472" s="293">
        <f>SUM(G472+H472+M474+N473)</f>
        <v>0</v>
      </c>
      <c r="G472" s="281">
        <v>0</v>
      </c>
      <c r="H472" s="353">
        <v>0</v>
      </c>
      <c r="I472" s="557"/>
      <c r="J472" s="558"/>
      <c r="K472" s="558"/>
      <c r="L472" s="856"/>
      <c r="M472" s="295"/>
      <c r="N472" s="285"/>
    </row>
    <row r="473" spans="1:14" ht="15">
      <c r="A473" s="802">
        <v>466</v>
      </c>
      <c r="B473" s="571"/>
      <c r="C473" s="568"/>
      <c r="D473" s="286" t="s">
        <v>277</v>
      </c>
      <c r="E473" s="287"/>
      <c r="F473" s="734"/>
      <c r="G473" s="288"/>
      <c r="H473" s="731"/>
      <c r="I473" s="560"/>
      <c r="J473" s="561">
        <v>48</v>
      </c>
      <c r="K473" s="561"/>
      <c r="L473" s="857"/>
      <c r="M473" s="290">
        <f t="shared" si="4"/>
        <v>48</v>
      </c>
      <c r="N473" s="315"/>
    </row>
    <row r="474" spans="1:14" ht="15">
      <c r="A474" s="802">
        <v>467</v>
      </c>
      <c r="B474" s="573"/>
      <c r="C474" s="568"/>
      <c r="D474" s="292" t="s">
        <v>285</v>
      </c>
      <c r="E474" s="282"/>
      <c r="F474" s="735"/>
      <c r="G474" s="293"/>
      <c r="H474" s="732"/>
      <c r="I474" s="557"/>
      <c r="J474" s="558"/>
      <c r="K474" s="558"/>
      <c r="L474" s="856"/>
      <c r="M474" s="295">
        <f t="shared" si="4"/>
        <v>0</v>
      </c>
      <c r="N474" s="316"/>
    </row>
    <row r="475" spans="1:14" ht="15">
      <c r="A475" s="802">
        <v>468</v>
      </c>
      <c r="B475" s="574"/>
      <c r="C475" s="848"/>
      <c r="D475" s="297" t="s">
        <v>275</v>
      </c>
      <c r="E475" s="302"/>
      <c r="F475" s="281"/>
      <c r="G475" s="298"/>
      <c r="H475" s="733"/>
      <c r="I475" s="320"/>
      <c r="J475" s="319"/>
      <c r="K475" s="319"/>
      <c r="L475" s="860"/>
      <c r="M475" s="284">
        <f t="shared" si="4"/>
        <v>0</v>
      </c>
      <c r="N475" s="321"/>
    </row>
    <row r="476" spans="1:14" ht="15">
      <c r="A476" s="802">
        <v>469</v>
      </c>
      <c r="B476" s="573"/>
      <c r="C476" s="568">
        <v>9</v>
      </c>
      <c r="D476" s="281" t="s">
        <v>561</v>
      </c>
      <c r="E476" s="282" t="s">
        <v>714</v>
      </c>
      <c r="F476" s="293">
        <f>SUM(G476+H476+M478+N477)</f>
        <v>0</v>
      </c>
      <c r="G476" s="281">
        <v>0</v>
      </c>
      <c r="H476" s="353">
        <v>0</v>
      </c>
      <c r="I476" s="557"/>
      <c r="J476" s="558"/>
      <c r="K476" s="558"/>
      <c r="L476" s="856"/>
      <c r="M476" s="295"/>
      <c r="N476" s="285"/>
    </row>
    <row r="477" spans="1:14" ht="15">
      <c r="A477" s="802">
        <v>470</v>
      </c>
      <c r="B477" s="571"/>
      <c r="C477" s="568"/>
      <c r="D477" s="286" t="s">
        <v>277</v>
      </c>
      <c r="E477" s="287"/>
      <c r="F477" s="734"/>
      <c r="G477" s="288"/>
      <c r="H477" s="731"/>
      <c r="I477" s="560"/>
      <c r="J477" s="561">
        <v>92</v>
      </c>
      <c r="K477" s="561"/>
      <c r="L477" s="857"/>
      <c r="M477" s="290">
        <f t="shared" si="4"/>
        <v>92</v>
      </c>
      <c r="N477" s="315"/>
    </row>
    <row r="478" spans="1:14" ht="15">
      <c r="A478" s="802">
        <v>471</v>
      </c>
      <c r="B478" s="573"/>
      <c r="C478" s="568"/>
      <c r="D478" s="292" t="s">
        <v>285</v>
      </c>
      <c r="E478" s="282"/>
      <c r="F478" s="735"/>
      <c r="G478" s="293"/>
      <c r="H478" s="732"/>
      <c r="I478" s="557"/>
      <c r="J478" s="558"/>
      <c r="K478" s="558"/>
      <c r="L478" s="856"/>
      <c r="M478" s="295">
        <f t="shared" si="4"/>
        <v>0</v>
      </c>
      <c r="N478" s="316"/>
    </row>
    <row r="479" spans="1:14" ht="15">
      <c r="A479" s="802">
        <v>472</v>
      </c>
      <c r="B479" s="574"/>
      <c r="C479" s="848"/>
      <c r="D479" s="297" t="s">
        <v>275</v>
      </c>
      <c r="E479" s="302"/>
      <c r="F479" s="281"/>
      <c r="G479" s="298"/>
      <c r="H479" s="733"/>
      <c r="I479" s="320"/>
      <c r="J479" s="319"/>
      <c r="K479" s="319"/>
      <c r="L479" s="860"/>
      <c r="M479" s="284">
        <f t="shared" si="4"/>
        <v>0</v>
      </c>
      <c r="N479" s="321"/>
    </row>
    <row r="480" spans="1:14" ht="15">
      <c r="A480" s="802">
        <v>473</v>
      </c>
      <c r="B480" s="573"/>
      <c r="C480" s="568">
        <v>10</v>
      </c>
      <c r="D480" s="281" t="s">
        <v>562</v>
      </c>
      <c r="E480" s="282" t="s">
        <v>714</v>
      </c>
      <c r="F480" s="293">
        <f>SUM(G480+H480+M482+N481)</f>
        <v>85</v>
      </c>
      <c r="G480" s="281">
        <v>0</v>
      </c>
      <c r="H480" s="353">
        <v>0</v>
      </c>
      <c r="I480" s="557"/>
      <c r="J480" s="558"/>
      <c r="K480" s="558"/>
      <c r="L480" s="856"/>
      <c r="M480" s="295"/>
      <c r="N480" s="285"/>
    </row>
    <row r="481" spans="1:14" ht="15">
      <c r="A481" s="802">
        <v>474</v>
      </c>
      <c r="B481" s="571"/>
      <c r="C481" s="568"/>
      <c r="D481" s="286" t="s">
        <v>277</v>
      </c>
      <c r="E481" s="287"/>
      <c r="F481" s="734"/>
      <c r="G481" s="288"/>
      <c r="H481" s="731"/>
      <c r="I481" s="560"/>
      <c r="J481" s="561">
        <v>85</v>
      </c>
      <c r="K481" s="561"/>
      <c r="L481" s="857"/>
      <c r="M481" s="290">
        <f t="shared" si="4"/>
        <v>85</v>
      </c>
      <c r="N481" s="315"/>
    </row>
    <row r="482" spans="1:14" ht="15">
      <c r="A482" s="802">
        <v>475</v>
      </c>
      <c r="B482" s="573"/>
      <c r="C482" s="568"/>
      <c r="D482" s="292" t="s">
        <v>285</v>
      </c>
      <c r="E482" s="282"/>
      <c r="F482" s="735"/>
      <c r="G482" s="293"/>
      <c r="H482" s="732"/>
      <c r="I482" s="557"/>
      <c r="J482" s="558">
        <v>85</v>
      </c>
      <c r="K482" s="558"/>
      <c r="L482" s="856"/>
      <c r="M482" s="295">
        <f t="shared" si="4"/>
        <v>85</v>
      </c>
      <c r="N482" s="316"/>
    </row>
    <row r="483" spans="1:14" ht="15">
      <c r="A483" s="802">
        <v>476</v>
      </c>
      <c r="B483" s="574"/>
      <c r="C483" s="848"/>
      <c r="D483" s="297" t="s">
        <v>275</v>
      </c>
      <c r="E483" s="282"/>
      <c r="F483" s="293"/>
      <c r="G483" s="298"/>
      <c r="H483" s="733"/>
      <c r="I483" s="320"/>
      <c r="J483" s="319">
        <v>85</v>
      </c>
      <c r="K483" s="319"/>
      <c r="L483" s="860"/>
      <c r="M483" s="284">
        <f t="shared" si="4"/>
        <v>85</v>
      </c>
      <c r="N483" s="321"/>
    </row>
    <row r="484" spans="1:14" ht="15">
      <c r="A484" s="802">
        <v>477</v>
      </c>
      <c r="B484" s="573"/>
      <c r="C484" s="568">
        <v>11</v>
      </c>
      <c r="D484" s="292" t="s">
        <v>1105</v>
      </c>
      <c r="E484" s="282" t="s">
        <v>714</v>
      </c>
      <c r="F484" s="293">
        <f>SUM(G484+H484+M486+N485)</f>
        <v>250</v>
      </c>
      <c r="G484" s="293">
        <v>0</v>
      </c>
      <c r="H484" s="732">
        <v>0</v>
      </c>
      <c r="I484" s="557"/>
      <c r="J484" s="558"/>
      <c r="K484" s="558"/>
      <c r="L484" s="856"/>
      <c r="M484" s="284"/>
      <c r="N484" s="316"/>
    </row>
    <row r="485" spans="1:14" ht="15">
      <c r="A485" s="802">
        <v>478</v>
      </c>
      <c r="B485" s="573"/>
      <c r="C485" s="568"/>
      <c r="D485" s="292" t="s">
        <v>285</v>
      </c>
      <c r="E485" s="282"/>
      <c r="F485" s="293"/>
      <c r="G485" s="293"/>
      <c r="H485" s="732"/>
      <c r="I485" s="557"/>
      <c r="J485" s="558">
        <v>250</v>
      </c>
      <c r="K485" s="558"/>
      <c r="L485" s="856"/>
      <c r="M485" s="295">
        <f>SUM(I485:K485)</f>
        <v>250</v>
      </c>
      <c r="N485" s="316"/>
    </row>
    <row r="486" spans="1:14" ht="15">
      <c r="A486" s="802">
        <v>479</v>
      </c>
      <c r="B486" s="574"/>
      <c r="C486" s="848"/>
      <c r="D486" s="297" t="s">
        <v>275</v>
      </c>
      <c r="E486" s="354"/>
      <c r="F486" s="298"/>
      <c r="G486" s="298"/>
      <c r="H486" s="733"/>
      <c r="I486" s="320"/>
      <c r="J486" s="319">
        <v>250</v>
      </c>
      <c r="K486" s="319"/>
      <c r="L486" s="860"/>
      <c r="M486" s="284">
        <f>SUM(I486:K486)</f>
        <v>250</v>
      </c>
      <c r="N486" s="321"/>
    </row>
    <row r="487" spans="1:14" ht="15">
      <c r="A487" s="802">
        <v>480</v>
      </c>
      <c r="B487" s="573"/>
      <c r="C487" s="568">
        <v>12</v>
      </c>
      <c r="D487" s="292" t="s">
        <v>343</v>
      </c>
      <c r="E487" s="282" t="s">
        <v>714</v>
      </c>
      <c r="F487" s="293">
        <f>SUM(G487+H487+M488+N488)</f>
        <v>300</v>
      </c>
      <c r="G487" s="293">
        <v>0</v>
      </c>
      <c r="H487" s="732">
        <v>0</v>
      </c>
      <c r="I487" s="557"/>
      <c r="J487" s="558"/>
      <c r="K487" s="558"/>
      <c r="L487" s="856"/>
      <c r="M487" s="295"/>
      <c r="N487" s="316"/>
    </row>
    <row r="488" spans="1:14" ht="15">
      <c r="A488" s="802">
        <v>481</v>
      </c>
      <c r="B488" s="573"/>
      <c r="C488" s="568"/>
      <c r="D488" s="292" t="s">
        <v>285</v>
      </c>
      <c r="E488" s="282"/>
      <c r="F488" s="293"/>
      <c r="G488" s="293"/>
      <c r="H488" s="732"/>
      <c r="I488" s="557"/>
      <c r="J488" s="558">
        <v>300</v>
      </c>
      <c r="K488" s="558"/>
      <c r="L488" s="856"/>
      <c r="M488" s="295">
        <f aca="true" t="shared" si="5" ref="M488:M670">SUM(I488:K488)</f>
        <v>300</v>
      </c>
      <c r="N488" s="316"/>
    </row>
    <row r="489" spans="1:14" ht="15">
      <c r="A489" s="802">
        <v>482</v>
      </c>
      <c r="B489" s="574"/>
      <c r="C489" s="848"/>
      <c r="D489" s="297" t="s">
        <v>275</v>
      </c>
      <c r="E489" s="354"/>
      <c r="F489" s="298"/>
      <c r="G489" s="298"/>
      <c r="H489" s="733"/>
      <c r="I489" s="320"/>
      <c r="J489" s="319">
        <v>300</v>
      </c>
      <c r="K489" s="319"/>
      <c r="L489" s="860"/>
      <c r="M489" s="284">
        <f t="shared" si="5"/>
        <v>300</v>
      </c>
      <c r="N489" s="321"/>
    </row>
    <row r="490" spans="1:14" ht="15">
      <c r="A490" s="802">
        <v>483</v>
      </c>
      <c r="B490" s="573"/>
      <c r="C490" s="568">
        <v>13</v>
      </c>
      <c r="D490" s="292" t="s">
        <v>869</v>
      </c>
      <c r="E490" s="282" t="s">
        <v>714</v>
      </c>
      <c r="F490" s="293">
        <f>SUM(G490+H490+M491+N491)</f>
        <v>1800</v>
      </c>
      <c r="G490" s="293">
        <v>0</v>
      </c>
      <c r="H490" s="732">
        <v>0</v>
      </c>
      <c r="I490" s="557"/>
      <c r="J490" s="558"/>
      <c r="K490" s="558"/>
      <c r="L490" s="856"/>
      <c r="M490" s="295"/>
      <c r="N490" s="316"/>
    </row>
    <row r="491" spans="1:14" ht="15">
      <c r="A491" s="802">
        <v>484</v>
      </c>
      <c r="B491" s="573"/>
      <c r="C491" s="568"/>
      <c r="D491" s="292" t="s">
        <v>285</v>
      </c>
      <c r="E491" s="282"/>
      <c r="F491" s="293"/>
      <c r="G491" s="293"/>
      <c r="H491" s="732"/>
      <c r="I491" s="557"/>
      <c r="J491" s="558">
        <v>1800</v>
      </c>
      <c r="K491" s="558"/>
      <c r="L491" s="856"/>
      <c r="M491" s="295">
        <f>SUM(I491:K491)</f>
        <v>1800</v>
      </c>
      <c r="N491" s="316"/>
    </row>
    <row r="492" spans="1:14" ht="15">
      <c r="A492" s="802">
        <v>485</v>
      </c>
      <c r="B492" s="574"/>
      <c r="C492" s="848"/>
      <c r="D492" s="297" t="s">
        <v>275</v>
      </c>
      <c r="E492" s="354"/>
      <c r="F492" s="298"/>
      <c r="G492" s="298"/>
      <c r="H492" s="733"/>
      <c r="I492" s="320"/>
      <c r="J492" s="319">
        <v>1800</v>
      </c>
      <c r="K492" s="319"/>
      <c r="L492" s="860"/>
      <c r="M492" s="284">
        <f t="shared" si="5"/>
        <v>1800</v>
      </c>
      <c r="N492" s="321"/>
    </row>
    <row r="493" spans="1:14" ht="15">
      <c r="A493" s="802">
        <v>486</v>
      </c>
      <c r="B493" s="573"/>
      <c r="C493" s="568">
        <v>14</v>
      </c>
      <c r="D493" s="292" t="s">
        <v>870</v>
      </c>
      <c r="E493" s="282" t="s">
        <v>714</v>
      </c>
      <c r="F493" s="293">
        <f>SUM(G493+H493+M494+N494)</f>
        <v>713</v>
      </c>
      <c r="G493" s="293">
        <v>0</v>
      </c>
      <c r="H493" s="732">
        <v>0</v>
      </c>
      <c r="I493" s="557"/>
      <c r="J493" s="558"/>
      <c r="K493" s="558"/>
      <c r="L493" s="856"/>
      <c r="M493" s="295"/>
      <c r="N493" s="316"/>
    </row>
    <row r="494" spans="1:14" ht="15">
      <c r="A494" s="802">
        <v>487</v>
      </c>
      <c r="B494" s="573"/>
      <c r="C494" s="568"/>
      <c r="D494" s="292" t="s">
        <v>285</v>
      </c>
      <c r="E494" s="282"/>
      <c r="F494" s="293"/>
      <c r="G494" s="293"/>
      <c r="H494" s="732"/>
      <c r="I494" s="557"/>
      <c r="J494" s="558">
        <v>713</v>
      </c>
      <c r="K494" s="558"/>
      <c r="L494" s="856"/>
      <c r="M494" s="295">
        <f>SUM(I494:K494)</f>
        <v>713</v>
      </c>
      <c r="N494" s="316"/>
    </row>
    <row r="495" spans="1:14" ht="15">
      <c r="A495" s="802">
        <v>488</v>
      </c>
      <c r="B495" s="574"/>
      <c r="C495" s="848"/>
      <c r="D495" s="297" t="s">
        <v>275</v>
      </c>
      <c r="E495" s="354"/>
      <c r="F495" s="298"/>
      <c r="G495" s="298"/>
      <c r="H495" s="733"/>
      <c r="I495" s="320"/>
      <c r="J495" s="319">
        <v>712</v>
      </c>
      <c r="K495" s="319"/>
      <c r="L495" s="860"/>
      <c r="M495" s="284">
        <f t="shared" si="5"/>
        <v>712</v>
      </c>
      <c r="N495" s="321"/>
    </row>
    <row r="496" spans="1:14" ht="15">
      <c r="A496" s="802">
        <v>489</v>
      </c>
      <c r="B496" s="573"/>
      <c r="C496" s="568">
        <v>15</v>
      </c>
      <c r="D496" s="292" t="s">
        <v>871</v>
      </c>
      <c r="E496" s="282" t="s">
        <v>714</v>
      </c>
      <c r="F496" s="293">
        <f>SUM(G496+H496+M497+N497)</f>
        <v>566</v>
      </c>
      <c r="G496" s="293">
        <v>0</v>
      </c>
      <c r="H496" s="732">
        <v>0</v>
      </c>
      <c r="I496" s="557"/>
      <c r="J496" s="558"/>
      <c r="K496" s="558"/>
      <c r="L496" s="856"/>
      <c r="M496" s="295"/>
      <c r="N496" s="316"/>
    </row>
    <row r="497" spans="1:14" ht="15">
      <c r="A497" s="802">
        <v>490</v>
      </c>
      <c r="B497" s="573"/>
      <c r="C497" s="568"/>
      <c r="D497" s="292" t="s">
        <v>285</v>
      </c>
      <c r="E497" s="282"/>
      <c r="F497" s="293"/>
      <c r="G497" s="293"/>
      <c r="H497" s="732"/>
      <c r="I497" s="557"/>
      <c r="J497" s="558">
        <v>566</v>
      </c>
      <c r="K497" s="558"/>
      <c r="L497" s="856"/>
      <c r="M497" s="295">
        <f>SUM(I497:K497)</f>
        <v>566</v>
      </c>
      <c r="N497" s="316"/>
    </row>
    <row r="498" spans="1:14" ht="15">
      <c r="A498" s="802">
        <v>491</v>
      </c>
      <c r="B498" s="574"/>
      <c r="C498" s="848"/>
      <c r="D498" s="297" t="s">
        <v>275</v>
      </c>
      <c r="E498" s="354"/>
      <c r="F498" s="298"/>
      <c r="G498" s="298"/>
      <c r="H498" s="733"/>
      <c r="I498" s="320"/>
      <c r="J498" s="319">
        <v>565</v>
      </c>
      <c r="K498" s="319"/>
      <c r="L498" s="860"/>
      <c r="M498" s="284">
        <f t="shared" si="5"/>
        <v>565</v>
      </c>
      <c r="N498" s="321"/>
    </row>
    <row r="499" spans="1:14" ht="15">
      <c r="A499" s="802">
        <v>492</v>
      </c>
      <c r="B499" s="573"/>
      <c r="C499" s="568">
        <v>16</v>
      </c>
      <c r="D499" s="292" t="s">
        <v>872</v>
      </c>
      <c r="E499" s="282" t="s">
        <v>714</v>
      </c>
      <c r="F499" s="293">
        <f>SUM(G499+H499+M500+N500)</f>
        <v>1000</v>
      </c>
      <c r="G499" s="293">
        <v>0</v>
      </c>
      <c r="H499" s="732">
        <v>0</v>
      </c>
      <c r="I499" s="557"/>
      <c r="J499" s="558"/>
      <c r="K499" s="558"/>
      <c r="L499" s="856"/>
      <c r="M499" s="295"/>
      <c r="N499" s="316"/>
    </row>
    <row r="500" spans="1:14" ht="15">
      <c r="A500" s="802">
        <v>493</v>
      </c>
      <c r="B500" s="573"/>
      <c r="C500" s="568"/>
      <c r="D500" s="292" t="s">
        <v>285</v>
      </c>
      <c r="E500" s="282"/>
      <c r="F500" s="293"/>
      <c r="G500" s="293"/>
      <c r="H500" s="732"/>
      <c r="I500" s="557"/>
      <c r="J500" s="558">
        <v>1000</v>
      </c>
      <c r="K500" s="558"/>
      <c r="L500" s="856"/>
      <c r="M500" s="295">
        <f>SUM(I500:K500)</f>
        <v>1000</v>
      </c>
      <c r="N500" s="316"/>
    </row>
    <row r="501" spans="1:14" ht="15">
      <c r="A501" s="802">
        <v>494</v>
      </c>
      <c r="B501" s="574"/>
      <c r="C501" s="848"/>
      <c r="D501" s="297" t="s">
        <v>275</v>
      </c>
      <c r="E501" s="354"/>
      <c r="F501" s="293"/>
      <c r="G501" s="298"/>
      <c r="H501" s="733"/>
      <c r="I501" s="320"/>
      <c r="J501" s="319">
        <v>1000</v>
      </c>
      <c r="K501" s="319"/>
      <c r="L501" s="860"/>
      <c r="M501" s="284">
        <f t="shared" si="5"/>
        <v>1000</v>
      </c>
      <c r="N501" s="321"/>
    </row>
    <row r="502" spans="1:14" ht="15">
      <c r="A502" s="802">
        <v>495</v>
      </c>
      <c r="B502" s="573"/>
      <c r="C502" s="568">
        <v>17</v>
      </c>
      <c r="D502" s="292" t="s">
        <v>1106</v>
      </c>
      <c r="E502" s="282" t="s">
        <v>714</v>
      </c>
      <c r="F502" s="293">
        <f>SUM(G502+H502+M503+N503)</f>
        <v>100</v>
      </c>
      <c r="G502" s="293">
        <v>0</v>
      </c>
      <c r="H502" s="732">
        <v>0</v>
      </c>
      <c r="I502" s="557"/>
      <c r="J502" s="558"/>
      <c r="K502" s="558"/>
      <c r="L502" s="856"/>
      <c r="M502" s="284"/>
      <c r="N502" s="316"/>
    </row>
    <row r="503" spans="1:14" ht="15">
      <c r="A503" s="802">
        <v>496</v>
      </c>
      <c r="B503" s="573"/>
      <c r="C503" s="568"/>
      <c r="D503" s="292" t="s">
        <v>285</v>
      </c>
      <c r="E503" s="282"/>
      <c r="F503" s="293"/>
      <c r="G503" s="293"/>
      <c r="H503" s="732"/>
      <c r="I503" s="557"/>
      <c r="J503" s="558">
        <v>100</v>
      </c>
      <c r="K503" s="558"/>
      <c r="L503" s="856"/>
      <c r="M503" s="295">
        <f t="shared" si="5"/>
        <v>100</v>
      </c>
      <c r="N503" s="316"/>
    </row>
    <row r="504" spans="1:14" ht="15">
      <c r="A504" s="802">
        <v>497</v>
      </c>
      <c r="B504" s="574"/>
      <c r="C504" s="848"/>
      <c r="D504" s="297" t="s">
        <v>275</v>
      </c>
      <c r="E504" s="354"/>
      <c r="F504" s="298"/>
      <c r="G504" s="298"/>
      <c r="H504" s="733"/>
      <c r="I504" s="320"/>
      <c r="J504" s="319">
        <v>100</v>
      </c>
      <c r="K504" s="319"/>
      <c r="L504" s="860"/>
      <c r="M504" s="284">
        <f t="shared" si="5"/>
        <v>100</v>
      </c>
      <c r="N504" s="321"/>
    </row>
    <row r="505" spans="1:14" ht="15">
      <c r="A505" s="802">
        <v>498</v>
      </c>
      <c r="B505" s="573"/>
      <c r="C505" s="568">
        <v>18</v>
      </c>
      <c r="D505" s="292" t="s">
        <v>840</v>
      </c>
      <c r="E505" s="282" t="s">
        <v>714</v>
      </c>
      <c r="F505" s="293">
        <f>SUM(G505+H505+M506+N506)</f>
        <v>38</v>
      </c>
      <c r="G505" s="293">
        <v>0</v>
      </c>
      <c r="H505" s="732">
        <v>0</v>
      </c>
      <c r="I505" s="557"/>
      <c r="J505" s="558"/>
      <c r="K505" s="558"/>
      <c r="L505" s="856"/>
      <c r="M505" s="295"/>
      <c r="N505" s="316"/>
    </row>
    <row r="506" spans="1:14" ht="15">
      <c r="A506" s="802">
        <v>499</v>
      </c>
      <c r="B506" s="573"/>
      <c r="C506" s="568"/>
      <c r="D506" s="292" t="s">
        <v>285</v>
      </c>
      <c r="E506" s="282"/>
      <c r="F506" s="293"/>
      <c r="G506" s="293"/>
      <c r="H506" s="732"/>
      <c r="I506" s="557"/>
      <c r="J506" s="558">
        <v>38</v>
      </c>
      <c r="K506" s="558"/>
      <c r="L506" s="856"/>
      <c r="M506" s="295">
        <f>SUM(I506:K506)</f>
        <v>38</v>
      </c>
      <c r="N506" s="316"/>
    </row>
    <row r="507" spans="1:14" ht="15">
      <c r="A507" s="802">
        <v>500</v>
      </c>
      <c r="B507" s="574"/>
      <c r="C507" s="848"/>
      <c r="D507" s="297" t="s">
        <v>275</v>
      </c>
      <c r="E507" s="354"/>
      <c r="F507" s="298"/>
      <c r="G507" s="298"/>
      <c r="H507" s="733"/>
      <c r="I507" s="320"/>
      <c r="J507" s="319">
        <v>38</v>
      </c>
      <c r="K507" s="319"/>
      <c r="L507" s="860"/>
      <c r="M507" s="284">
        <f t="shared" si="5"/>
        <v>38</v>
      </c>
      <c r="N507" s="321"/>
    </row>
    <row r="508" spans="1:14" ht="15">
      <c r="A508" s="802">
        <v>501</v>
      </c>
      <c r="B508" s="573"/>
      <c r="C508" s="568">
        <v>19</v>
      </c>
      <c r="D508" s="292" t="s">
        <v>873</v>
      </c>
      <c r="E508" s="282" t="s">
        <v>714</v>
      </c>
      <c r="F508" s="293">
        <f>SUM(G508+H508+M509+N509)</f>
        <v>211</v>
      </c>
      <c r="G508" s="293">
        <v>0</v>
      </c>
      <c r="H508" s="732">
        <v>0</v>
      </c>
      <c r="I508" s="557"/>
      <c r="J508" s="558"/>
      <c r="K508" s="558"/>
      <c r="L508" s="856"/>
      <c r="M508" s="295"/>
      <c r="N508" s="316"/>
    </row>
    <row r="509" spans="1:14" ht="15">
      <c r="A509" s="802">
        <v>502</v>
      </c>
      <c r="B509" s="573"/>
      <c r="C509" s="568"/>
      <c r="D509" s="292" t="s">
        <v>285</v>
      </c>
      <c r="E509" s="282"/>
      <c r="F509" s="293"/>
      <c r="G509" s="293"/>
      <c r="H509" s="732"/>
      <c r="I509" s="557"/>
      <c r="J509" s="558">
        <v>211</v>
      </c>
      <c r="K509" s="558"/>
      <c r="L509" s="856"/>
      <c r="M509" s="295">
        <f>SUM(I509:K509)</f>
        <v>211</v>
      </c>
      <c r="N509" s="316"/>
    </row>
    <row r="510" spans="1:14" ht="15">
      <c r="A510" s="802">
        <v>503</v>
      </c>
      <c r="B510" s="574"/>
      <c r="C510" s="848"/>
      <c r="D510" s="297" t="s">
        <v>275</v>
      </c>
      <c r="E510" s="354"/>
      <c r="F510" s="298"/>
      <c r="G510" s="298"/>
      <c r="H510" s="733"/>
      <c r="I510" s="320"/>
      <c r="J510" s="319">
        <v>211</v>
      </c>
      <c r="K510" s="319"/>
      <c r="L510" s="860"/>
      <c r="M510" s="284">
        <f t="shared" si="5"/>
        <v>211</v>
      </c>
      <c r="N510" s="321"/>
    </row>
    <row r="511" spans="1:14" ht="15">
      <c r="A511" s="802">
        <v>504</v>
      </c>
      <c r="B511" s="573"/>
      <c r="C511" s="568">
        <v>20</v>
      </c>
      <c r="D511" s="292" t="s">
        <v>1107</v>
      </c>
      <c r="E511" s="282" t="s">
        <v>714</v>
      </c>
      <c r="F511" s="293">
        <f>SUM(G511+H511+M512+N512)</f>
        <v>5</v>
      </c>
      <c r="G511" s="293">
        <v>0</v>
      </c>
      <c r="H511" s="732">
        <v>0</v>
      </c>
      <c r="I511" s="557"/>
      <c r="J511" s="558"/>
      <c r="K511" s="558"/>
      <c r="L511" s="856"/>
      <c r="M511" s="284"/>
      <c r="N511" s="316"/>
    </row>
    <row r="512" spans="1:14" ht="15">
      <c r="A512" s="802">
        <v>505</v>
      </c>
      <c r="B512" s="573"/>
      <c r="C512" s="568"/>
      <c r="D512" s="292" t="s">
        <v>285</v>
      </c>
      <c r="E512" s="282"/>
      <c r="F512" s="293"/>
      <c r="G512" s="293"/>
      <c r="H512" s="732"/>
      <c r="I512" s="557"/>
      <c r="J512" s="558">
        <v>5</v>
      </c>
      <c r="K512" s="558"/>
      <c r="L512" s="856"/>
      <c r="M512" s="295">
        <f t="shared" si="5"/>
        <v>5</v>
      </c>
      <c r="N512" s="316"/>
    </row>
    <row r="513" spans="1:14" ht="15">
      <c r="A513" s="802">
        <v>506</v>
      </c>
      <c r="B513" s="574"/>
      <c r="C513" s="848"/>
      <c r="D513" s="297" t="s">
        <v>275</v>
      </c>
      <c r="E513" s="354"/>
      <c r="F513" s="298"/>
      <c r="G513" s="298"/>
      <c r="H513" s="733"/>
      <c r="I513" s="320"/>
      <c r="J513" s="319">
        <v>5</v>
      </c>
      <c r="K513" s="319"/>
      <c r="L513" s="860"/>
      <c r="M513" s="284">
        <f t="shared" si="5"/>
        <v>5</v>
      </c>
      <c r="N513" s="321"/>
    </row>
    <row r="514" spans="1:14" ht="15">
      <c r="A514" s="802">
        <v>507</v>
      </c>
      <c r="B514" s="573"/>
      <c r="C514" s="568">
        <v>21</v>
      </c>
      <c r="D514" s="292" t="s">
        <v>1108</v>
      </c>
      <c r="E514" s="282" t="s">
        <v>714</v>
      </c>
      <c r="F514" s="293">
        <f>SUM(G514+H514+M515+N515)</f>
        <v>580</v>
      </c>
      <c r="G514" s="293">
        <v>0</v>
      </c>
      <c r="H514" s="732">
        <v>0</v>
      </c>
      <c r="I514" s="557"/>
      <c r="J514" s="558"/>
      <c r="K514" s="558"/>
      <c r="L514" s="856"/>
      <c r="M514" s="284"/>
      <c r="N514" s="316"/>
    </row>
    <row r="515" spans="1:14" ht="15">
      <c r="A515" s="802">
        <v>508</v>
      </c>
      <c r="B515" s="573"/>
      <c r="C515" s="568"/>
      <c r="D515" s="292" t="s">
        <v>285</v>
      </c>
      <c r="E515" s="282"/>
      <c r="F515" s="293"/>
      <c r="G515" s="293"/>
      <c r="H515" s="732"/>
      <c r="I515" s="557"/>
      <c r="J515" s="558">
        <v>580</v>
      </c>
      <c r="K515" s="558"/>
      <c r="L515" s="856"/>
      <c r="M515" s="295">
        <f t="shared" si="5"/>
        <v>580</v>
      </c>
      <c r="N515" s="316"/>
    </row>
    <row r="516" spans="1:14" ht="15">
      <c r="A516" s="802">
        <v>509</v>
      </c>
      <c r="B516" s="574"/>
      <c r="C516" s="848"/>
      <c r="D516" s="297" t="s">
        <v>275</v>
      </c>
      <c r="E516" s="354"/>
      <c r="F516" s="298"/>
      <c r="G516" s="298"/>
      <c r="H516" s="733"/>
      <c r="I516" s="320"/>
      <c r="J516" s="319">
        <v>580</v>
      </c>
      <c r="K516" s="319"/>
      <c r="L516" s="860"/>
      <c r="M516" s="284">
        <f t="shared" si="5"/>
        <v>580</v>
      </c>
      <c r="N516" s="321"/>
    </row>
    <row r="517" spans="1:14" ht="15">
      <c r="A517" s="802">
        <v>510</v>
      </c>
      <c r="B517" s="573"/>
      <c r="C517" s="568">
        <v>22</v>
      </c>
      <c r="D517" s="292" t="s">
        <v>832</v>
      </c>
      <c r="E517" s="282" t="s">
        <v>714</v>
      </c>
      <c r="F517" s="293">
        <f>SUM(G517+H517+M518+N518)</f>
        <v>183</v>
      </c>
      <c r="G517" s="293">
        <v>0</v>
      </c>
      <c r="H517" s="732">
        <v>0</v>
      </c>
      <c r="I517" s="557"/>
      <c r="J517" s="558"/>
      <c r="K517" s="558"/>
      <c r="L517" s="856"/>
      <c r="M517" s="284"/>
      <c r="N517" s="316"/>
    </row>
    <row r="518" spans="1:14" ht="15">
      <c r="A518" s="802">
        <v>511</v>
      </c>
      <c r="B518" s="573"/>
      <c r="C518" s="568"/>
      <c r="D518" s="292" t="s">
        <v>285</v>
      </c>
      <c r="E518" s="282"/>
      <c r="F518" s="293"/>
      <c r="G518" s="293"/>
      <c r="H518" s="732"/>
      <c r="I518" s="557"/>
      <c r="J518" s="558">
        <v>183</v>
      </c>
      <c r="K518" s="558"/>
      <c r="L518" s="856"/>
      <c r="M518" s="295">
        <f t="shared" si="5"/>
        <v>183</v>
      </c>
      <c r="N518" s="316"/>
    </row>
    <row r="519" spans="1:14" ht="15">
      <c r="A519" s="802">
        <v>512</v>
      </c>
      <c r="B519" s="574"/>
      <c r="C519" s="848"/>
      <c r="D519" s="297" t="s">
        <v>275</v>
      </c>
      <c r="E519" s="354"/>
      <c r="F519" s="298"/>
      <c r="G519" s="298"/>
      <c r="H519" s="733"/>
      <c r="I519" s="320"/>
      <c r="J519" s="319">
        <v>181</v>
      </c>
      <c r="K519" s="319"/>
      <c r="L519" s="860"/>
      <c r="M519" s="284">
        <f t="shared" si="5"/>
        <v>181</v>
      </c>
      <c r="N519" s="321"/>
    </row>
    <row r="520" spans="1:14" ht="15">
      <c r="A520" s="802">
        <v>513</v>
      </c>
      <c r="B520" s="573"/>
      <c r="C520" s="568">
        <v>23</v>
      </c>
      <c r="D520" s="292" t="s">
        <v>1109</v>
      </c>
      <c r="E520" s="282" t="s">
        <v>714</v>
      </c>
      <c r="F520" s="293">
        <f>SUM(G520+H520+M521+N521)</f>
        <v>82</v>
      </c>
      <c r="G520" s="293">
        <v>0</v>
      </c>
      <c r="H520" s="732">
        <v>0</v>
      </c>
      <c r="I520" s="557"/>
      <c r="J520" s="558"/>
      <c r="K520" s="558"/>
      <c r="L520" s="856"/>
      <c r="M520" s="284"/>
      <c r="N520" s="316"/>
    </row>
    <row r="521" spans="1:14" ht="15">
      <c r="A521" s="802">
        <v>514</v>
      </c>
      <c r="B521" s="573"/>
      <c r="C521" s="568"/>
      <c r="D521" s="292" t="s">
        <v>285</v>
      </c>
      <c r="E521" s="282"/>
      <c r="F521" s="293"/>
      <c r="G521" s="293"/>
      <c r="H521" s="732"/>
      <c r="I521" s="557"/>
      <c r="J521" s="558">
        <v>82</v>
      </c>
      <c r="K521" s="558"/>
      <c r="L521" s="856"/>
      <c r="M521" s="295">
        <f t="shared" si="5"/>
        <v>82</v>
      </c>
      <c r="N521" s="316"/>
    </row>
    <row r="522" spans="1:14" ht="15">
      <c r="A522" s="802">
        <v>515</v>
      </c>
      <c r="B522" s="574"/>
      <c r="C522" s="848"/>
      <c r="D522" s="297" t="s">
        <v>275</v>
      </c>
      <c r="E522" s="354"/>
      <c r="F522" s="298"/>
      <c r="G522" s="298"/>
      <c r="H522" s="733"/>
      <c r="I522" s="320"/>
      <c r="J522" s="319"/>
      <c r="K522" s="319"/>
      <c r="L522" s="860"/>
      <c r="M522" s="284">
        <f t="shared" si="5"/>
        <v>0</v>
      </c>
      <c r="N522" s="321"/>
    </row>
    <row r="523" spans="1:14" ht="15">
      <c r="A523" s="802">
        <v>516</v>
      </c>
      <c r="B523" s="573"/>
      <c r="C523" s="568">
        <v>24</v>
      </c>
      <c r="D523" s="292" t="s">
        <v>1110</v>
      </c>
      <c r="E523" s="282" t="s">
        <v>714</v>
      </c>
      <c r="F523" s="293">
        <f>SUM(G523+H523+M524+N524)</f>
        <v>500</v>
      </c>
      <c r="G523" s="293">
        <v>0</v>
      </c>
      <c r="H523" s="732">
        <v>0</v>
      </c>
      <c r="I523" s="557"/>
      <c r="J523" s="558"/>
      <c r="K523" s="558"/>
      <c r="L523" s="856"/>
      <c r="M523" s="284"/>
      <c r="N523" s="316"/>
    </row>
    <row r="524" spans="1:14" ht="15">
      <c r="A524" s="802">
        <v>517</v>
      </c>
      <c r="B524" s="573"/>
      <c r="C524" s="568"/>
      <c r="D524" s="292" t="s">
        <v>285</v>
      </c>
      <c r="E524" s="282"/>
      <c r="F524" s="293"/>
      <c r="G524" s="293"/>
      <c r="H524" s="732"/>
      <c r="I524" s="557"/>
      <c r="J524" s="558">
        <v>500</v>
      </c>
      <c r="K524" s="558"/>
      <c r="L524" s="856"/>
      <c r="M524" s="295">
        <f t="shared" si="5"/>
        <v>500</v>
      </c>
      <c r="N524" s="316"/>
    </row>
    <row r="525" spans="1:14" ht="15">
      <c r="A525" s="802">
        <v>518</v>
      </c>
      <c r="B525" s="574"/>
      <c r="C525" s="848"/>
      <c r="D525" s="297" t="s">
        <v>275</v>
      </c>
      <c r="E525" s="354"/>
      <c r="F525" s="298"/>
      <c r="G525" s="298"/>
      <c r="H525" s="733"/>
      <c r="I525" s="320"/>
      <c r="J525" s="319">
        <v>400</v>
      </c>
      <c r="K525" s="319"/>
      <c r="L525" s="860"/>
      <c r="M525" s="284">
        <f t="shared" si="5"/>
        <v>400</v>
      </c>
      <c r="N525" s="321"/>
    </row>
    <row r="526" spans="1:14" ht="15">
      <c r="A526" s="802">
        <v>519</v>
      </c>
      <c r="B526" s="573"/>
      <c r="C526" s="568">
        <v>25</v>
      </c>
      <c r="D526" s="292" t="s">
        <v>1111</v>
      </c>
      <c r="E526" s="282" t="s">
        <v>714</v>
      </c>
      <c r="F526" s="293">
        <f>SUM(G526+H526+M527+N527)</f>
        <v>206</v>
      </c>
      <c r="G526" s="293">
        <v>0</v>
      </c>
      <c r="H526" s="732">
        <v>0</v>
      </c>
      <c r="I526" s="557"/>
      <c r="J526" s="558"/>
      <c r="K526" s="558"/>
      <c r="L526" s="856"/>
      <c r="M526" s="284"/>
      <c r="N526" s="316"/>
    </row>
    <row r="527" spans="1:14" ht="15">
      <c r="A527" s="802">
        <v>520</v>
      </c>
      <c r="B527" s="573"/>
      <c r="C527" s="568"/>
      <c r="D527" s="292" t="s">
        <v>285</v>
      </c>
      <c r="E527" s="282"/>
      <c r="F527" s="293"/>
      <c r="G527" s="293"/>
      <c r="H527" s="732"/>
      <c r="I527" s="557"/>
      <c r="J527" s="558">
        <v>206</v>
      </c>
      <c r="K527" s="558"/>
      <c r="L527" s="856"/>
      <c r="M527" s="295">
        <f t="shared" si="5"/>
        <v>206</v>
      </c>
      <c r="N527" s="316"/>
    </row>
    <row r="528" spans="1:14" ht="15">
      <c r="A528" s="802">
        <v>521</v>
      </c>
      <c r="B528" s="574"/>
      <c r="C528" s="848"/>
      <c r="D528" s="297" t="s">
        <v>275</v>
      </c>
      <c r="E528" s="354"/>
      <c r="F528" s="298"/>
      <c r="G528" s="298"/>
      <c r="H528" s="733"/>
      <c r="I528" s="320"/>
      <c r="J528" s="319">
        <v>206</v>
      </c>
      <c r="K528" s="319"/>
      <c r="L528" s="860"/>
      <c r="M528" s="284">
        <f t="shared" si="5"/>
        <v>206</v>
      </c>
      <c r="N528" s="321"/>
    </row>
    <row r="529" spans="1:14" ht="15">
      <c r="A529" s="802">
        <v>522</v>
      </c>
      <c r="B529" s="573"/>
      <c r="C529" s="568">
        <v>26</v>
      </c>
      <c r="D529" s="292" t="s">
        <v>1112</v>
      </c>
      <c r="E529" s="282" t="s">
        <v>714</v>
      </c>
      <c r="F529" s="293">
        <f>SUM(G529+H529+M530+N530)</f>
        <v>89</v>
      </c>
      <c r="G529" s="293">
        <v>0</v>
      </c>
      <c r="H529" s="732">
        <v>0</v>
      </c>
      <c r="I529" s="557"/>
      <c r="J529" s="558"/>
      <c r="K529" s="558"/>
      <c r="L529" s="856"/>
      <c r="M529" s="284"/>
      <c r="N529" s="316"/>
    </row>
    <row r="530" spans="1:14" ht="15">
      <c r="A530" s="802">
        <v>523</v>
      </c>
      <c r="B530" s="573"/>
      <c r="C530" s="568"/>
      <c r="D530" s="292" t="s">
        <v>285</v>
      </c>
      <c r="E530" s="282"/>
      <c r="F530" s="293"/>
      <c r="G530" s="293"/>
      <c r="H530" s="732"/>
      <c r="I530" s="557"/>
      <c r="J530" s="558">
        <v>89</v>
      </c>
      <c r="K530" s="558"/>
      <c r="L530" s="856"/>
      <c r="M530" s="295">
        <f t="shared" si="5"/>
        <v>89</v>
      </c>
      <c r="N530" s="316"/>
    </row>
    <row r="531" spans="1:14" ht="15">
      <c r="A531" s="802">
        <v>524</v>
      </c>
      <c r="B531" s="574"/>
      <c r="C531" s="848"/>
      <c r="D531" s="297" t="s">
        <v>275</v>
      </c>
      <c r="E531" s="354"/>
      <c r="F531" s="298"/>
      <c r="G531" s="298"/>
      <c r="H531" s="733"/>
      <c r="I531" s="320"/>
      <c r="J531" s="319">
        <v>89</v>
      </c>
      <c r="K531" s="319"/>
      <c r="L531" s="860"/>
      <c r="M531" s="284">
        <f t="shared" si="5"/>
        <v>89</v>
      </c>
      <c r="N531" s="321"/>
    </row>
    <row r="532" spans="1:14" ht="15">
      <c r="A532" s="802">
        <v>525</v>
      </c>
      <c r="B532" s="573"/>
      <c r="C532" s="568">
        <v>27</v>
      </c>
      <c r="D532" s="292" t="s">
        <v>1113</v>
      </c>
      <c r="E532" s="282" t="s">
        <v>714</v>
      </c>
      <c r="F532" s="293">
        <f>SUM(G532+H532+M533+N533)</f>
        <v>22</v>
      </c>
      <c r="G532" s="293">
        <v>0</v>
      </c>
      <c r="H532" s="732">
        <v>0</v>
      </c>
      <c r="I532" s="557"/>
      <c r="J532" s="558"/>
      <c r="K532" s="558"/>
      <c r="L532" s="856"/>
      <c r="M532" s="284"/>
      <c r="N532" s="316"/>
    </row>
    <row r="533" spans="1:14" ht="15">
      <c r="A533" s="802">
        <v>526</v>
      </c>
      <c r="B533" s="573"/>
      <c r="C533" s="568"/>
      <c r="D533" s="292" t="s">
        <v>285</v>
      </c>
      <c r="E533" s="282"/>
      <c r="F533" s="293"/>
      <c r="G533" s="293"/>
      <c r="H533" s="732"/>
      <c r="I533" s="557"/>
      <c r="J533" s="558">
        <v>22</v>
      </c>
      <c r="K533" s="558"/>
      <c r="L533" s="856"/>
      <c r="M533" s="295">
        <f t="shared" si="5"/>
        <v>22</v>
      </c>
      <c r="N533" s="316"/>
    </row>
    <row r="534" spans="1:14" ht="15">
      <c r="A534" s="802">
        <v>527</v>
      </c>
      <c r="B534" s="574"/>
      <c r="C534" s="848"/>
      <c r="D534" s="297" t="s">
        <v>275</v>
      </c>
      <c r="E534" s="354"/>
      <c r="F534" s="298"/>
      <c r="G534" s="298"/>
      <c r="H534" s="733"/>
      <c r="I534" s="320"/>
      <c r="J534" s="319">
        <v>22</v>
      </c>
      <c r="K534" s="319"/>
      <c r="L534" s="860"/>
      <c r="M534" s="284">
        <f t="shared" si="5"/>
        <v>22</v>
      </c>
      <c r="N534" s="321"/>
    </row>
    <row r="535" spans="1:14" s="602" customFormat="1" ht="15">
      <c r="A535" s="802">
        <v>528</v>
      </c>
      <c r="B535" s="567">
        <v>2</v>
      </c>
      <c r="C535" s="568"/>
      <c r="D535" s="339" t="s">
        <v>563</v>
      </c>
      <c r="E535" s="282"/>
      <c r="F535" s="351"/>
      <c r="G535" s="351"/>
      <c r="H535" s="324"/>
      <c r="I535" s="557"/>
      <c r="J535" s="558"/>
      <c r="K535" s="558"/>
      <c r="L535" s="856"/>
      <c r="M535" s="284"/>
      <c r="N535" s="311"/>
    </row>
    <row r="536" spans="1:14" ht="15">
      <c r="A536" s="802">
        <v>529</v>
      </c>
      <c r="B536" s="573"/>
      <c r="C536" s="568">
        <v>28</v>
      </c>
      <c r="D536" s="281" t="s">
        <v>564</v>
      </c>
      <c r="E536" s="282" t="s">
        <v>714</v>
      </c>
      <c r="F536" s="293">
        <f>SUM(G536,H536,M538,N537)</f>
        <v>120</v>
      </c>
      <c r="G536" s="281">
        <v>0</v>
      </c>
      <c r="H536" s="353">
        <v>0</v>
      </c>
      <c r="I536" s="557"/>
      <c r="J536" s="558"/>
      <c r="K536" s="558"/>
      <c r="L536" s="856"/>
      <c r="M536" s="295"/>
      <c r="N536" s="285"/>
    </row>
    <row r="537" spans="1:14" ht="15">
      <c r="A537" s="802">
        <v>530</v>
      </c>
      <c r="B537" s="571"/>
      <c r="C537" s="568"/>
      <c r="D537" s="286" t="s">
        <v>277</v>
      </c>
      <c r="E537" s="569"/>
      <c r="F537" s="712"/>
      <c r="G537" s="288"/>
      <c r="H537" s="731"/>
      <c r="I537" s="560"/>
      <c r="J537" s="561">
        <v>120</v>
      </c>
      <c r="K537" s="561"/>
      <c r="L537" s="857"/>
      <c r="M537" s="290">
        <f t="shared" si="5"/>
        <v>120</v>
      </c>
      <c r="N537" s="315"/>
    </row>
    <row r="538" spans="1:14" ht="15">
      <c r="A538" s="802">
        <v>531</v>
      </c>
      <c r="B538" s="573"/>
      <c r="C538" s="568"/>
      <c r="D538" s="292" t="s">
        <v>285</v>
      </c>
      <c r="E538" s="570"/>
      <c r="F538" s="603"/>
      <c r="G538" s="293"/>
      <c r="H538" s="732"/>
      <c r="I538" s="557"/>
      <c r="J538" s="558">
        <v>120</v>
      </c>
      <c r="K538" s="558"/>
      <c r="L538" s="856"/>
      <c r="M538" s="295">
        <f t="shared" si="5"/>
        <v>120</v>
      </c>
      <c r="N538" s="316"/>
    </row>
    <row r="539" spans="1:14" ht="15">
      <c r="A539" s="802">
        <v>532</v>
      </c>
      <c r="B539" s="574"/>
      <c r="C539" s="848"/>
      <c r="D539" s="297" t="s">
        <v>275</v>
      </c>
      <c r="E539" s="322"/>
      <c r="F539" s="298"/>
      <c r="G539" s="298"/>
      <c r="H539" s="733"/>
      <c r="I539" s="320"/>
      <c r="J539" s="319">
        <v>120</v>
      </c>
      <c r="K539" s="319"/>
      <c r="L539" s="860"/>
      <c r="M539" s="284">
        <f t="shared" si="5"/>
        <v>120</v>
      </c>
      <c r="N539" s="321"/>
    </row>
    <row r="540" spans="1:14" ht="15">
      <c r="A540" s="802">
        <v>533</v>
      </c>
      <c r="B540" s="573"/>
      <c r="C540" s="568">
        <v>29</v>
      </c>
      <c r="D540" s="292" t="s">
        <v>869</v>
      </c>
      <c r="E540" s="282" t="s">
        <v>714</v>
      </c>
      <c r="F540" s="293">
        <f>SUM(G540,H540,M541,N541)</f>
        <v>900</v>
      </c>
      <c r="G540" s="293">
        <v>0</v>
      </c>
      <c r="H540" s="732">
        <v>0</v>
      </c>
      <c r="I540" s="557"/>
      <c r="J540" s="558"/>
      <c r="K540" s="558"/>
      <c r="L540" s="856"/>
      <c r="M540" s="295"/>
      <c r="N540" s="316"/>
    </row>
    <row r="541" spans="1:14" ht="15">
      <c r="A541" s="802">
        <v>534</v>
      </c>
      <c r="B541" s="573"/>
      <c r="C541" s="568"/>
      <c r="D541" s="292" t="s">
        <v>285</v>
      </c>
      <c r="E541" s="282"/>
      <c r="F541" s="293"/>
      <c r="G541" s="293"/>
      <c r="H541" s="732"/>
      <c r="I541" s="557"/>
      <c r="J541" s="558">
        <v>900</v>
      </c>
      <c r="K541" s="558"/>
      <c r="L541" s="856"/>
      <c r="M541" s="295">
        <f>SUM(I541:K541)</f>
        <v>900</v>
      </c>
      <c r="N541" s="316"/>
    </row>
    <row r="542" spans="1:14" ht="15">
      <c r="A542" s="802">
        <v>535</v>
      </c>
      <c r="B542" s="574"/>
      <c r="C542" s="848"/>
      <c r="D542" s="297" t="s">
        <v>275</v>
      </c>
      <c r="E542" s="354"/>
      <c r="F542" s="298"/>
      <c r="G542" s="298"/>
      <c r="H542" s="733"/>
      <c r="I542" s="320"/>
      <c r="J542" s="319">
        <v>900</v>
      </c>
      <c r="K542" s="319"/>
      <c r="L542" s="860"/>
      <c r="M542" s="284">
        <f t="shared" si="5"/>
        <v>900</v>
      </c>
      <c r="N542" s="321"/>
    </row>
    <row r="543" spans="1:14" ht="15">
      <c r="A543" s="802">
        <v>536</v>
      </c>
      <c r="B543" s="573"/>
      <c r="C543" s="568">
        <v>30</v>
      </c>
      <c r="D543" s="292" t="s">
        <v>871</v>
      </c>
      <c r="E543" s="282" t="s">
        <v>714</v>
      </c>
      <c r="F543" s="293">
        <f>SUM(G543,H543,M544,N544)</f>
        <v>89</v>
      </c>
      <c r="G543" s="293">
        <v>0</v>
      </c>
      <c r="H543" s="732">
        <v>0</v>
      </c>
      <c r="I543" s="557"/>
      <c r="J543" s="558"/>
      <c r="K543" s="558"/>
      <c r="L543" s="856"/>
      <c r="M543" s="295"/>
      <c r="N543" s="316"/>
    </row>
    <row r="544" spans="1:14" ht="15">
      <c r="A544" s="802">
        <v>537</v>
      </c>
      <c r="B544" s="573"/>
      <c r="C544" s="568"/>
      <c r="D544" s="292" t="s">
        <v>285</v>
      </c>
      <c r="E544" s="282"/>
      <c r="F544" s="293"/>
      <c r="G544" s="293"/>
      <c r="H544" s="732"/>
      <c r="I544" s="557"/>
      <c r="J544" s="558">
        <v>89</v>
      </c>
      <c r="K544" s="558"/>
      <c r="L544" s="856"/>
      <c r="M544" s="295">
        <f>SUM(I544:K544)</f>
        <v>89</v>
      </c>
      <c r="N544" s="316"/>
    </row>
    <row r="545" spans="1:14" ht="15">
      <c r="A545" s="802">
        <v>538</v>
      </c>
      <c r="B545" s="574"/>
      <c r="C545" s="848"/>
      <c r="D545" s="297" t="s">
        <v>275</v>
      </c>
      <c r="E545" s="354"/>
      <c r="F545" s="298"/>
      <c r="G545" s="298"/>
      <c r="H545" s="733"/>
      <c r="I545" s="320"/>
      <c r="J545" s="319">
        <v>89</v>
      </c>
      <c r="K545" s="319"/>
      <c r="L545" s="860"/>
      <c r="M545" s="284">
        <f t="shared" si="5"/>
        <v>89</v>
      </c>
      <c r="N545" s="321"/>
    </row>
    <row r="546" spans="1:14" ht="15">
      <c r="A546" s="802">
        <v>539</v>
      </c>
      <c r="B546" s="573"/>
      <c r="C546" s="568">
        <v>31</v>
      </c>
      <c r="D546" s="292" t="s">
        <v>872</v>
      </c>
      <c r="E546" s="282" t="s">
        <v>714</v>
      </c>
      <c r="F546" s="293">
        <f>SUM(G546,H546,M547,N547)</f>
        <v>254</v>
      </c>
      <c r="G546" s="293">
        <v>0</v>
      </c>
      <c r="H546" s="732">
        <v>0</v>
      </c>
      <c r="I546" s="557"/>
      <c r="J546" s="558"/>
      <c r="K546" s="558"/>
      <c r="L546" s="856"/>
      <c r="M546" s="295"/>
      <c r="N546" s="316"/>
    </row>
    <row r="547" spans="1:14" ht="15">
      <c r="A547" s="802">
        <v>540</v>
      </c>
      <c r="B547" s="573"/>
      <c r="C547" s="568"/>
      <c r="D547" s="292" t="s">
        <v>285</v>
      </c>
      <c r="E547" s="282"/>
      <c r="F547" s="293"/>
      <c r="G547" s="293"/>
      <c r="H547" s="732"/>
      <c r="I547" s="557"/>
      <c r="J547" s="558">
        <v>254</v>
      </c>
      <c r="K547" s="558"/>
      <c r="L547" s="856"/>
      <c r="M547" s="295">
        <f>SUM(I547:K547)</f>
        <v>254</v>
      </c>
      <c r="N547" s="316"/>
    </row>
    <row r="548" spans="1:14" ht="15">
      <c r="A548" s="802">
        <v>541</v>
      </c>
      <c r="B548" s="574"/>
      <c r="C548" s="848"/>
      <c r="D548" s="297" t="s">
        <v>275</v>
      </c>
      <c r="E548" s="354"/>
      <c r="F548" s="298"/>
      <c r="G548" s="298"/>
      <c r="H548" s="733"/>
      <c r="I548" s="320"/>
      <c r="J548" s="319">
        <v>254</v>
      </c>
      <c r="K548" s="319"/>
      <c r="L548" s="860"/>
      <c r="M548" s="284">
        <f t="shared" si="5"/>
        <v>254</v>
      </c>
      <c r="N548" s="321"/>
    </row>
    <row r="549" spans="1:14" ht="15">
      <c r="A549" s="802">
        <v>542</v>
      </c>
      <c r="B549" s="573"/>
      <c r="C549" s="568">
        <v>32</v>
      </c>
      <c r="D549" s="292" t="s">
        <v>1114</v>
      </c>
      <c r="E549" s="282" t="s">
        <v>714</v>
      </c>
      <c r="F549" s="293">
        <f>SUM(G549,H549,M550,N550)</f>
        <v>300</v>
      </c>
      <c r="G549" s="293">
        <v>0</v>
      </c>
      <c r="H549" s="732">
        <v>0</v>
      </c>
      <c r="I549" s="557"/>
      <c r="J549" s="558"/>
      <c r="K549" s="558"/>
      <c r="L549" s="856"/>
      <c r="M549" s="295"/>
      <c r="N549" s="316"/>
    </row>
    <row r="550" spans="1:14" ht="15">
      <c r="A550" s="802">
        <v>543</v>
      </c>
      <c r="B550" s="573"/>
      <c r="C550" s="568"/>
      <c r="D550" s="292" t="s">
        <v>285</v>
      </c>
      <c r="E550" s="282"/>
      <c r="F550" s="293"/>
      <c r="G550" s="293"/>
      <c r="H550" s="732"/>
      <c r="I550" s="557"/>
      <c r="J550" s="558">
        <v>300</v>
      </c>
      <c r="K550" s="558"/>
      <c r="L550" s="856"/>
      <c r="M550" s="295">
        <f>SUM(I550:K550)</f>
        <v>300</v>
      </c>
      <c r="N550" s="316"/>
    </row>
    <row r="551" spans="1:14" ht="15">
      <c r="A551" s="802">
        <v>544</v>
      </c>
      <c r="B551" s="574"/>
      <c r="C551" s="848"/>
      <c r="D551" s="297" t="s">
        <v>275</v>
      </c>
      <c r="E551" s="354"/>
      <c r="F551" s="298"/>
      <c r="G551" s="298"/>
      <c r="H551" s="733"/>
      <c r="I551" s="320"/>
      <c r="J551" s="319">
        <v>300</v>
      </c>
      <c r="K551" s="319"/>
      <c r="L551" s="860"/>
      <c r="M551" s="284">
        <f t="shared" si="5"/>
        <v>300</v>
      </c>
      <c r="N551" s="321"/>
    </row>
    <row r="552" spans="1:14" ht="15">
      <c r="A552" s="802">
        <v>545</v>
      </c>
      <c r="B552" s="573"/>
      <c r="C552" s="568">
        <v>33</v>
      </c>
      <c r="D552" s="292" t="s">
        <v>1115</v>
      </c>
      <c r="E552" s="282" t="s">
        <v>714</v>
      </c>
      <c r="F552" s="293">
        <f>SUM(G552,H552,M553,N553)</f>
        <v>89</v>
      </c>
      <c r="G552" s="293">
        <v>0</v>
      </c>
      <c r="H552" s="732">
        <v>0</v>
      </c>
      <c r="I552" s="557"/>
      <c r="J552" s="558"/>
      <c r="K552" s="558"/>
      <c r="L552" s="856"/>
      <c r="M552" s="295"/>
      <c r="N552" s="316"/>
    </row>
    <row r="553" spans="1:14" ht="15">
      <c r="A553" s="802">
        <v>546</v>
      </c>
      <c r="B553" s="573"/>
      <c r="C553" s="568"/>
      <c r="D553" s="292" t="s">
        <v>285</v>
      </c>
      <c r="E553" s="282"/>
      <c r="F553" s="293"/>
      <c r="G553" s="293"/>
      <c r="H553" s="732"/>
      <c r="I553" s="557"/>
      <c r="J553" s="558">
        <v>89</v>
      </c>
      <c r="K553" s="558"/>
      <c r="L553" s="856"/>
      <c r="M553" s="295">
        <f>SUM(I553:K553)</f>
        <v>89</v>
      </c>
      <c r="N553" s="316"/>
    </row>
    <row r="554" spans="1:14" ht="15">
      <c r="A554" s="802">
        <v>547</v>
      </c>
      <c r="B554" s="574"/>
      <c r="C554" s="848"/>
      <c r="D554" s="297" t="s">
        <v>275</v>
      </c>
      <c r="E554" s="354"/>
      <c r="F554" s="298"/>
      <c r="G554" s="298"/>
      <c r="H554" s="733"/>
      <c r="I554" s="320"/>
      <c r="J554" s="319">
        <v>89</v>
      </c>
      <c r="K554" s="319"/>
      <c r="L554" s="860"/>
      <c r="M554" s="284">
        <f t="shared" si="5"/>
        <v>89</v>
      </c>
      <c r="N554" s="321"/>
    </row>
    <row r="555" spans="1:14" ht="15">
      <c r="A555" s="802">
        <v>548</v>
      </c>
      <c r="B555" s="573"/>
      <c r="C555" s="568">
        <v>34</v>
      </c>
      <c r="D555" s="292" t="s">
        <v>870</v>
      </c>
      <c r="E555" s="282" t="s">
        <v>714</v>
      </c>
      <c r="F555" s="293">
        <f>SUM(G555,H555,M557,N557)</f>
        <v>28</v>
      </c>
      <c r="G555" s="293">
        <v>0</v>
      </c>
      <c r="H555" s="732">
        <v>0</v>
      </c>
      <c r="I555" s="557"/>
      <c r="J555" s="558"/>
      <c r="K555" s="558"/>
      <c r="L555" s="856"/>
      <c r="M555" s="284"/>
      <c r="N555" s="316"/>
    </row>
    <row r="556" spans="1:14" ht="15">
      <c r="A556" s="802">
        <v>549</v>
      </c>
      <c r="B556" s="573"/>
      <c r="C556" s="568"/>
      <c r="D556" s="292" t="s">
        <v>285</v>
      </c>
      <c r="E556" s="282"/>
      <c r="F556" s="293"/>
      <c r="G556" s="293"/>
      <c r="H556" s="732"/>
      <c r="I556" s="557"/>
      <c r="J556" s="558">
        <v>28</v>
      </c>
      <c r="K556" s="558"/>
      <c r="L556" s="856"/>
      <c r="M556" s="295">
        <f t="shared" si="5"/>
        <v>28</v>
      </c>
      <c r="N556" s="316"/>
    </row>
    <row r="557" spans="1:14" ht="15">
      <c r="A557" s="802">
        <v>550</v>
      </c>
      <c r="B557" s="574"/>
      <c r="C557" s="848"/>
      <c r="D557" s="297" t="s">
        <v>275</v>
      </c>
      <c r="E557" s="354"/>
      <c r="F557" s="298"/>
      <c r="G557" s="298"/>
      <c r="H557" s="733"/>
      <c r="I557" s="320"/>
      <c r="J557" s="319">
        <v>28</v>
      </c>
      <c r="K557" s="319"/>
      <c r="L557" s="860"/>
      <c r="M557" s="284">
        <f t="shared" si="5"/>
        <v>28</v>
      </c>
      <c r="N557" s="321"/>
    </row>
    <row r="558" spans="1:14" ht="15">
      <c r="A558" s="802">
        <v>551</v>
      </c>
      <c r="B558" s="573"/>
      <c r="C558" s="568">
        <v>35</v>
      </c>
      <c r="D558" s="292" t="s">
        <v>1118</v>
      </c>
      <c r="E558" s="282" t="s">
        <v>714</v>
      </c>
      <c r="F558" s="293">
        <f>SUM(G558,H558,M560,N560)</f>
        <v>29</v>
      </c>
      <c r="G558" s="293">
        <v>0</v>
      </c>
      <c r="H558" s="732">
        <v>0</v>
      </c>
      <c r="I558" s="557"/>
      <c r="J558" s="558"/>
      <c r="K558" s="558"/>
      <c r="L558" s="856"/>
      <c r="M558" s="284"/>
      <c r="N558" s="316"/>
    </row>
    <row r="559" spans="1:14" ht="15">
      <c r="A559" s="802">
        <v>552</v>
      </c>
      <c r="B559" s="573"/>
      <c r="C559" s="568"/>
      <c r="D559" s="292" t="s">
        <v>285</v>
      </c>
      <c r="E559" s="282"/>
      <c r="F559" s="293"/>
      <c r="G559" s="293"/>
      <c r="H559" s="732"/>
      <c r="I559" s="557"/>
      <c r="J559" s="558">
        <v>29</v>
      </c>
      <c r="K559" s="558"/>
      <c r="L559" s="856"/>
      <c r="M559" s="295">
        <f t="shared" si="5"/>
        <v>29</v>
      </c>
      <c r="N559" s="316"/>
    </row>
    <row r="560" spans="1:14" ht="15">
      <c r="A560" s="802">
        <v>553</v>
      </c>
      <c r="B560" s="574"/>
      <c r="C560" s="848"/>
      <c r="D560" s="297" t="s">
        <v>275</v>
      </c>
      <c r="E560" s="354"/>
      <c r="F560" s="298"/>
      <c r="G560" s="298"/>
      <c r="H560" s="733"/>
      <c r="I560" s="320"/>
      <c r="J560" s="319">
        <v>29</v>
      </c>
      <c r="K560" s="319"/>
      <c r="L560" s="860"/>
      <c r="M560" s="284">
        <f t="shared" si="5"/>
        <v>29</v>
      </c>
      <c r="N560" s="321"/>
    </row>
    <row r="561" spans="1:14" ht="15">
      <c r="A561" s="802">
        <v>554</v>
      </c>
      <c r="B561" s="573"/>
      <c r="C561" s="568">
        <v>36</v>
      </c>
      <c r="D561" s="292" t="s">
        <v>1116</v>
      </c>
      <c r="E561" s="282" t="s">
        <v>714</v>
      </c>
      <c r="F561" s="293">
        <f>SUM(G561,H561,M563,N563)</f>
        <v>16</v>
      </c>
      <c r="G561" s="293">
        <v>0</v>
      </c>
      <c r="H561" s="732">
        <v>0</v>
      </c>
      <c r="I561" s="557"/>
      <c r="J561" s="558"/>
      <c r="K561" s="558"/>
      <c r="L561" s="856"/>
      <c r="M561" s="284"/>
      <c r="N561" s="316"/>
    </row>
    <row r="562" spans="1:14" ht="15">
      <c r="A562" s="802">
        <v>555</v>
      </c>
      <c r="B562" s="573"/>
      <c r="C562" s="568"/>
      <c r="D562" s="292" t="s">
        <v>285</v>
      </c>
      <c r="E562" s="282"/>
      <c r="F562" s="293"/>
      <c r="G562" s="293"/>
      <c r="H562" s="732"/>
      <c r="I562" s="557"/>
      <c r="J562" s="558">
        <v>16</v>
      </c>
      <c r="K562" s="558"/>
      <c r="L562" s="856"/>
      <c r="M562" s="295">
        <f t="shared" si="5"/>
        <v>16</v>
      </c>
      <c r="N562" s="316"/>
    </row>
    <row r="563" spans="1:14" ht="15">
      <c r="A563" s="802">
        <v>556</v>
      </c>
      <c r="B563" s="574"/>
      <c r="C563" s="848"/>
      <c r="D563" s="297" t="s">
        <v>275</v>
      </c>
      <c r="E563" s="354"/>
      <c r="F563" s="298"/>
      <c r="G563" s="298"/>
      <c r="H563" s="733"/>
      <c r="I563" s="320"/>
      <c r="J563" s="319">
        <v>16</v>
      </c>
      <c r="K563" s="319"/>
      <c r="L563" s="860"/>
      <c r="M563" s="284">
        <f t="shared" si="5"/>
        <v>16</v>
      </c>
      <c r="N563" s="321"/>
    </row>
    <row r="564" spans="1:14" ht="15">
      <c r="A564" s="802">
        <v>557</v>
      </c>
      <c r="B564" s="573"/>
      <c r="C564" s="568">
        <v>37</v>
      </c>
      <c r="D564" s="292" t="s">
        <v>1117</v>
      </c>
      <c r="E564" s="282" t="s">
        <v>714</v>
      </c>
      <c r="F564" s="293">
        <f>SUM(G564,H564,M566,N566)</f>
        <v>60</v>
      </c>
      <c r="G564" s="293">
        <v>0</v>
      </c>
      <c r="H564" s="732">
        <v>0</v>
      </c>
      <c r="I564" s="557"/>
      <c r="J564" s="558"/>
      <c r="K564" s="558"/>
      <c r="L564" s="856"/>
      <c r="M564" s="284"/>
      <c r="N564" s="316"/>
    </row>
    <row r="565" spans="1:14" ht="15">
      <c r="A565" s="802">
        <v>558</v>
      </c>
      <c r="B565" s="573"/>
      <c r="C565" s="568"/>
      <c r="D565" s="292" t="s">
        <v>285</v>
      </c>
      <c r="E565" s="282"/>
      <c r="F565" s="293"/>
      <c r="G565" s="293"/>
      <c r="H565" s="732"/>
      <c r="I565" s="557"/>
      <c r="J565" s="558">
        <v>60</v>
      </c>
      <c r="K565" s="558"/>
      <c r="L565" s="856"/>
      <c r="M565" s="295">
        <f t="shared" si="5"/>
        <v>60</v>
      </c>
      <c r="N565" s="316"/>
    </row>
    <row r="566" spans="1:14" ht="15">
      <c r="A566" s="802">
        <v>559</v>
      </c>
      <c r="B566" s="574"/>
      <c r="C566" s="848"/>
      <c r="D566" s="297" t="s">
        <v>275</v>
      </c>
      <c r="E566" s="354"/>
      <c r="F566" s="298"/>
      <c r="G566" s="298"/>
      <c r="H566" s="733"/>
      <c r="I566" s="320"/>
      <c r="J566" s="319">
        <v>60</v>
      </c>
      <c r="K566" s="319"/>
      <c r="L566" s="860"/>
      <c r="M566" s="284">
        <f t="shared" si="5"/>
        <v>60</v>
      </c>
      <c r="N566" s="321"/>
    </row>
    <row r="567" spans="1:14" ht="15">
      <c r="A567" s="802">
        <v>560</v>
      </c>
      <c r="B567" s="573"/>
      <c r="C567" s="568">
        <v>38</v>
      </c>
      <c r="D567" s="292" t="s">
        <v>1119</v>
      </c>
      <c r="E567" s="282" t="s">
        <v>714</v>
      </c>
      <c r="F567" s="293">
        <f>SUM(G567,H567,M569,N569)</f>
        <v>16</v>
      </c>
      <c r="G567" s="293">
        <v>0</v>
      </c>
      <c r="H567" s="732">
        <v>0</v>
      </c>
      <c r="I567" s="557"/>
      <c r="J567" s="558"/>
      <c r="K567" s="558"/>
      <c r="L567" s="856"/>
      <c r="M567" s="284"/>
      <c r="N567" s="316"/>
    </row>
    <row r="568" spans="1:14" ht="15">
      <c r="A568" s="802">
        <v>561</v>
      </c>
      <c r="B568" s="573"/>
      <c r="C568" s="568"/>
      <c r="D568" s="292" t="s">
        <v>285</v>
      </c>
      <c r="E568" s="282"/>
      <c r="F568" s="293"/>
      <c r="G568" s="293"/>
      <c r="H568" s="732"/>
      <c r="I568" s="557"/>
      <c r="J568" s="558">
        <v>16</v>
      </c>
      <c r="K568" s="558"/>
      <c r="L568" s="856"/>
      <c r="M568" s="295">
        <f t="shared" si="5"/>
        <v>16</v>
      </c>
      <c r="N568" s="316"/>
    </row>
    <row r="569" spans="1:14" ht="15">
      <c r="A569" s="802">
        <v>562</v>
      </c>
      <c r="B569" s="574"/>
      <c r="C569" s="848"/>
      <c r="D569" s="297" t="s">
        <v>275</v>
      </c>
      <c r="E569" s="354"/>
      <c r="F569" s="298"/>
      <c r="G569" s="298"/>
      <c r="H569" s="733"/>
      <c r="I569" s="320"/>
      <c r="J569" s="319">
        <v>16</v>
      </c>
      <c r="K569" s="319"/>
      <c r="L569" s="860"/>
      <c r="M569" s="284">
        <f t="shared" si="5"/>
        <v>16</v>
      </c>
      <c r="N569" s="321"/>
    </row>
    <row r="570" spans="1:14" ht="15">
      <c r="A570" s="802">
        <v>563</v>
      </c>
      <c r="B570" s="573"/>
      <c r="C570" s="568">
        <v>39</v>
      </c>
      <c r="D570" s="292" t="s">
        <v>1120</v>
      </c>
      <c r="E570" s="282" t="s">
        <v>714</v>
      </c>
      <c r="F570" s="293">
        <f>SUM(G570,H570,M572,N572)</f>
        <v>48</v>
      </c>
      <c r="G570" s="293">
        <v>0</v>
      </c>
      <c r="H570" s="732">
        <v>0</v>
      </c>
      <c r="I570" s="557"/>
      <c r="J570" s="558"/>
      <c r="K570" s="558"/>
      <c r="L570" s="856"/>
      <c r="M570" s="284"/>
      <c r="N570" s="316"/>
    </row>
    <row r="571" spans="1:14" ht="15">
      <c r="A571" s="802">
        <v>564</v>
      </c>
      <c r="B571" s="573"/>
      <c r="C571" s="568"/>
      <c r="D571" s="292" t="s">
        <v>285</v>
      </c>
      <c r="E571" s="282"/>
      <c r="F571" s="293"/>
      <c r="G571" s="293"/>
      <c r="H571" s="732"/>
      <c r="I571" s="557"/>
      <c r="J571" s="558">
        <v>48</v>
      </c>
      <c r="K571" s="558"/>
      <c r="L571" s="856"/>
      <c r="M571" s="295">
        <f t="shared" si="5"/>
        <v>48</v>
      </c>
      <c r="N571" s="316"/>
    </row>
    <row r="572" spans="1:14" ht="15">
      <c r="A572" s="802">
        <v>565</v>
      </c>
      <c r="B572" s="574"/>
      <c r="C572" s="848"/>
      <c r="D572" s="297" t="s">
        <v>275</v>
      </c>
      <c r="E572" s="354"/>
      <c r="F572" s="298"/>
      <c r="G572" s="298"/>
      <c r="H572" s="733"/>
      <c r="I572" s="320"/>
      <c r="J572" s="319">
        <v>48</v>
      </c>
      <c r="K572" s="319"/>
      <c r="L572" s="860"/>
      <c r="M572" s="284">
        <f t="shared" si="5"/>
        <v>48</v>
      </c>
      <c r="N572" s="321"/>
    </row>
    <row r="573" spans="1:14" ht="15">
      <c r="A573" s="802">
        <v>566</v>
      </c>
      <c r="B573" s="573"/>
      <c r="C573" s="568">
        <v>40</v>
      </c>
      <c r="D573" s="292" t="s">
        <v>1121</v>
      </c>
      <c r="E573" s="282" t="s">
        <v>714</v>
      </c>
      <c r="F573" s="293">
        <f>SUM(G573,H573,M575,N575)</f>
        <v>60</v>
      </c>
      <c r="G573" s="293">
        <v>0</v>
      </c>
      <c r="H573" s="732">
        <v>0</v>
      </c>
      <c r="I573" s="557"/>
      <c r="J573" s="558"/>
      <c r="K573" s="558"/>
      <c r="L573" s="856"/>
      <c r="M573" s="284"/>
      <c r="N573" s="316"/>
    </row>
    <row r="574" spans="1:14" ht="15">
      <c r="A574" s="802">
        <v>567</v>
      </c>
      <c r="B574" s="573"/>
      <c r="C574" s="568"/>
      <c r="D574" s="292" t="s">
        <v>285</v>
      </c>
      <c r="E574" s="282"/>
      <c r="F574" s="293"/>
      <c r="G574" s="293"/>
      <c r="H574" s="732"/>
      <c r="I574" s="557"/>
      <c r="J574" s="558">
        <v>60</v>
      </c>
      <c r="K574" s="558"/>
      <c r="L574" s="856"/>
      <c r="M574" s="295">
        <f t="shared" si="5"/>
        <v>60</v>
      </c>
      <c r="N574" s="316"/>
    </row>
    <row r="575" spans="1:14" ht="15">
      <c r="A575" s="802">
        <v>568</v>
      </c>
      <c r="B575" s="574"/>
      <c r="C575" s="848"/>
      <c r="D575" s="297" t="s">
        <v>275</v>
      </c>
      <c r="E575" s="354"/>
      <c r="F575" s="293"/>
      <c r="G575" s="298"/>
      <c r="H575" s="733"/>
      <c r="I575" s="320"/>
      <c r="J575" s="319">
        <v>60</v>
      </c>
      <c r="K575" s="319"/>
      <c r="L575" s="860"/>
      <c r="M575" s="284">
        <f t="shared" si="5"/>
        <v>60</v>
      </c>
      <c r="N575" s="321"/>
    </row>
    <row r="576" spans="1:14" ht="15">
      <c r="A576" s="802">
        <v>569</v>
      </c>
      <c r="B576" s="573"/>
      <c r="C576" s="568">
        <v>41</v>
      </c>
      <c r="D576" s="292" t="s">
        <v>1207</v>
      </c>
      <c r="E576" s="282" t="s">
        <v>714</v>
      </c>
      <c r="F576" s="293">
        <f>SUM(H576,M577,N578)</f>
        <v>20</v>
      </c>
      <c r="G576" s="293">
        <v>0</v>
      </c>
      <c r="H576" s="732">
        <v>0</v>
      </c>
      <c r="I576" s="557"/>
      <c r="J576" s="558"/>
      <c r="K576" s="558"/>
      <c r="L576" s="856"/>
      <c r="M576" s="284"/>
      <c r="N576" s="316"/>
    </row>
    <row r="577" spans="1:14" ht="15">
      <c r="A577" s="802">
        <v>570</v>
      </c>
      <c r="B577" s="574"/>
      <c r="C577" s="848"/>
      <c r="D577" s="297" t="s">
        <v>275</v>
      </c>
      <c r="E577" s="354"/>
      <c r="F577" s="298"/>
      <c r="G577" s="298"/>
      <c r="H577" s="733"/>
      <c r="I577" s="320"/>
      <c r="J577" s="319">
        <v>20</v>
      </c>
      <c r="K577" s="319"/>
      <c r="L577" s="860"/>
      <c r="M577" s="284">
        <f t="shared" si="5"/>
        <v>20</v>
      </c>
      <c r="N577" s="321"/>
    </row>
    <row r="578" spans="1:14" s="602" customFormat="1" ht="15">
      <c r="A578" s="802">
        <v>571</v>
      </c>
      <c r="B578" s="567">
        <v>3</v>
      </c>
      <c r="C578" s="568"/>
      <c r="D578" s="339" t="s">
        <v>404</v>
      </c>
      <c r="E578" s="282"/>
      <c r="F578" s="351"/>
      <c r="G578" s="351"/>
      <c r="H578" s="324"/>
      <c r="I578" s="557"/>
      <c r="J578" s="558"/>
      <c r="K578" s="558"/>
      <c r="L578" s="856"/>
      <c r="M578" s="284"/>
      <c r="N578" s="311"/>
    </row>
    <row r="579" spans="1:14" ht="15">
      <c r="A579" s="802">
        <v>572</v>
      </c>
      <c r="B579" s="573"/>
      <c r="C579" s="568">
        <v>1</v>
      </c>
      <c r="D579" s="281" t="s">
        <v>565</v>
      </c>
      <c r="E579" s="282" t="s">
        <v>714</v>
      </c>
      <c r="F579" s="293">
        <f>SUM(G579,H579,M581,N580)</f>
        <v>500</v>
      </c>
      <c r="G579" s="281">
        <v>0</v>
      </c>
      <c r="H579" s="353">
        <v>0</v>
      </c>
      <c r="I579" s="557"/>
      <c r="J579" s="558"/>
      <c r="K579" s="558"/>
      <c r="L579" s="856"/>
      <c r="M579" s="295"/>
      <c r="N579" s="285"/>
    </row>
    <row r="580" spans="1:14" ht="15">
      <c r="A580" s="802">
        <v>573</v>
      </c>
      <c r="B580" s="571"/>
      <c r="C580" s="568"/>
      <c r="D580" s="286" t="s">
        <v>277</v>
      </c>
      <c r="E580" s="287"/>
      <c r="F580" s="734"/>
      <c r="G580" s="288"/>
      <c r="H580" s="731"/>
      <c r="I580" s="560"/>
      <c r="J580" s="561">
        <v>500</v>
      </c>
      <c r="K580" s="561"/>
      <c r="L580" s="857"/>
      <c r="M580" s="290">
        <f t="shared" si="5"/>
        <v>500</v>
      </c>
      <c r="N580" s="315"/>
    </row>
    <row r="581" spans="1:14" ht="15">
      <c r="A581" s="802">
        <v>574</v>
      </c>
      <c r="B581" s="573"/>
      <c r="C581" s="568"/>
      <c r="D581" s="292" t="s">
        <v>285</v>
      </c>
      <c r="E581" s="282"/>
      <c r="F581" s="735"/>
      <c r="G581" s="293"/>
      <c r="H581" s="732"/>
      <c r="I581" s="557"/>
      <c r="J581" s="558">
        <v>500</v>
      </c>
      <c r="K581" s="558"/>
      <c r="L581" s="856"/>
      <c r="M581" s="295">
        <f t="shared" si="5"/>
        <v>500</v>
      </c>
      <c r="N581" s="316"/>
    </row>
    <row r="582" spans="1:14" ht="15">
      <c r="A582" s="802">
        <v>575</v>
      </c>
      <c r="B582" s="574"/>
      <c r="C582" s="848"/>
      <c r="D582" s="297" t="s">
        <v>275</v>
      </c>
      <c r="E582" s="302"/>
      <c r="F582" s="281"/>
      <c r="G582" s="298"/>
      <c r="H582" s="733"/>
      <c r="I582" s="320"/>
      <c r="J582" s="319">
        <v>490</v>
      </c>
      <c r="K582" s="319"/>
      <c r="L582" s="860"/>
      <c r="M582" s="284">
        <f t="shared" si="5"/>
        <v>490</v>
      </c>
      <c r="N582" s="321"/>
    </row>
    <row r="583" spans="1:14" ht="15">
      <c r="A583" s="802">
        <v>576</v>
      </c>
      <c r="B583" s="573"/>
      <c r="C583" s="568">
        <v>2</v>
      </c>
      <c r="D583" s="281" t="s">
        <v>566</v>
      </c>
      <c r="E583" s="282" t="s">
        <v>714</v>
      </c>
      <c r="F583" s="293">
        <f>SUM(G583,H583,M585,N584)</f>
        <v>270</v>
      </c>
      <c r="G583" s="281">
        <v>0</v>
      </c>
      <c r="H583" s="353">
        <v>0</v>
      </c>
      <c r="I583" s="557"/>
      <c r="J583" s="558"/>
      <c r="K583" s="558"/>
      <c r="L583" s="856"/>
      <c r="M583" s="295"/>
      <c r="N583" s="285"/>
    </row>
    <row r="584" spans="1:14" ht="15">
      <c r="A584" s="802">
        <v>577</v>
      </c>
      <c r="B584" s="571"/>
      <c r="C584" s="568"/>
      <c r="D584" s="286" t="s">
        <v>277</v>
      </c>
      <c r="E584" s="287"/>
      <c r="F584" s="734"/>
      <c r="G584" s="288"/>
      <c r="H584" s="731"/>
      <c r="I584" s="560"/>
      <c r="J584" s="561">
        <v>315</v>
      </c>
      <c r="K584" s="561"/>
      <c r="L584" s="857"/>
      <c r="M584" s="290">
        <f t="shared" si="5"/>
        <v>315</v>
      </c>
      <c r="N584" s="315"/>
    </row>
    <row r="585" spans="1:14" ht="15">
      <c r="A585" s="802">
        <v>578</v>
      </c>
      <c r="B585" s="573"/>
      <c r="C585" s="568"/>
      <c r="D585" s="292" t="s">
        <v>285</v>
      </c>
      <c r="E585" s="282"/>
      <c r="F585" s="735"/>
      <c r="G585" s="293"/>
      <c r="H585" s="732"/>
      <c r="I585" s="557"/>
      <c r="J585" s="558">
        <v>270</v>
      </c>
      <c r="K585" s="558"/>
      <c r="L585" s="856"/>
      <c r="M585" s="295">
        <f t="shared" si="5"/>
        <v>270</v>
      </c>
      <c r="N585" s="316"/>
    </row>
    <row r="586" spans="1:14" ht="15">
      <c r="A586" s="802">
        <v>579</v>
      </c>
      <c r="B586" s="574"/>
      <c r="C586" s="848"/>
      <c r="D586" s="297" t="s">
        <v>275</v>
      </c>
      <c r="E586" s="302"/>
      <c r="F586" s="281"/>
      <c r="G586" s="298"/>
      <c r="H586" s="733"/>
      <c r="I586" s="320"/>
      <c r="J586" s="319">
        <v>270</v>
      </c>
      <c r="K586" s="319"/>
      <c r="L586" s="860"/>
      <c r="M586" s="284">
        <f t="shared" si="5"/>
        <v>270</v>
      </c>
      <c r="N586" s="321"/>
    </row>
    <row r="587" spans="1:14" ht="15">
      <c r="A587" s="802">
        <v>580</v>
      </c>
      <c r="B587" s="573"/>
      <c r="C587" s="568">
        <v>3</v>
      </c>
      <c r="D587" s="281" t="s">
        <v>567</v>
      </c>
      <c r="E587" s="282" t="s">
        <v>714</v>
      </c>
      <c r="F587" s="293">
        <f>SUM(G587,H587,M589,N588)</f>
        <v>70</v>
      </c>
      <c r="G587" s="281">
        <v>0</v>
      </c>
      <c r="H587" s="353">
        <v>0</v>
      </c>
      <c r="I587" s="557"/>
      <c r="J587" s="558"/>
      <c r="K587" s="558"/>
      <c r="L587" s="856"/>
      <c r="M587" s="295"/>
      <c r="N587" s="285"/>
    </row>
    <row r="588" spans="1:14" ht="15">
      <c r="A588" s="802">
        <v>581</v>
      </c>
      <c r="B588" s="571"/>
      <c r="C588" s="568"/>
      <c r="D588" s="286" t="s">
        <v>277</v>
      </c>
      <c r="E588" s="287"/>
      <c r="F588" s="734"/>
      <c r="G588" s="288"/>
      <c r="H588" s="731"/>
      <c r="I588" s="560"/>
      <c r="J588" s="561">
        <v>100</v>
      </c>
      <c r="K588" s="561"/>
      <c r="L588" s="857"/>
      <c r="M588" s="290">
        <f t="shared" si="5"/>
        <v>100</v>
      </c>
      <c r="N588" s="315"/>
    </row>
    <row r="589" spans="1:14" ht="15">
      <c r="A589" s="802">
        <v>582</v>
      </c>
      <c r="B589" s="573"/>
      <c r="C589" s="568"/>
      <c r="D589" s="292" t="s">
        <v>285</v>
      </c>
      <c r="E589" s="282"/>
      <c r="F589" s="735"/>
      <c r="G589" s="293"/>
      <c r="H589" s="732"/>
      <c r="I589" s="557"/>
      <c r="J589" s="558">
        <v>70</v>
      </c>
      <c r="K589" s="558"/>
      <c r="L589" s="856"/>
      <c r="M589" s="295">
        <f t="shared" si="5"/>
        <v>70</v>
      </c>
      <c r="N589" s="316"/>
    </row>
    <row r="590" spans="1:14" ht="15">
      <c r="A590" s="802">
        <v>583</v>
      </c>
      <c r="B590" s="574"/>
      <c r="C590" s="848"/>
      <c r="D590" s="297" t="s">
        <v>275</v>
      </c>
      <c r="E590" s="302"/>
      <c r="F590" s="281"/>
      <c r="G590" s="298"/>
      <c r="H590" s="733"/>
      <c r="I590" s="320"/>
      <c r="J590" s="319">
        <v>70</v>
      </c>
      <c r="K590" s="319"/>
      <c r="L590" s="860"/>
      <c r="M590" s="284">
        <f t="shared" si="5"/>
        <v>70</v>
      </c>
      <c r="N590" s="321"/>
    </row>
    <row r="591" spans="1:14" ht="15">
      <c r="A591" s="802">
        <v>584</v>
      </c>
      <c r="B591" s="573"/>
      <c r="C591" s="568">
        <v>4</v>
      </c>
      <c r="D591" s="281" t="s">
        <v>568</v>
      </c>
      <c r="E591" s="282" t="s">
        <v>714</v>
      </c>
      <c r="F591" s="293">
        <f>SUM(G591,H591,M593,N592)</f>
        <v>180</v>
      </c>
      <c r="G591" s="281">
        <v>0</v>
      </c>
      <c r="H591" s="353">
        <v>0</v>
      </c>
      <c r="I591" s="557"/>
      <c r="J591" s="558"/>
      <c r="K591" s="558"/>
      <c r="L591" s="856"/>
      <c r="M591" s="295"/>
      <c r="N591" s="285"/>
    </row>
    <row r="592" spans="1:14" ht="15">
      <c r="A592" s="802">
        <v>585</v>
      </c>
      <c r="B592" s="571"/>
      <c r="C592" s="568"/>
      <c r="D592" s="286" t="s">
        <v>277</v>
      </c>
      <c r="E592" s="569"/>
      <c r="F592" s="712"/>
      <c r="G592" s="288"/>
      <c r="H592" s="731"/>
      <c r="I592" s="560"/>
      <c r="J592" s="561">
        <v>150</v>
      </c>
      <c r="K592" s="561"/>
      <c r="L592" s="857"/>
      <c r="M592" s="290">
        <f t="shared" si="5"/>
        <v>150</v>
      </c>
      <c r="N592" s="315"/>
    </row>
    <row r="593" spans="1:14" ht="15">
      <c r="A593" s="802">
        <v>586</v>
      </c>
      <c r="B593" s="573"/>
      <c r="C593" s="568"/>
      <c r="D593" s="292" t="s">
        <v>285</v>
      </c>
      <c r="E593" s="570"/>
      <c r="F593" s="603"/>
      <c r="G593" s="293"/>
      <c r="H593" s="732"/>
      <c r="I593" s="557"/>
      <c r="J593" s="558">
        <v>180</v>
      </c>
      <c r="K593" s="558"/>
      <c r="L593" s="856"/>
      <c r="M593" s="295">
        <f t="shared" si="5"/>
        <v>180</v>
      </c>
      <c r="N593" s="316"/>
    </row>
    <row r="594" spans="1:14" ht="15">
      <c r="A594" s="802">
        <v>587</v>
      </c>
      <c r="B594" s="574"/>
      <c r="C594" s="848"/>
      <c r="D594" s="297" t="s">
        <v>275</v>
      </c>
      <c r="E594" s="322"/>
      <c r="F594" s="298"/>
      <c r="G594" s="298"/>
      <c r="H594" s="733"/>
      <c r="I594" s="320"/>
      <c r="J594" s="319">
        <v>180</v>
      </c>
      <c r="K594" s="319"/>
      <c r="L594" s="860"/>
      <c r="M594" s="284">
        <f t="shared" si="5"/>
        <v>180</v>
      </c>
      <c r="N594" s="321"/>
    </row>
    <row r="595" spans="1:14" s="1133" customFormat="1" ht="14.25">
      <c r="A595" s="802">
        <v>588</v>
      </c>
      <c r="B595" s="1145"/>
      <c r="C595" s="1122">
        <v>5</v>
      </c>
      <c r="D595" s="880" t="s">
        <v>825</v>
      </c>
      <c r="E595" s="1124" t="s">
        <v>714</v>
      </c>
      <c r="F595" s="1126">
        <f>SUM(G595,H595,M597,N596)</f>
        <v>0</v>
      </c>
      <c r="G595" s="880">
        <v>0</v>
      </c>
      <c r="H595" s="1146">
        <v>0</v>
      </c>
      <c r="I595" s="1128"/>
      <c r="J595" s="1129"/>
      <c r="K595" s="1129"/>
      <c r="L595" s="1130"/>
      <c r="M595" s="1131"/>
      <c r="N595" s="1147"/>
    </row>
    <row r="596" spans="1:14" s="1133" customFormat="1" ht="14.25">
      <c r="A596" s="802">
        <v>589</v>
      </c>
      <c r="B596" s="1148"/>
      <c r="C596" s="1122"/>
      <c r="D596" s="1149" t="s">
        <v>277</v>
      </c>
      <c r="E596" s="1150"/>
      <c r="F596" s="1151"/>
      <c r="G596" s="1152"/>
      <c r="H596" s="1153"/>
      <c r="I596" s="1154"/>
      <c r="J596" s="1155">
        <v>300</v>
      </c>
      <c r="K596" s="1155"/>
      <c r="L596" s="1156"/>
      <c r="M596" s="1157">
        <f t="shared" si="5"/>
        <v>300</v>
      </c>
      <c r="N596" s="1158"/>
    </row>
    <row r="597" spans="1:14" s="1133" customFormat="1" ht="14.25">
      <c r="A597" s="802">
        <v>590</v>
      </c>
      <c r="B597" s="1121"/>
      <c r="C597" s="1122"/>
      <c r="D597" s="1123" t="s">
        <v>285</v>
      </c>
      <c r="E597" s="1124"/>
      <c r="F597" s="1125"/>
      <c r="G597" s="1126"/>
      <c r="H597" s="1127"/>
      <c r="I597" s="1128"/>
      <c r="J597" s="1129"/>
      <c r="K597" s="1129"/>
      <c r="L597" s="1130"/>
      <c r="M597" s="1131">
        <f t="shared" si="5"/>
        <v>0</v>
      </c>
      <c r="N597" s="1132"/>
    </row>
    <row r="598" spans="1:14" s="1133" customFormat="1" ht="14.25">
      <c r="A598" s="802">
        <v>591</v>
      </c>
      <c r="B598" s="1134"/>
      <c r="C598" s="1135"/>
      <c r="D598" s="1136" t="s">
        <v>275</v>
      </c>
      <c r="E598" s="1137"/>
      <c r="F598" s="880"/>
      <c r="G598" s="1138"/>
      <c r="H598" s="1139"/>
      <c r="I598" s="1140"/>
      <c r="J598" s="1141"/>
      <c r="K598" s="1141"/>
      <c r="L598" s="1142"/>
      <c r="M598" s="1143">
        <f t="shared" si="5"/>
        <v>0</v>
      </c>
      <c r="N598" s="1144"/>
    </row>
    <row r="599" spans="1:14" ht="15">
      <c r="A599" s="802">
        <v>592</v>
      </c>
      <c r="B599" s="573"/>
      <c r="C599" s="568">
        <v>6</v>
      </c>
      <c r="D599" s="292" t="s">
        <v>1122</v>
      </c>
      <c r="E599" s="282" t="s">
        <v>714</v>
      </c>
      <c r="F599" s="293">
        <f>SUM(G599,H599,M601,N600)</f>
        <v>52</v>
      </c>
      <c r="G599" s="293">
        <v>0</v>
      </c>
      <c r="H599" s="732">
        <v>0</v>
      </c>
      <c r="I599" s="557"/>
      <c r="J599" s="558"/>
      <c r="K599" s="558"/>
      <c r="L599" s="856"/>
      <c r="M599" s="284"/>
      <c r="N599" s="316"/>
    </row>
    <row r="600" spans="1:14" ht="15">
      <c r="A600" s="802">
        <v>593</v>
      </c>
      <c r="B600" s="573"/>
      <c r="C600" s="568"/>
      <c r="D600" s="292" t="s">
        <v>285</v>
      </c>
      <c r="E600" s="282"/>
      <c r="F600" s="293"/>
      <c r="G600" s="293"/>
      <c r="H600" s="732"/>
      <c r="I600" s="557"/>
      <c r="J600" s="558">
        <v>60</v>
      </c>
      <c r="K600" s="558"/>
      <c r="L600" s="856"/>
      <c r="M600" s="295">
        <f t="shared" si="5"/>
        <v>60</v>
      </c>
      <c r="N600" s="316"/>
    </row>
    <row r="601" spans="1:14" ht="15">
      <c r="A601" s="802">
        <v>594</v>
      </c>
      <c r="B601" s="574"/>
      <c r="C601" s="848"/>
      <c r="D601" s="297" t="s">
        <v>275</v>
      </c>
      <c r="E601" s="354"/>
      <c r="F601" s="298"/>
      <c r="G601" s="298"/>
      <c r="H601" s="733"/>
      <c r="I601" s="320"/>
      <c r="J601" s="319">
        <v>52</v>
      </c>
      <c r="K601" s="319"/>
      <c r="L601" s="860"/>
      <c r="M601" s="284">
        <f t="shared" si="5"/>
        <v>52</v>
      </c>
      <c r="N601" s="321"/>
    </row>
    <row r="602" spans="1:14" ht="15">
      <c r="A602" s="802">
        <v>595</v>
      </c>
      <c r="B602" s="573"/>
      <c r="C602" s="568">
        <v>7</v>
      </c>
      <c r="D602" s="292" t="s">
        <v>1123</v>
      </c>
      <c r="E602" s="282" t="s">
        <v>714</v>
      </c>
      <c r="F602" s="293">
        <f>SUM(G602,H602,M604,N603)</f>
        <v>43</v>
      </c>
      <c r="G602" s="293">
        <v>0</v>
      </c>
      <c r="H602" s="732">
        <v>0</v>
      </c>
      <c r="I602" s="557"/>
      <c r="J602" s="558"/>
      <c r="K602" s="558"/>
      <c r="L602" s="856"/>
      <c r="M602" s="284"/>
      <c r="N602" s="316"/>
    </row>
    <row r="603" spans="1:14" ht="15">
      <c r="A603" s="802">
        <v>596</v>
      </c>
      <c r="B603" s="573"/>
      <c r="C603" s="568"/>
      <c r="D603" s="292" t="s">
        <v>285</v>
      </c>
      <c r="E603" s="282"/>
      <c r="F603" s="293"/>
      <c r="G603" s="293"/>
      <c r="H603" s="732"/>
      <c r="I603" s="557"/>
      <c r="J603" s="558">
        <v>44</v>
      </c>
      <c r="K603" s="558"/>
      <c r="L603" s="856"/>
      <c r="M603" s="295">
        <f t="shared" si="5"/>
        <v>44</v>
      </c>
      <c r="N603" s="316"/>
    </row>
    <row r="604" spans="1:14" ht="15">
      <c r="A604" s="802">
        <v>597</v>
      </c>
      <c r="B604" s="574"/>
      <c r="C604" s="848"/>
      <c r="D604" s="297" t="s">
        <v>275</v>
      </c>
      <c r="E604" s="354"/>
      <c r="F604" s="298"/>
      <c r="G604" s="298"/>
      <c r="H604" s="733"/>
      <c r="I604" s="320"/>
      <c r="J604" s="319">
        <v>43</v>
      </c>
      <c r="K604" s="319"/>
      <c r="L604" s="860"/>
      <c r="M604" s="284">
        <f t="shared" si="5"/>
        <v>43</v>
      </c>
      <c r="N604" s="321"/>
    </row>
    <row r="605" spans="1:14" ht="15">
      <c r="A605" s="802">
        <v>598</v>
      </c>
      <c r="B605" s="573"/>
      <c r="C605" s="568">
        <v>8</v>
      </c>
      <c r="D605" s="292" t="s">
        <v>1124</v>
      </c>
      <c r="E605" s="282" t="s">
        <v>714</v>
      </c>
      <c r="F605" s="293">
        <f>SUM(G605,H605,M607,N606)</f>
        <v>17</v>
      </c>
      <c r="G605" s="293">
        <v>0</v>
      </c>
      <c r="H605" s="732">
        <v>0</v>
      </c>
      <c r="I605" s="557"/>
      <c r="J605" s="558"/>
      <c r="K605" s="558"/>
      <c r="L605" s="856"/>
      <c r="M605" s="284"/>
      <c r="N605" s="316"/>
    </row>
    <row r="606" spans="1:14" ht="15">
      <c r="A606" s="802">
        <v>599</v>
      </c>
      <c r="B606" s="573"/>
      <c r="C606" s="568"/>
      <c r="D606" s="292" t="s">
        <v>285</v>
      </c>
      <c r="E606" s="282"/>
      <c r="F606" s="293"/>
      <c r="G606" s="293"/>
      <c r="H606" s="732"/>
      <c r="I606" s="557"/>
      <c r="J606" s="558">
        <v>17</v>
      </c>
      <c r="K606" s="558"/>
      <c r="L606" s="856"/>
      <c r="M606" s="295">
        <f t="shared" si="5"/>
        <v>17</v>
      </c>
      <c r="N606" s="316"/>
    </row>
    <row r="607" spans="1:14" ht="15">
      <c r="A607" s="802">
        <v>600</v>
      </c>
      <c r="B607" s="574"/>
      <c r="C607" s="848"/>
      <c r="D607" s="297" t="s">
        <v>275</v>
      </c>
      <c r="E607" s="354"/>
      <c r="F607" s="298"/>
      <c r="G607" s="298"/>
      <c r="H607" s="733"/>
      <c r="I607" s="320"/>
      <c r="J607" s="319">
        <v>17</v>
      </c>
      <c r="K607" s="319"/>
      <c r="L607" s="860"/>
      <c r="M607" s="284">
        <f t="shared" si="5"/>
        <v>17</v>
      </c>
      <c r="N607" s="321"/>
    </row>
    <row r="608" spans="1:14" ht="15">
      <c r="A608" s="802">
        <v>601</v>
      </c>
      <c r="B608" s="573"/>
      <c r="C608" s="568">
        <v>9</v>
      </c>
      <c r="D608" s="292" t="s">
        <v>1125</v>
      </c>
      <c r="E608" s="282" t="s">
        <v>714</v>
      </c>
      <c r="F608" s="293">
        <f>SUM(G608,H608,M610,N609)</f>
        <v>53</v>
      </c>
      <c r="G608" s="293">
        <v>0</v>
      </c>
      <c r="H608" s="732">
        <v>0</v>
      </c>
      <c r="I608" s="557"/>
      <c r="J608" s="558"/>
      <c r="K608" s="558"/>
      <c r="L608" s="856"/>
      <c r="M608" s="284"/>
      <c r="N608" s="316"/>
    </row>
    <row r="609" spans="1:14" ht="15">
      <c r="A609" s="802">
        <v>602</v>
      </c>
      <c r="B609" s="573"/>
      <c r="C609" s="568"/>
      <c r="D609" s="292" t="s">
        <v>285</v>
      </c>
      <c r="E609" s="282"/>
      <c r="F609" s="293"/>
      <c r="G609" s="293"/>
      <c r="H609" s="732"/>
      <c r="I609" s="557"/>
      <c r="J609" s="558">
        <v>55</v>
      </c>
      <c r="K609" s="558"/>
      <c r="L609" s="856"/>
      <c r="M609" s="295">
        <f t="shared" si="5"/>
        <v>55</v>
      </c>
      <c r="N609" s="316"/>
    </row>
    <row r="610" spans="1:14" ht="15">
      <c r="A610" s="802">
        <v>603</v>
      </c>
      <c r="B610" s="574"/>
      <c r="C610" s="848"/>
      <c r="D610" s="297" t="s">
        <v>275</v>
      </c>
      <c r="E610" s="354"/>
      <c r="F610" s="298"/>
      <c r="G610" s="298"/>
      <c r="H610" s="733"/>
      <c r="I610" s="320"/>
      <c r="J610" s="319">
        <v>53</v>
      </c>
      <c r="K610" s="319"/>
      <c r="L610" s="860"/>
      <c r="M610" s="284">
        <f t="shared" si="5"/>
        <v>53</v>
      </c>
      <c r="N610" s="321"/>
    </row>
    <row r="611" spans="1:14" ht="15">
      <c r="A611" s="802">
        <v>604</v>
      </c>
      <c r="B611" s="573"/>
      <c r="C611" s="568">
        <v>10</v>
      </c>
      <c r="D611" s="292" t="s">
        <v>1126</v>
      </c>
      <c r="E611" s="282" t="s">
        <v>714</v>
      </c>
      <c r="F611" s="293">
        <f>SUM(G611,H611,M613,N612)</f>
        <v>124</v>
      </c>
      <c r="G611" s="293">
        <v>0</v>
      </c>
      <c r="H611" s="732">
        <v>0</v>
      </c>
      <c r="I611" s="557"/>
      <c r="J611" s="558"/>
      <c r="K611" s="558"/>
      <c r="L611" s="856"/>
      <c r="M611" s="284"/>
      <c r="N611" s="316"/>
    </row>
    <row r="612" spans="1:14" ht="15">
      <c r="A612" s="802">
        <v>605</v>
      </c>
      <c r="B612" s="573"/>
      <c r="C612" s="568"/>
      <c r="D612" s="292" t="s">
        <v>285</v>
      </c>
      <c r="E612" s="282"/>
      <c r="F612" s="293"/>
      <c r="G612" s="293"/>
      <c r="H612" s="732"/>
      <c r="I612" s="557"/>
      <c r="J612" s="558">
        <v>124</v>
      </c>
      <c r="K612" s="558"/>
      <c r="L612" s="856"/>
      <c r="M612" s="295">
        <f t="shared" si="5"/>
        <v>124</v>
      </c>
      <c r="N612" s="316"/>
    </row>
    <row r="613" spans="1:14" ht="15">
      <c r="A613" s="802">
        <v>606</v>
      </c>
      <c r="B613" s="574"/>
      <c r="C613" s="848"/>
      <c r="D613" s="297" t="s">
        <v>275</v>
      </c>
      <c r="E613" s="354"/>
      <c r="F613" s="298"/>
      <c r="G613" s="298"/>
      <c r="H613" s="733"/>
      <c r="I613" s="320"/>
      <c r="J613" s="319">
        <v>124</v>
      </c>
      <c r="K613" s="319"/>
      <c r="L613" s="860"/>
      <c r="M613" s="284">
        <f t="shared" si="5"/>
        <v>124</v>
      </c>
      <c r="N613" s="321"/>
    </row>
    <row r="614" spans="1:14" ht="15">
      <c r="A614" s="802">
        <v>607</v>
      </c>
      <c r="B614" s="573"/>
      <c r="C614" s="568">
        <v>11</v>
      </c>
      <c r="D614" s="281" t="s">
        <v>826</v>
      </c>
      <c r="E614" s="282" t="s">
        <v>714</v>
      </c>
      <c r="F614" s="293">
        <f>SUM(G614,H614,M616,N615)</f>
        <v>265</v>
      </c>
      <c r="G614" s="281">
        <v>0</v>
      </c>
      <c r="H614" s="353">
        <v>0</v>
      </c>
      <c r="I614" s="557"/>
      <c r="J614" s="558"/>
      <c r="K614" s="558"/>
      <c r="L614" s="856"/>
      <c r="M614" s="284"/>
      <c r="N614" s="285"/>
    </row>
    <row r="615" spans="1:14" ht="15">
      <c r="A615" s="802">
        <v>608</v>
      </c>
      <c r="B615" s="571"/>
      <c r="C615" s="568"/>
      <c r="D615" s="286" t="s">
        <v>277</v>
      </c>
      <c r="E615" s="287"/>
      <c r="F615" s="734"/>
      <c r="G615" s="288"/>
      <c r="H615" s="731"/>
      <c r="I615" s="560"/>
      <c r="J615" s="561">
        <v>400</v>
      </c>
      <c r="K615" s="561"/>
      <c r="L615" s="857"/>
      <c r="M615" s="290">
        <f t="shared" si="5"/>
        <v>400</v>
      </c>
      <c r="N615" s="315"/>
    </row>
    <row r="616" spans="1:14" ht="15">
      <c r="A616" s="802">
        <v>609</v>
      </c>
      <c r="B616" s="573"/>
      <c r="C616" s="568"/>
      <c r="D616" s="292" t="s">
        <v>285</v>
      </c>
      <c r="E616" s="282"/>
      <c r="F616" s="735"/>
      <c r="G616" s="293"/>
      <c r="H616" s="732"/>
      <c r="I616" s="557"/>
      <c r="J616" s="558">
        <v>265</v>
      </c>
      <c r="K616" s="558"/>
      <c r="L616" s="856"/>
      <c r="M616" s="295">
        <f t="shared" si="5"/>
        <v>265</v>
      </c>
      <c r="N616" s="316"/>
    </row>
    <row r="617" spans="1:14" ht="15">
      <c r="A617" s="802">
        <v>610</v>
      </c>
      <c r="B617" s="574"/>
      <c r="C617" s="848"/>
      <c r="D617" s="297" t="s">
        <v>275</v>
      </c>
      <c r="E617" s="282"/>
      <c r="F617" s="351"/>
      <c r="G617" s="298"/>
      <c r="H617" s="733"/>
      <c r="I617" s="320"/>
      <c r="J617" s="319">
        <v>263</v>
      </c>
      <c r="K617" s="319"/>
      <c r="L617" s="860"/>
      <c r="M617" s="284">
        <f t="shared" si="5"/>
        <v>263</v>
      </c>
      <c r="N617" s="321"/>
    </row>
    <row r="618" spans="1:14" ht="15">
      <c r="A618" s="802">
        <v>611</v>
      </c>
      <c r="B618" s="573"/>
      <c r="C618" s="568">
        <v>12</v>
      </c>
      <c r="D618" s="292" t="s">
        <v>829</v>
      </c>
      <c r="E618" s="282" t="s">
        <v>714</v>
      </c>
      <c r="F618" s="293">
        <f>SUM(G618,H618,M619,N619)</f>
        <v>20</v>
      </c>
      <c r="G618" s="293">
        <v>0</v>
      </c>
      <c r="H618" s="732">
        <v>0</v>
      </c>
      <c r="I618" s="557"/>
      <c r="J618" s="558"/>
      <c r="K618" s="558"/>
      <c r="L618" s="856"/>
      <c r="M618" s="295"/>
      <c r="N618" s="316"/>
    </row>
    <row r="619" spans="1:14" ht="15">
      <c r="A619" s="802">
        <v>612</v>
      </c>
      <c r="B619" s="573"/>
      <c r="C619" s="568"/>
      <c r="D619" s="292" t="s">
        <v>285</v>
      </c>
      <c r="E619" s="282"/>
      <c r="F619" s="293"/>
      <c r="G619" s="293"/>
      <c r="H619" s="732"/>
      <c r="I619" s="557"/>
      <c r="J619" s="558">
        <v>20</v>
      </c>
      <c r="K619" s="558"/>
      <c r="L619" s="856"/>
      <c r="M619" s="295">
        <f>SUM(I619:K619)</f>
        <v>20</v>
      </c>
      <c r="N619" s="316"/>
    </row>
    <row r="620" spans="1:14" ht="15">
      <c r="A620" s="802">
        <v>613</v>
      </c>
      <c r="B620" s="574"/>
      <c r="C620" s="848"/>
      <c r="D620" s="297" t="s">
        <v>275</v>
      </c>
      <c r="E620" s="354"/>
      <c r="F620" s="298"/>
      <c r="G620" s="298"/>
      <c r="H620" s="733"/>
      <c r="I620" s="320"/>
      <c r="J620" s="319">
        <v>20</v>
      </c>
      <c r="K620" s="319"/>
      <c r="L620" s="860"/>
      <c r="M620" s="284">
        <f t="shared" si="5"/>
        <v>20</v>
      </c>
      <c r="N620" s="321"/>
    </row>
    <row r="621" spans="1:14" ht="15">
      <c r="A621" s="802">
        <v>614</v>
      </c>
      <c r="B621" s="573"/>
      <c r="C621" s="568">
        <v>13</v>
      </c>
      <c r="D621" s="292" t="s">
        <v>830</v>
      </c>
      <c r="E621" s="282" t="s">
        <v>714</v>
      </c>
      <c r="F621" s="293">
        <f>SUM(G621,H621,M622,N622)</f>
        <v>16</v>
      </c>
      <c r="G621" s="293">
        <v>0</v>
      </c>
      <c r="H621" s="732">
        <v>0</v>
      </c>
      <c r="I621" s="557"/>
      <c r="J621" s="558"/>
      <c r="K621" s="558"/>
      <c r="L621" s="856"/>
      <c r="M621" s="295"/>
      <c r="N621" s="316"/>
    </row>
    <row r="622" spans="1:14" ht="15">
      <c r="A622" s="802">
        <v>615</v>
      </c>
      <c r="B622" s="573"/>
      <c r="C622" s="568"/>
      <c r="D622" s="292" t="s">
        <v>285</v>
      </c>
      <c r="E622" s="282"/>
      <c r="F622" s="293"/>
      <c r="G622" s="293"/>
      <c r="H622" s="732"/>
      <c r="I622" s="557"/>
      <c r="J622" s="558">
        <v>16</v>
      </c>
      <c r="K622" s="558"/>
      <c r="L622" s="856"/>
      <c r="M622" s="295">
        <f>SUM(I622:K622)</f>
        <v>16</v>
      </c>
      <c r="N622" s="316"/>
    </row>
    <row r="623" spans="1:14" ht="15">
      <c r="A623" s="802">
        <v>616</v>
      </c>
      <c r="B623" s="574"/>
      <c r="C623" s="848"/>
      <c r="D623" s="297" t="s">
        <v>275</v>
      </c>
      <c r="E623" s="354"/>
      <c r="F623" s="298"/>
      <c r="G623" s="298"/>
      <c r="H623" s="733"/>
      <c r="I623" s="320"/>
      <c r="J623" s="319">
        <v>16</v>
      </c>
      <c r="K623" s="319"/>
      <c r="L623" s="860"/>
      <c r="M623" s="284">
        <f t="shared" si="5"/>
        <v>16</v>
      </c>
      <c r="N623" s="321"/>
    </row>
    <row r="624" spans="1:14" ht="15">
      <c r="A624" s="802">
        <v>617</v>
      </c>
      <c r="B624" s="573"/>
      <c r="C624" s="568">
        <v>14</v>
      </c>
      <c r="D624" s="292" t="s">
        <v>828</v>
      </c>
      <c r="E624" s="282" t="s">
        <v>714</v>
      </c>
      <c r="F624" s="293">
        <f>SUM(G624,H624,M625,N625)</f>
        <v>16</v>
      </c>
      <c r="G624" s="293">
        <v>0</v>
      </c>
      <c r="H624" s="732">
        <v>0</v>
      </c>
      <c r="I624" s="557"/>
      <c r="J624" s="558"/>
      <c r="K624" s="558"/>
      <c r="L624" s="856"/>
      <c r="M624" s="295"/>
      <c r="N624" s="316"/>
    </row>
    <row r="625" spans="1:14" ht="15">
      <c r="A625" s="802">
        <v>618</v>
      </c>
      <c r="B625" s="573"/>
      <c r="C625" s="568"/>
      <c r="D625" s="292" t="s">
        <v>285</v>
      </c>
      <c r="E625" s="282"/>
      <c r="F625" s="293"/>
      <c r="G625" s="293"/>
      <c r="H625" s="732"/>
      <c r="I625" s="557"/>
      <c r="J625" s="558">
        <v>16</v>
      </c>
      <c r="K625" s="558"/>
      <c r="L625" s="856"/>
      <c r="M625" s="295">
        <f>SUM(I625:K625)</f>
        <v>16</v>
      </c>
      <c r="N625" s="316"/>
    </row>
    <row r="626" spans="1:14" ht="15">
      <c r="A626" s="802">
        <v>619</v>
      </c>
      <c r="B626" s="574"/>
      <c r="C626" s="848"/>
      <c r="D626" s="297" t="s">
        <v>275</v>
      </c>
      <c r="E626" s="354"/>
      <c r="F626" s="298"/>
      <c r="G626" s="298"/>
      <c r="H626" s="733"/>
      <c r="I626" s="320"/>
      <c r="J626" s="319">
        <v>16</v>
      </c>
      <c r="K626" s="319"/>
      <c r="L626" s="860"/>
      <c r="M626" s="284">
        <f t="shared" si="5"/>
        <v>16</v>
      </c>
      <c r="N626" s="321"/>
    </row>
    <row r="627" spans="1:14" ht="30">
      <c r="A627" s="802">
        <v>620</v>
      </c>
      <c r="B627" s="573"/>
      <c r="C627" s="568">
        <v>15</v>
      </c>
      <c r="D627" s="292" t="s">
        <v>874</v>
      </c>
      <c r="E627" s="282" t="s">
        <v>714</v>
      </c>
      <c r="F627" s="293">
        <f>SUM(G627,H627,M628,N628)</f>
        <v>139</v>
      </c>
      <c r="G627" s="293">
        <v>0</v>
      </c>
      <c r="H627" s="732">
        <v>0</v>
      </c>
      <c r="I627" s="557"/>
      <c r="J627" s="558"/>
      <c r="K627" s="558"/>
      <c r="L627" s="856"/>
      <c r="M627" s="295"/>
      <c r="N627" s="316"/>
    </row>
    <row r="628" spans="1:14" ht="15">
      <c r="A628" s="802">
        <v>621</v>
      </c>
      <c r="B628" s="573"/>
      <c r="C628" s="568"/>
      <c r="D628" s="292" t="s">
        <v>285</v>
      </c>
      <c r="E628" s="282"/>
      <c r="F628" s="293"/>
      <c r="G628" s="293"/>
      <c r="H628" s="732"/>
      <c r="I628" s="557"/>
      <c r="J628" s="558">
        <v>139</v>
      </c>
      <c r="K628" s="558"/>
      <c r="L628" s="856"/>
      <c r="M628" s="295">
        <f>SUM(I628:K628)</f>
        <v>139</v>
      </c>
      <c r="N628" s="316"/>
    </row>
    <row r="629" spans="1:14" ht="15">
      <c r="A629" s="802">
        <v>622</v>
      </c>
      <c r="B629" s="574"/>
      <c r="C629" s="848"/>
      <c r="D629" s="297" t="s">
        <v>275</v>
      </c>
      <c r="E629" s="354"/>
      <c r="F629" s="298"/>
      <c r="G629" s="298"/>
      <c r="H629" s="733"/>
      <c r="I629" s="320"/>
      <c r="J629" s="319">
        <v>139</v>
      </c>
      <c r="K629" s="319"/>
      <c r="L629" s="860"/>
      <c r="M629" s="284">
        <f t="shared" si="5"/>
        <v>139</v>
      </c>
      <c r="N629" s="321"/>
    </row>
    <row r="630" spans="1:14" ht="15">
      <c r="A630" s="802">
        <v>623</v>
      </c>
      <c r="B630" s="573"/>
      <c r="C630" s="568">
        <v>16</v>
      </c>
      <c r="D630" s="292" t="s">
        <v>875</v>
      </c>
      <c r="E630" s="282" t="s">
        <v>714</v>
      </c>
      <c r="F630" s="293">
        <f>SUM(G630,H630,M631,N631)</f>
        <v>1905</v>
      </c>
      <c r="G630" s="293">
        <v>0</v>
      </c>
      <c r="H630" s="732">
        <v>0</v>
      </c>
      <c r="I630" s="557"/>
      <c r="J630" s="558"/>
      <c r="K630" s="558"/>
      <c r="L630" s="856"/>
      <c r="M630" s="295"/>
      <c r="N630" s="316"/>
    </row>
    <row r="631" spans="1:14" ht="15">
      <c r="A631" s="802">
        <v>624</v>
      </c>
      <c r="B631" s="573"/>
      <c r="C631" s="568"/>
      <c r="D631" s="292" t="s">
        <v>285</v>
      </c>
      <c r="E631" s="282"/>
      <c r="F631" s="293"/>
      <c r="G631" s="293"/>
      <c r="H631" s="732"/>
      <c r="I631" s="557"/>
      <c r="J631" s="558">
        <v>1905</v>
      </c>
      <c r="K631" s="558"/>
      <c r="L631" s="856"/>
      <c r="M631" s="295">
        <f>SUM(I631:K631)</f>
        <v>1905</v>
      </c>
      <c r="N631" s="316"/>
    </row>
    <row r="632" spans="1:14" ht="15">
      <c r="A632" s="802">
        <v>625</v>
      </c>
      <c r="B632" s="574"/>
      <c r="C632" s="848"/>
      <c r="D632" s="297" t="s">
        <v>275</v>
      </c>
      <c r="E632" s="354"/>
      <c r="F632" s="298"/>
      <c r="G632" s="298"/>
      <c r="H632" s="733"/>
      <c r="I632" s="320"/>
      <c r="J632" s="319">
        <v>1874</v>
      </c>
      <c r="K632" s="319"/>
      <c r="L632" s="860"/>
      <c r="M632" s="284">
        <f t="shared" si="5"/>
        <v>1874</v>
      </c>
      <c r="N632" s="321"/>
    </row>
    <row r="633" spans="1:14" ht="15">
      <c r="A633" s="802">
        <v>626</v>
      </c>
      <c r="B633" s="573"/>
      <c r="C633" s="568">
        <v>17</v>
      </c>
      <c r="D633" s="292" t="s">
        <v>827</v>
      </c>
      <c r="E633" s="282" t="s">
        <v>714</v>
      </c>
      <c r="F633" s="293">
        <f>SUM(G633,H633,M634,N634)</f>
        <v>80</v>
      </c>
      <c r="G633" s="293">
        <v>0</v>
      </c>
      <c r="H633" s="732">
        <v>0</v>
      </c>
      <c r="I633" s="557"/>
      <c r="J633" s="558"/>
      <c r="K633" s="558"/>
      <c r="L633" s="856"/>
      <c r="M633" s="295"/>
      <c r="N633" s="316"/>
    </row>
    <row r="634" spans="1:14" ht="15">
      <c r="A634" s="802">
        <v>627</v>
      </c>
      <c r="B634" s="573"/>
      <c r="C634" s="568"/>
      <c r="D634" s="292" t="s">
        <v>285</v>
      </c>
      <c r="E634" s="282"/>
      <c r="F634" s="293"/>
      <c r="G634" s="293"/>
      <c r="H634" s="732"/>
      <c r="I634" s="557"/>
      <c r="J634" s="558">
        <v>80</v>
      </c>
      <c r="K634" s="558"/>
      <c r="L634" s="856"/>
      <c r="M634" s="295">
        <f>SUM(I634:K634)</f>
        <v>80</v>
      </c>
      <c r="N634" s="316"/>
    </row>
    <row r="635" spans="1:14" ht="15">
      <c r="A635" s="802">
        <v>628</v>
      </c>
      <c r="B635" s="574"/>
      <c r="C635" s="848"/>
      <c r="D635" s="297" t="s">
        <v>275</v>
      </c>
      <c r="E635" s="354"/>
      <c r="F635" s="298"/>
      <c r="G635" s="298"/>
      <c r="H635" s="733"/>
      <c r="I635" s="320"/>
      <c r="J635" s="319">
        <v>63</v>
      </c>
      <c r="K635" s="319"/>
      <c r="L635" s="860"/>
      <c r="M635" s="284">
        <f t="shared" si="5"/>
        <v>63</v>
      </c>
      <c r="N635" s="321"/>
    </row>
    <row r="636" spans="1:14" s="602" customFormat="1" ht="24" customHeight="1">
      <c r="A636" s="802">
        <v>629</v>
      </c>
      <c r="B636" s="567">
        <v>3</v>
      </c>
      <c r="C636" s="568"/>
      <c r="D636" s="339" t="s">
        <v>545</v>
      </c>
      <c r="E636" s="282"/>
      <c r="F636" s="351"/>
      <c r="G636" s="351"/>
      <c r="H636" s="324"/>
      <c r="I636" s="557"/>
      <c r="J636" s="558"/>
      <c r="K636" s="558"/>
      <c r="L636" s="856"/>
      <c r="M636" s="295"/>
      <c r="N636" s="311"/>
    </row>
    <row r="637" spans="1:14" ht="15">
      <c r="A637" s="802">
        <v>630</v>
      </c>
      <c r="B637" s="573"/>
      <c r="C637" s="568">
        <v>18</v>
      </c>
      <c r="D637" s="281" t="s">
        <v>565</v>
      </c>
      <c r="E637" s="282" t="s">
        <v>714</v>
      </c>
      <c r="F637" s="293">
        <f>SUM(G637,H637,M639,N638)</f>
        <v>500</v>
      </c>
      <c r="G637" s="281">
        <v>0</v>
      </c>
      <c r="H637" s="353">
        <v>0</v>
      </c>
      <c r="I637" s="557"/>
      <c r="J637" s="558"/>
      <c r="K637" s="558"/>
      <c r="L637" s="856"/>
      <c r="M637" s="295">
        <f t="shared" si="5"/>
        <v>0</v>
      </c>
      <c r="N637" s="285"/>
    </row>
    <row r="638" spans="1:14" ht="15">
      <c r="A638" s="802">
        <v>631</v>
      </c>
      <c r="B638" s="571"/>
      <c r="C638" s="568"/>
      <c r="D638" s="286" t="s">
        <v>277</v>
      </c>
      <c r="E638" s="287"/>
      <c r="F638" s="734"/>
      <c r="G638" s="288"/>
      <c r="H638" s="731"/>
      <c r="I638" s="560"/>
      <c r="J638" s="561">
        <v>500</v>
      </c>
      <c r="K638" s="561"/>
      <c r="L638" s="857"/>
      <c r="M638" s="290">
        <f t="shared" si="5"/>
        <v>500</v>
      </c>
      <c r="N638" s="315"/>
    </row>
    <row r="639" spans="1:14" ht="15">
      <c r="A639" s="802">
        <v>632</v>
      </c>
      <c r="B639" s="573"/>
      <c r="C639" s="568"/>
      <c r="D639" s="292" t="s">
        <v>285</v>
      </c>
      <c r="E639" s="282"/>
      <c r="F639" s="735"/>
      <c r="G639" s="293"/>
      <c r="H639" s="732"/>
      <c r="I639" s="557"/>
      <c r="J639" s="558">
        <v>500</v>
      </c>
      <c r="K639" s="558"/>
      <c r="L639" s="856"/>
      <c r="M639" s="295">
        <f t="shared" si="5"/>
        <v>500</v>
      </c>
      <c r="N639" s="316"/>
    </row>
    <row r="640" spans="1:14" ht="15">
      <c r="A640" s="802">
        <v>633</v>
      </c>
      <c r="B640" s="574"/>
      <c r="C640" s="848"/>
      <c r="D640" s="297" t="s">
        <v>275</v>
      </c>
      <c r="E640" s="302"/>
      <c r="F640" s="281"/>
      <c r="G640" s="298"/>
      <c r="H640" s="733"/>
      <c r="I640" s="320"/>
      <c r="J640" s="319">
        <v>490</v>
      </c>
      <c r="K640" s="319"/>
      <c r="L640" s="860"/>
      <c r="M640" s="284">
        <f t="shared" si="5"/>
        <v>490</v>
      </c>
      <c r="N640" s="321"/>
    </row>
    <row r="641" spans="1:14" ht="15">
      <c r="A641" s="802">
        <v>634</v>
      </c>
      <c r="B641" s="573"/>
      <c r="C641" s="568">
        <v>19</v>
      </c>
      <c r="D641" s="281" t="s">
        <v>569</v>
      </c>
      <c r="E641" s="282" t="s">
        <v>714</v>
      </c>
      <c r="F641" s="293">
        <f>SUM(G641,H641,M643,N642)</f>
        <v>145</v>
      </c>
      <c r="G641" s="281">
        <v>0</v>
      </c>
      <c r="H641" s="353">
        <v>0</v>
      </c>
      <c r="I641" s="557"/>
      <c r="J641" s="558"/>
      <c r="K641" s="558"/>
      <c r="L641" s="856"/>
      <c r="M641" s="295"/>
      <c r="N641" s="285"/>
    </row>
    <row r="642" spans="1:14" ht="15">
      <c r="A642" s="802">
        <v>635</v>
      </c>
      <c r="B642" s="571"/>
      <c r="C642" s="568"/>
      <c r="D642" s="286" t="s">
        <v>277</v>
      </c>
      <c r="E642" s="569"/>
      <c r="F642" s="712"/>
      <c r="G642" s="288"/>
      <c r="H642" s="731"/>
      <c r="I642" s="560"/>
      <c r="J642" s="561">
        <v>105</v>
      </c>
      <c r="K642" s="561"/>
      <c r="L642" s="857"/>
      <c r="M642" s="290">
        <f t="shared" si="5"/>
        <v>105</v>
      </c>
      <c r="N642" s="315"/>
    </row>
    <row r="643" spans="1:14" ht="15">
      <c r="A643" s="802">
        <v>636</v>
      </c>
      <c r="B643" s="573"/>
      <c r="C643" s="568"/>
      <c r="D643" s="292" t="s">
        <v>285</v>
      </c>
      <c r="E643" s="570"/>
      <c r="F643" s="603"/>
      <c r="G643" s="293"/>
      <c r="H643" s="732"/>
      <c r="I643" s="557"/>
      <c r="J643" s="558">
        <v>145</v>
      </c>
      <c r="K643" s="558"/>
      <c r="L643" s="856"/>
      <c r="M643" s="295">
        <f t="shared" si="5"/>
        <v>145</v>
      </c>
      <c r="N643" s="316"/>
    </row>
    <row r="644" spans="1:14" ht="15">
      <c r="A644" s="802">
        <v>637</v>
      </c>
      <c r="B644" s="574"/>
      <c r="C644" s="848"/>
      <c r="D644" s="297" t="s">
        <v>275</v>
      </c>
      <c r="E644" s="322"/>
      <c r="F644" s="298"/>
      <c r="G644" s="298"/>
      <c r="H644" s="733"/>
      <c r="I644" s="320"/>
      <c r="J644" s="319">
        <v>145</v>
      </c>
      <c r="K644" s="319"/>
      <c r="L644" s="860"/>
      <c r="M644" s="284">
        <f t="shared" si="5"/>
        <v>145</v>
      </c>
      <c r="N644" s="321"/>
    </row>
    <row r="645" spans="1:14" ht="15">
      <c r="A645" s="802">
        <v>638</v>
      </c>
      <c r="B645" s="573"/>
      <c r="C645" s="568">
        <v>20</v>
      </c>
      <c r="D645" s="281" t="s">
        <v>567</v>
      </c>
      <c r="E645" s="282" t="s">
        <v>714</v>
      </c>
      <c r="F645" s="293">
        <f>SUM(G645,H645,M647,N646)</f>
        <v>100</v>
      </c>
      <c r="G645" s="281">
        <v>0</v>
      </c>
      <c r="H645" s="353">
        <v>0</v>
      </c>
      <c r="I645" s="557"/>
      <c r="J645" s="558"/>
      <c r="K645" s="558"/>
      <c r="L645" s="856"/>
      <c r="M645" s="295"/>
      <c r="N645" s="285"/>
    </row>
    <row r="646" spans="1:14" ht="15">
      <c r="A646" s="802">
        <v>639</v>
      </c>
      <c r="B646" s="571"/>
      <c r="C646" s="568"/>
      <c r="D646" s="286" t="s">
        <v>277</v>
      </c>
      <c r="E646" s="287"/>
      <c r="F646" s="734"/>
      <c r="G646" s="288"/>
      <c r="H646" s="731"/>
      <c r="I646" s="560"/>
      <c r="J646" s="561">
        <v>100</v>
      </c>
      <c r="K646" s="561"/>
      <c r="L646" s="857"/>
      <c r="M646" s="290">
        <f t="shared" si="5"/>
        <v>100</v>
      </c>
      <c r="N646" s="315"/>
    </row>
    <row r="647" spans="1:14" ht="15">
      <c r="A647" s="802">
        <v>640</v>
      </c>
      <c r="B647" s="573"/>
      <c r="C647" s="568"/>
      <c r="D647" s="292" t="s">
        <v>285</v>
      </c>
      <c r="E647" s="282"/>
      <c r="F647" s="735"/>
      <c r="G647" s="293"/>
      <c r="H647" s="732"/>
      <c r="I647" s="557"/>
      <c r="J647" s="558">
        <v>100</v>
      </c>
      <c r="K647" s="558"/>
      <c r="L647" s="856"/>
      <c r="M647" s="295">
        <f t="shared" si="5"/>
        <v>100</v>
      </c>
      <c r="N647" s="316"/>
    </row>
    <row r="648" spans="1:14" ht="15">
      <c r="A648" s="802">
        <v>641</v>
      </c>
      <c r="B648" s="574"/>
      <c r="C648" s="848"/>
      <c r="D648" s="297" t="s">
        <v>275</v>
      </c>
      <c r="E648" s="282"/>
      <c r="F648" s="351"/>
      <c r="G648" s="298"/>
      <c r="H648" s="733"/>
      <c r="I648" s="320"/>
      <c r="J648" s="319">
        <v>70</v>
      </c>
      <c r="K648" s="319"/>
      <c r="L648" s="860"/>
      <c r="M648" s="284">
        <f t="shared" si="5"/>
        <v>70</v>
      </c>
      <c r="N648" s="321"/>
    </row>
    <row r="649" spans="1:14" ht="30">
      <c r="A649" s="802">
        <v>642</v>
      </c>
      <c r="B649" s="573"/>
      <c r="C649" s="568">
        <v>21</v>
      </c>
      <c r="D649" s="292" t="s">
        <v>874</v>
      </c>
      <c r="E649" s="282" t="s">
        <v>714</v>
      </c>
      <c r="F649" s="293">
        <f>SUM(G649,H649,M650,N650)</f>
        <v>140</v>
      </c>
      <c r="G649" s="293">
        <v>0</v>
      </c>
      <c r="H649" s="732">
        <v>0</v>
      </c>
      <c r="I649" s="557"/>
      <c r="J649" s="558"/>
      <c r="K649" s="558"/>
      <c r="L649" s="856"/>
      <c r="M649" s="295"/>
      <c r="N649" s="316"/>
    </row>
    <row r="650" spans="1:14" ht="15">
      <c r="A650" s="802">
        <v>643</v>
      </c>
      <c r="B650" s="573"/>
      <c r="C650" s="568"/>
      <c r="D650" s="292" t="s">
        <v>285</v>
      </c>
      <c r="E650" s="282"/>
      <c r="F650" s="293"/>
      <c r="G650" s="293"/>
      <c r="H650" s="732"/>
      <c r="I650" s="557"/>
      <c r="J650" s="558">
        <v>140</v>
      </c>
      <c r="K650" s="558"/>
      <c r="L650" s="856"/>
      <c r="M650" s="295">
        <f>SUM(I650:K650)</f>
        <v>140</v>
      </c>
      <c r="N650" s="316"/>
    </row>
    <row r="651" spans="1:14" ht="15">
      <c r="A651" s="802">
        <v>644</v>
      </c>
      <c r="B651" s="574"/>
      <c r="C651" s="848"/>
      <c r="D651" s="297" t="s">
        <v>275</v>
      </c>
      <c r="E651" s="354"/>
      <c r="F651" s="298"/>
      <c r="G651" s="298"/>
      <c r="H651" s="733"/>
      <c r="I651" s="320"/>
      <c r="J651" s="319">
        <v>139</v>
      </c>
      <c r="K651" s="319"/>
      <c r="L651" s="860"/>
      <c r="M651" s="284">
        <f t="shared" si="5"/>
        <v>139</v>
      </c>
      <c r="N651" s="321"/>
    </row>
    <row r="652" spans="1:14" ht="15">
      <c r="A652" s="802">
        <v>645</v>
      </c>
      <c r="B652" s="573"/>
      <c r="C652" s="568">
        <v>22</v>
      </c>
      <c r="D652" s="292" t="s">
        <v>875</v>
      </c>
      <c r="E652" s="282" t="s">
        <v>714</v>
      </c>
      <c r="F652" s="293">
        <f>SUM(G652,H652,M653,N653)</f>
        <v>1744</v>
      </c>
      <c r="G652" s="293">
        <v>0</v>
      </c>
      <c r="H652" s="732">
        <v>0</v>
      </c>
      <c r="I652" s="557"/>
      <c r="J652" s="558"/>
      <c r="K652" s="558"/>
      <c r="L652" s="856"/>
      <c r="M652" s="295"/>
      <c r="N652" s="316"/>
    </row>
    <row r="653" spans="1:14" ht="15">
      <c r="A653" s="802">
        <v>646</v>
      </c>
      <c r="B653" s="573"/>
      <c r="C653" s="568"/>
      <c r="D653" s="292" t="s">
        <v>285</v>
      </c>
      <c r="E653" s="282"/>
      <c r="F653" s="293"/>
      <c r="G653" s="293"/>
      <c r="H653" s="732"/>
      <c r="I653" s="557"/>
      <c r="J653" s="558">
        <v>1744</v>
      </c>
      <c r="K653" s="558"/>
      <c r="L653" s="856"/>
      <c r="M653" s="295">
        <f>SUM(I653:K653)</f>
        <v>1744</v>
      </c>
      <c r="N653" s="316"/>
    </row>
    <row r="654" spans="1:14" ht="15">
      <c r="A654" s="802">
        <v>647</v>
      </c>
      <c r="B654" s="574"/>
      <c r="C654" s="848"/>
      <c r="D654" s="297" t="s">
        <v>275</v>
      </c>
      <c r="E654" s="354"/>
      <c r="F654" s="298"/>
      <c r="G654" s="298"/>
      <c r="H654" s="733"/>
      <c r="I654" s="320"/>
      <c r="J654" s="319">
        <v>1732</v>
      </c>
      <c r="K654" s="319"/>
      <c r="L654" s="860"/>
      <c r="M654" s="284">
        <f t="shared" si="5"/>
        <v>1732</v>
      </c>
      <c r="N654" s="321"/>
    </row>
    <row r="655" spans="1:14" ht="15">
      <c r="A655" s="802">
        <v>648</v>
      </c>
      <c r="B655" s="573"/>
      <c r="C655" s="568">
        <v>23</v>
      </c>
      <c r="D655" s="292" t="s">
        <v>1127</v>
      </c>
      <c r="E655" s="282" t="s">
        <v>714</v>
      </c>
      <c r="F655" s="293">
        <f>SUM(G655,H655,M656,N656)</f>
        <v>109</v>
      </c>
      <c r="G655" s="293">
        <v>0</v>
      </c>
      <c r="H655" s="732">
        <v>0</v>
      </c>
      <c r="I655" s="557"/>
      <c r="J655" s="558"/>
      <c r="K655" s="558"/>
      <c r="L655" s="856"/>
      <c r="M655" s="284"/>
      <c r="N655" s="316"/>
    </row>
    <row r="656" spans="1:14" ht="15">
      <c r="A656" s="802">
        <v>649</v>
      </c>
      <c r="B656" s="573"/>
      <c r="C656" s="568"/>
      <c r="D656" s="292" t="s">
        <v>285</v>
      </c>
      <c r="E656" s="282"/>
      <c r="F656" s="293"/>
      <c r="G656" s="293"/>
      <c r="H656" s="732"/>
      <c r="I656" s="557"/>
      <c r="J656" s="558">
        <v>109</v>
      </c>
      <c r="K656" s="558"/>
      <c r="L656" s="856"/>
      <c r="M656" s="295">
        <f t="shared" si="5"/>
        <v>109</v>
      </c>
      <c r="N656" s="316"/>
    </row>
    <row r="657" spans="1:14" ht="15">
      <c r="A657" s="802">
        <v>650</v>
      </c>
      <c r="B657" s="574"/>
      <c r="C657" s="848"/>
      <c r="D657" s="297" t="s">
        <v>275</v>
      </c>
      <c r="E657" s="354"/>
      <c r="F657" s="298"/>
      <c r="G657" s="298"/>
      <c r="H657" s="733"/>
      <c r="I657" s="320"/>
      <c r="J657" s="319">
        <v>109</v>
      </c>
      <c r="K657" s="319"/>
      <c r="L657" s="860"/>
      <c r="M657" s="284">
        <f t="shared" si="5"/>
        <v>109</v>
      </c>
      <c r="N657" s="321"/>
    </row>
    <row r="658" spans="1:14" ht="15">
      <c r="A658" s="802">
        <v>651</v>
      </c>
      <c r="B658" s="573"/>
      <c r="C658" s="568">
        <v>24</v>
      </c>
      <c r="D658" s="292" t="s">
        <v>1128</v>
      </c>
      <c r="E658" s="282" t="s">
        <v>714</v>
      </c>
      <c r="F658" s="293">
        <f>SUM(G658,H658,M659,N659)</f>
        <v>40</v>
      </c>
      <c r="G658" s="293">
        <v>0</v>
      </c>
      <c r="H658" s="732">
        <v>0</v>
      </c>
      <c r="I658" s="557"/>
      <c r="J658" s="558"/>
      <c r="K658" s="558"/>
      <c r="L658" s="856"/>
      <c r="M658" s="284"/>
      <c r="N658" s="316"/>
    </row>
    <row r="659" spans="1:14" ht="15">
      <c r="A659" s="802">
        <v>652</v>
      </c>
      <c r="B659" s="573"/>
      <c r="C659" s="568"/>
      <c r="D659" s="292" t="s">
        <v>285</v>
      </c>
      <c r="E659" s="282"/>
      <c r="F659" s="293"/>
      <c r="G659" s="293"/>
      <c r="H659" s="732"/>
      <c r="I659" s="557"/>
      <c r="J659" s="558">
        <v>40</v>
      </c>
      <c r="K659" s="558"/>
      <c r="L659" s="856"/>
      <c r="M659" s="295">
        <f t="shared" si="5"/>
        <v>40</v>
      </c>
      <c r="N659" s="316"/>
    </row>
    <row r="660" spans="1:14" ht="15">
      <c r="A660" s="802">
        <v>653</v>
      </c>
      <c r="B660" s="574"/>
      <c r="C660" s="848"/>
      <c r="D660" s="297" t="s">
        <v>275</v>
      </c>
      <c r="E660" s="354"/>
      <c r="F660" s="298"/>
      <c r="G660" s="298"/>
      <c r="H660" s="733"/>
      <c r="I660" s="320"/>
      <c r="J660" s="319">
        <v>38</v>
      </c>
      <c r="K660" s="319"/>
      <c r="L660" s="860"/>
      <c r="M660" s="284">
        <f t="shared" si="5"/>
        <v>38</v>
      </c>
      <c r="N660" s="321"/>
    </row>
    <row r="661" spans="1:14" ht="15">
      <c r="A661" s="802">
        <v>654</v>
      </c>
      <c r="B661" s="573"/>
      <c r="C661" s="568">
        <v>25</v>
      </c>
      <c r="D661" s="292" t="s">
        <v>1129</v>
      </c>
      <c r="E661" s="282" t="s">
        <v>714</v>
      </c>
      <c r="F661" s="293">
        <f>SUM(G661,H661,M662,N662)</f>
        <v>12</v>
      </c>
      <c r="G661" s="293">
        <v>0</v>
      </c>
      <c r="H661" s="732">
        <v>0</v>
      </c>
      <c r="I661" s="557"/>
      <c r="J661" s="558"/>
      <c r="K661" s="558"/>
      <c r="L661" s="856"/>
      <c r="M661" s="284"/>
      <c r="N661" s="316"/>
    </row>
    <row r="662" spans="1:14" ht="15">
      <c r="A662" s="802">
        <v>655</v>
      </c>
      <c r="B662" s="573"/>
      <c r="C662" s="568"/>
      <c r="D662" s="292" t="s">
        <v>285</v>
      </c>
      <c r="E662" s="282"/>
      <c r="F662" s="293"/>
      <c r="G662" s="293"/>
      <c r="H662" s="732"/>
      <c r="I662" s="557"/>
      <c r="J662" s="558">
        <v>12</v>
      </c>
      <c r="K662" s="558"/>
      <c r="L662" s="856"/>
      <c r="M662" s="295">
        <f t="shared" si="5"/>
        <v>12</v>
      </c>
      <c r="N662" s="316"/>
    </row>
    <row r="663" spans="1:14" ht="15">
      <c r="A663" s="802">
        <v>656</v>
      </c>
      <c r="B663" s="574"/>
      <c r="C663" s="848"/>
      <c r="D663" s="297" t="s">
        <v>275</v>
      </c>
      <c r="E663" s="354"/>
      <c r="F663" s="298"/>
      <c r="G663" s="298"/>
      <c r="H663" s="733"/>
      <c r="I663" s="320"/>
      <c r="J663" s="319">
        <v>11</v>
      </c>
      <c r="K663" s="319"/>
      <c r="L663" s="860"/>
      <c r="M663" s="284">
        <f t="shared" si="5"/>
        <v>11</v>
      </c>
      <c r="N663" s="321"/>
    </row>
    <row r="664" spans="1:14" ht="15">
      <c r="A664" s="802">
        <v>657</v>
      </c>
      <c r="B664" s="573"/>
      <c r="C664" s="568">
        <v>26</v>
      </c>
      <c r="D664" s="292" t="s">
        <v>876</v>
      </c>
      <c r="E664" s="282" t="s">
        <v>714</v>
      </c>
      <c r="F664" s="293">
        <f>SUM(G664,H664,M665,N665)</f>
        <v>81</v>
      </c>
      <c r="G664" s="293">
        <v>0</v>
      </c>
      <c r="H664" s="732">
        <v>0</v>
      </c>
      <c r="I664" s="557"/>
      <c r="J664" s="558"/>
      <c r="K664" s="558"/>
      <c r="L664" s="856"/>
      <c r="M664" s="284"/>
      <c r="N664" s="316"/>
    </row>
    <row r="665" spans="1:14" ht="15">
      <c r="A665" s="802">
        <v>658</v>
      </c>
      <c r="B665" s="573"/>
      <c r="C665" s="568"/>
      <c r="D665" s="292" t="s">
        <v>285</v>
      </c>
      <c r="E665" s="282"/>
      <c r="F665" s="293"/>
      <c r="G665" s="293"/>
      <c r="H665" s="732"/>
      <c r="I665" s="557"/>
      <c r="J665" s="558">
        <v>81</v>
      </c>
      <c r="K665" s="558"/>
      <c r="L665" s="856"/>
      <c r="M665" s="295">
        <f>SUM(I665:K665)</f>
        <v>81</v>
      </c>
      <c r="N665" s="316"/>
    </row>
    <row r="666" spans="1:14" ht="15">
      <c r="A666" s="802">
        <v>659</v>
      </c>
      <c r="B666" s="574"/>
      <c r="C666" s="848"/>
      <c r="D666" s="297" t="s">
        <v>275</v>
      </c>
      <c r="E666" s="354"/>
      <c r="F666" s="298"/>
      <c r="G666" s="298"/>
      <c r="H666" s="733"/>
      <c r="I666" s="320"/>
      <c r="J666" s="319">
        <v>81</v>
      </c>
      <c r="K666" s="319"/>
      <c r="L666" s="860"/>
      <c r="M666" s="284">
        <f t="shared" si="5"/>
        <v>81</v>
      </c>
      <c r="N666" s="321"/>
    </row>
    <row r="667" spans="1:14" s="602" customFormat="1" ht="24" customHeight="1">
      <c r="A667" s="802">
        <v>660</v>
      </c>
      <c r="B667" s="567">
        <v>4</v>
      </c>
      <c r="C667" s="568"/>
      <c r="D667" s="339" t="s">
        <v>407</v>
      </c>
      <c r="E667" s="282"/>
      <c r="F667" s="351"/>
      <c r="G667" s="351"/>
      <c r="H667" s="324"/>
      <c r="I667" s="557"/>
      <c r="J667" s="558"/>
      <c r="K667" s="558"/>
      <c r="L667" s="856"/>
      <c r="M667" s="295"/>
      <c r="N667" s="311"/>
    </row>
    <row r="668" spans="1:14" ht="15.75" customHeight="1">
      <c r="A668" s="802">
        <v>661</v>
      </c>
      <c r="B668" s="573"/>
      <c r="C668" s="568">
        <v>1</v>
      </c>
      <c r="D668" s="281" t="s">
        <v>570</v>
      </c>
      <c r="E668" s="282" t="s">
        <v>714</v>
      </c>
      <c r="F668" s="293">
        <f>SUM(G668,H668,M670,N669)</f>
        <v>1021</v>
      </c>
      <c r="G668" s="281">
        <v>0</v>
      </c>
      <c r="H668" s="353">
        <v>0</v>
      </c>
      <c r="I668" s="557"/>
      <c r="J668" s="558"/>
      <c r="K668" s="558"/>
      <c r="L668" s="856"/>
      <c r="M668" s="295"/>
      <c r="N668" s="285"/>
    </row>
    <row r="669" spans="1:14" ht="15">
      <c r="A669" s="802">
        <v>662</v>
      </c>
      <c r="B669" s="571"/>
      <c r="C669" s="568"/>
      <c r="D669" s="286" t="s">
        <v>277</v>
      </c>
      <c r="E669" s="287"/>
      <c r="F669" s="734"/>
      <c r="G669" s="288"/>
      <c r="H669" s="731"/>
      <c r="I669" s="560"/>
      <c r="J669" s="561">
        <v>750</v>
      </c>
      <c r="K669" s="561"/>
      <c r="L669" s="857"/>
      <c r="M669" s="290">
        <f t="shared" si="5"/>
        <v>750</v>
      </c>
      <c r="N669" s="315"/>
    </row>
    <row r="670" spans="1:14" ht="15">
      <c r="A670" s="802">
        <v>663</v>
      </c>
      <c r="B670" s="573"/>
      <c r="C670" s="568"/>
      <c r="D670" s="292" t="s">
        <v>285</v>
      </c>
      <c r="E670" s="282"/>
      <c r="F670" s="735"/>
      <c r="G670" s="293"/>
      <c r="H670" s="732"/>
      <c r="I670" s="557"/>
      <c r="J670" s="558">
        <v>1021</v>
      </c>
      <c r="K670" s="558"/>
      <c r="L670" s="856"/>
      <c r="M670" s="295">
        <f t="shared" si="5"/>
        <v>1021</v>
      </c>
      <c r="N670" s="316"/>
    </row>
    <row r="671" spans="1:14" ht="15">
      <c r="A671" s="802">
        <v>664</v>
      </c>
      <c r="B671" s="574"/>
      <c r="C671" s="848"/>
      <c r="D671" s="297" t="s">
        <v>275</v>
      </c>
      <c r="E671" s="302"/>
      <c r="F671" s="281"/>
      <c r="G671" s="298"/>
      <c r="H671" s="733"/>
      <c r="I671" s="320"/>
      <c r="J671" s="319">
        <v>1008</v>
      </c>
      <c r="K671" s="319"/>
      <c r="L671" s="860"/>
      <c r="M671" s="284">
        <f>SUM(I671:K671)</f>
        <v>1008</v>
      </c>
      <c r="N671" s="321"/>
    </row>
    <row r="672" spans="1:14" ht="15">
      <c r="A672" s="802">
        <v>665</v>
      </c>
      <c r="B672" s="573"/>
      <c r="C672" s="568">
        <v>2</v>
      </c>
      <c r="D672" s="281" t="s">
        <v>831</v>
      </c>
      <c r="E672" s="282" t="s">
        <v>714</v>
      </c>
      <c r="F672" s="293">
        <f>SUM(G672,H672,M674,N673)</f>
        <v>114</v>
      </c>
      <c r="G672" s="281">
        <v>0</v>
      </c>
      <c r="H672" s="353">
        <v>0</v>
      </c>
      <c r="I672" s="557"/>
      <c r="J672" s="558"/>
      <c r="K672" s="558"/>
      <c r="L672" s="856"/>
      <c r="M672" s="295"/>
      <c r="N672" s="285"/>
    </row>
    <row r="673" spans="1:14" ht="15">
      <c r="A673" s="802">
        <v>666</v>
      </c>
      <c r="B673" s="571"/>
      <c r="C673" s="568"/>
      <c r="D673" s="286" t="s">
        <v>277</v>
      </c>
      <c r="E673" s="287"/>
      <c r="F673" s="734"/>
      <c r="G673" s="288"/>
      <c r="H673" s="731"/>
      <c r="I673" s="560"/>
      <c r="J673" s="561">
        <v>120</v>
      </c>
      <c r="K673" s="561"/>
      <c r="L673" s="857"/>
      <c r="M673" s="290">
        <f>SUM(I673:K673)</f>
        <v>120</v>
      </c>
      <c r="N673" s="315"/>
    </row>
    <row r="674" spans="1:14" ht="15">
      <c r="A674" s="802">
        <v>667</v>
      </c>
      <c r="B674" s="573"/>
      <c r="C674" s="568"/>
      <c r="D674" s="292" t="s">
        <v>285</v>
      </c>
      <c r="E674" s="282"/>
      <c r="F674" s="735"/>
      <c r="G674" s="293"/>
      <c r="H674" s="732"/>
      <c r="I674" s="557"/>
      <c r="J674" s="558">
        <v>114</v>
      </c>
      <c r="K674" s="558"/>
      <c r="L674" s="856"/>
      <c r="M674" s="295">
        <f>SUM(I674:K674)</f>
        <v>114</v>
      </c>
      <c r="N674" s="316"/>
    </row>
    <row r="675" spans="1:14" ht="15">
      <c r="A675" s="802">
        <v>668</v>
      </c>
      <c r="B675" s="574"/>
      <c r="C675" s="848"/>
      <c r="D675" s="297" t="s">
        <v>275</v>
      </c>
      <c r="E675" s="302"/>
      <c r="F675" s="281"/>
      <c r="G675" s="298"/>
      <c r="H675" s="733"/>
      <c r="I675" s="320"/>
      <c r="J675" s="319">
        <v>114</v>
      </c>
      <c r="K675" s="319"/>
      <c r="L675" s="860"/>
      <c r="M675" s="284">
        <f>SUM(I675:K675)</f>
        <v>114</v>
      </c>
      <c r="N675" s="321"/>
    </row>
    <row r="676" spans="1:14" ht="15">
      <c r="A676" s="802">
        <v>669</v>
      </c>
      <c r="B676" s="573"/>
      <c r="C676" s="568">
        <v>3</v>
      </c>
      <c r="D676" s="281" t="s">
        <v>504</v>
      </c>
      <c r="E676" s="282" t="s">
        <v>714</v>
      </c>
      <c r="F676" s="293">
        <f>SUM(G676,H676,M678,N677)</f>
        <v>0</v>
      </c>
      <c r="G676" s="281">
        <v>0</v>
      </c>
      <c r="H676" s="353">
        <v>0</v>
      </c>
      <c r="I676" s="557"/>
      <c r="J676" s="558"/>
      <c r="K676" s="558"/>
      <c r="L676" s="856"/>
      <c r="M676" s="295"/>
      <c r="N676" s="285"/>
    </row>
    <row r="677" spans="1:14" ht="15">
      <c r="A677" s="802">
        <v>670</v>
      </c>
      <c r="B677" s="571"/>
      <c r="C677" s="568"/>
      <c r="D677" s="286" t="s">
        <v>277</v>
      </c>
      <c r="E677" s="569"/>
      <c r="F677" s="712"/>
      <c r="G677" s="288"/>
      <c r="H677" s="731"/>
      <c r="I677" s="560"/>
      <c r="J677" s="561">
        <v>110</v>
      </c>
      <c r="K677" s="561"/>
      <c r="L677" s="857"/>
      <c r="M677" s="290">
        <f>SUM(I677:K677)</f>
        <v>110</v>
      </c>
      <c r="N677" s="315"/>
    </row>
    <row r="678" spans="1:14" ht="15">
      <c r="A678" s="802">
        <v>671</v>
      </c>
      <c r="B678" s="573"/>
      <c r="C678" s="568"/>
      <c r="D678" s="292" t="s">
        <v>285</v>
      </c>
      <c r="E678" s="570"/>
      <c r="F678" s="603"/>
      <c r="G678" s="293"/>
      <c r="H678" s="732"/>
      <c r="I678" s="557"/>
      <c r="J678" s="558"/>
      <c r="K678" s="558"/>
      <c r="L678" s="856"/>
      <c r="M678" s="295">
        <f>SUM(I678:K678)</f>
        <v>0</v>
      </c>
      <c r="N678" s="316"/>
    </row>
    <row r="679" spans="1:14" ht="15">
      <c r="A679" s="802">
        <v>672</v>
      </c>
      <c r="B679" s="574"/>
      <c r="C679" s="848"/>
      <c r="D679" s="297" t="s">
        <v>275</v>
      </c>
      <c r="E679" s="322"/>
      <c r="F679" s="298"/>
      <c r="G679" s="298"/>
      <c r="H679" s="733"/>
      <c r="I679" s="320"/>
      <c r="J679" s="319"/>
      <c r="K679" s="319"/>
      <c r="L679" s="860"/>
      <c r="M679" s="284">
        <f>SUM(I679:K679)</f>
        <v>0</v>
      </c>
      <c r="N679" s="321"/>
    </row>
    <row r="680" spans="1:14" ht="15">
      <c r="A680" s="802">
        <v>673</v>
      </c>
      <c r="B680" s="573"/>
      <c r="C680" s="568">
        <v>4</v>
      </c>
      <c r="D680" s="281" t="s">
        <v>832</v>
      </c>
      <c r="E680" s="282" t="s">
        <v>714</v>
      </c>
      <c r="F680" s="293">
        <f>SUM(G680,H680,M682,N681)</f>
        <v>120</v>
      </c>
      <c r="G680" s="281">
        <v>0</v>
      </c>
      <c r="H680" s="353">
        <v>0</v>
      </c>
      <c r="I680" s="557"/>
      <c r="J680" s="558"/>
      <c r="K680" s="558"/>
      <c r="L680" s="856"/>
      <c r="M680" s="295"/>
      <c r="N680" s="285"/>
    </row>
    <row r="681" spans="1:14" ht="15">
      <c r="A681" s="802">
        <v>674</v>
      </c>
      <c r="B681" s="571"/>
      <c r="C681" s="568"/>
      <c r="D681" s="286" t="s">
        <v>277</v>
      </c>
      <c r="E681" s="287"/>
      <c r="F681" s="734"/>
      <c r="G681" s="288"/>
      <c r="H681" s="731"/>
      <c r="I681" s="560"/>
      <c r="J681" s="561">
        <v>100</v>
      </c>
      <c r="K681" s="561"/>
      <c r="L681" s="857"/>
      <c r="M681" s="290">
        <f>SUM(I681:K681)</f>
        <v>100</v>
      </c>
      <c r="N681" s="315"/>
    </row>
    <row r="682" spans="1:14" ht="15">
      <c r="A682" s="802">
        <v>675</v>
      </c>
      <c r="B682" s="573"/>
      <c r="C682" s="568"/>
      <c r="D682" s="292" t="s">
        <v>285</v>
      </c>
      <c r="E682" s="282"/>
      <c r="F682" s="735"/>
      <c r="G682" s="293"/>
      <c r="H682" s="732"/>
      <c r="I682" s="557"/>
      <c r="J682" s="558">
        <v>120</v>
      </c>
      <c r="K682" s="558"/>
      <c r="L682" s="856"/>
      <c r="M682" s="295">
        <f>SUM(I682:K682)</f>
        <v>120</v>
      </c>
      <c r="N682" s="316"/>
    </row>
    <row r="683" spans="1:14" ht="15">
      <c r="A683" s="802">
        <v>676</v>
      </c>
      <c r="B683" s="574"/>
      <c r="C683" s="848"/>
      <c r="D683" s="297" t="s">
        <v>275</v>
      </c>
      <c r="E683" s="302"/>
      <c r="F683" s="281"/>
      <c r="G683" s="298"/>
      <c r="H683" s="733"/>
      <c r="I683" s="320"/>
      <c r="J683" s="319">
        <v>120</v>
      </c>
      <c r="K683" s="319"/>
      <c r="L683" s="860"/>
      <c r="M683" s="284">
        <f>SUM(I683:K683)</f>
        <v>120</v>
      </c>
      <c r="N683" s="321"/>
    </row>
    <row r="684" spans="1:14" ht="15">
      <c r="A684" s="802">
        <v>677</v>
      </c>
      <c r="B684" s="573"/>
      <c r="C684" s="568">
        <v>5</v>
      </c>
      <c r="D684" s="281" t="s">
        <v>833</v>
      </c>
      <c r="E684" s="282" t="s">
        <v>714</v>
      </c>
      <c r="F684" s="293">
        <f>SUM(G684,H684,M686,N685)</f>
        <v>0</v>
      </c>
      <c r="G684" s="281">
        <v>0</v>
      </c>
      <c r="H684" s="353">
        <v>0</v>
      </c>
      <c r="I684" s="557"/>
      <c r="J684" s="558"/>
      <c r="K684" s="558"/>
      <c r="L684" s="856"/>
      <c r="M684" s="295"/>
      <c r="N684" s="285"/>
    </row>
    <row r="685" spans="1:14" ht="15">
      <c r="A685" s="802">
        <v>678</v>
      </c>
      <c r="B685" s="571"/>
      <c r="C685" s="568"/>
      <c r="D685" s="286" t="s">
        <v>277</v>
      </c>
      <c r="E685" s="287"/>
      <c r="F685" s="734"/>
      <c r="G685" s="288"/>
      <c r="H685" s="731"/>
      <c r="I685" s="560"/>
      <c r="J685" s="561">
        <v>70</v>
      </c>
      <c r="K685" s="561"/>
      <c r="L685" s="857"/>
      <c r="M685" s="290">
        <f>SUM(I685:K685)</f>
        <v>70</v>
      </c>
      <c r="N685" s="315"/>
    </row>
    <row r="686" spans="1:14" ht="15">
      <c r="A686" s="802">
        <v>679</v>
      </c>
      <c r="B686" s="573"/>
      <c r="C686" s="568"/>
      <c r="D686" s="292" t="s">
        <v>285</v>
      </c>
      <c r="E686" s="282"/>
      <c r="F686" s="735"/>
      <c r="G686" s="293"/>
      <c r="H686" s="732"/>
      <c r="I686" s="557"/>
      <c r="J686" s="558"/>
      <c r="K686" s="558"/>
      <c r="L686" s="856"/>
      <c r="M686" s="295">
        <f>SUM(I686:K686)</f>
        <v>0</v>
      </c>
      <c r="N686" s="316"/>
    </row>
    <row r="687" spans="1:14" ht="15">
      <c r="A687" s="802">
        <v>680</v>
      </c>
      <c r="B687" s="574"/>
      <c r="C687" s="848"/>
      <c r="D687" s="297" t="s">
        <v>275</v>
      </c>
      <c r="E687" s="302"/>
      <c r="F687" s="281"/>
      <c r="G687" s="298"/>
      <c r="H687" s="733"/>
      <c r="I687" s="320"/>
      <c r="J687" s="319"/>
      <c r="K687" s="319"/>
      <c r="L687" s="860"/>
      <c r="M687" s="284">
        <f>SUM(I687:K687)</f>
        <v>0</v>
      </c>
      <c r="N687" s="321"/>
    </row>
    <row r="688" spans="1:14" ht="15">
      <c r="A688" s="802">
        <v>681</v>
      </c>
      <c r="B688" s="573"/>
      <c r="C688" s="568">
        <v>6</v>
      </c>
      <c r="D688" s="281" t="s">
        <v>571</v>
      </c>
      <c r="E688" s="282" t="s">
        <v>714</v>
      </c>
      <c r="F688" s="293">
        <f>SUM(G688,H688,M690,N689)</f>
        <v>858</v>
      </c>
      <c r="G688" s="281">
        <v>0</v>
      </c>
      <c r="H688" s="353">
        <v>0</v>
      </c>
      <c r="I688" s="557"/>
      <c r="J688" s="558"/>
      <c r="K688" s="558"/>
      <c r="L688" s="856"/>
      <c r="M688" s="295"/>
      <c r="N688" s="285"/>
    </row>
    <row r="689" spans="1:14" ht="15">
      <c r="A689" s="802">
        <v>682</v>
      </c>
      <c r="B689" s="571"/>
      <c r="C689" s="568"/>
      <c r="D689" s="286" t="s">
        <v>277</v>
      </c>
      <c r="E689" s="287"/>
      <c r="F689" s="734"/>
      <c r="G689" s="288"/>
      <c r="H689" s="731"/>
      <c r="I689" s="560"/>
      <c r="J689" s="561">
        <v>1650</v>
      </c>
      <c r="K689" s="561"/>
      <c r="L689" s="857"/>
      <c r="M689" s="290">
        <f>SUM(I689:K689)</f>
        <v>1650</v>
      </c>
      <c r="N689" s="315"/>
    </row>
    <row r="690" spans="1:14" ht="15">
      <c r="A690" s="802">
        <v>683</v>
      </c>
      <c r="B690" s="573"/>
      <c r="C690" s="568"/>
      <c r="D690" s="292" t="s">
        <v>285</v>
      </c>
      <c r="E690" s="282"/>
      <c r="F690" s="735"/>
      <c r="G690" s="293"/>
      <c r="H690" s="732"/>
      <c r="I690" s="557"/>
      <c r="J690" s="558">
        <v>858</v>
      </c>
      <c r="K690" s="558"/>
      <c r="L690" s="856"/>
      <c r="M690" s="295">
        <f>SUM(I690:K690)</f>
        <v>858</v>
      </c>
      <c r="N690" s="316"/>
    </row>
    <row r="691" spans="1:14" ht="15">
      <c r="A691" s="802">
        <v>684</v>
      </c>
      <c r="B691" s="574"/>
      <c r="C691" s="848"/>
      <c r="D691" s="297" t="s">
        <v>275</v>
      </c>
      <c r="E691" s="302"/>
      <c r="F691" s="281"/>
      <c r="G691" s="298"/>
      <c r="H691" s="733"/>
      <c r="I691" s="320"/>
      <c r="J691" s="319">
        <v>858</v>
      </c>
      <c r="K691" s="319"/>
      <c r="L691" s="860"/>
      <c r="M691" s="284">
        <f>SUM(I691:K691)</f>
        <v>858</v>
      </c>
      <c r="N691" s="321"/>
    </row>
    <row r="692" spans="1:14" ht="15">
      <c r="A692" s="802">
        <v>685</v>
      </c>
      <c r="B692" s="573"/>
      <c r="C692" s="568">
        <v>7</v>
      </c>
      <c r="D692" s="281" t="s">
        <v>572</v>
      </c>
      <c r="E692" s="282" t="s">
        <v>714</v>
      </c>
      <c r="F692" s="293">
        <f>SUM(G692,H692,M694,N693)</f>
        <v>457</v>
      </c>
      <c r="G692" s="281">
        <v>0</v>
      </c>
      <c r="H692" s="353">
        <v>0</v>
      </c>
      <c r="I692" s="557"/>
      <c r="J692" s="558"/>
      <c r="K692" s="558"/>
      <c r="L692" s="856"/>
      <c r="M692" s="295"/>
      <c r="N692" s="285"/>
    </row>
    <row r="693" spans="1:14" ht="15">
      <c r="A693" s="802">
        <v>686</v>
      </c>
      <c r="B693" s="571"/>
      <c r="C693" s="568"/>
      <c r="D693" s="286" t="s">
        <v>277</v>
      </c>
      <c r="E693" s="569"/>
      <c r="F693" s="712"/>
      <c r="G693" s="288"/>
      <c r="H693" s="731"/>
      <c r="I693" s="560"/>
      <c r="J693" s="561">
        <v>210</v>
      </c>
      <c r="K693" s="561"/>
      <c r="L693" s="857"/>
      <c r="M693" s="290">
        <f>SUM(I693:K693)</f>
        <v>210</v>
      </c>
      <c r="N693" s="315"/>
    </row>
    <row r="694" spans="1:14" ht="15">
      <c r="A694" s="802">
        <v>687</v>
      </c>
      <c r="B694" s="573"/>
      <c r="C694" s="568"/>
      <c r="D694" s="292" t="s">
        <v>285</v>
      </c>
      <c r="E694" s="570"/>
      <c r="F694" s="603"/>
      <c r="G694" s="293"/>
      <c r="H694" s="732"/>
      <c r="I694" s="557"/>
      <c r="J694" s="558">
        <v>457</v>
      </c>
      <c r="K694" s="558"/>
      <c r="L694" s="856"/>
      <c r="M694" s="295">
        <f>SUM(I694:K694)</f>
        <v>457</v>
      </c>
      <c r="N694" s="316"/>
    </row>
    <row r="695" spans="1:14" ht="15">
      <c r="A695" s="802">
        <v>688</v>
      </c>
      <c r="B695" s="574"/>
      <c r="C695" s="848"/>
      <c r="D695" s="297" t="s">
        <v>275</v>
      </c>
      <c r="E695" s="322"/>
      <c r="F695" s="298"/>
      <c r="G695" s="298"/>
      <c r="H695" s="733"/>
      <c r="I695" s="320"/>
      <c r="J695" s="319">
        <v>457</v>
      </c>
      <c r="K695" s="319"/>
      <c r="L695" s="860"/>
      <c r="M695" s="284">
        <f>SUM(I695:K695)</f>
        <v>457</v>
      </c>
      <c r="N695" s="321"/>
    </row>
    <row r="696" spans="1:14" ht="15">
      <c r="A696" s="802">
        <v>689</v>
      </c>
      <c r="B696" s="573"/>
      <c r="C696" s="568">
        <v>8</v>
      </c>
      <c r="D696" s="281" t="s">
        <v>573</v>
      </c>
      <c r="E696" s="282" t="s">
        <v>714</v>
      </c>
      <c r="F696" s="293">
        <f>SUM(G696,H696,M698,N697)</f>
        <v>592</v>
      </c>
      <c r="G696" s="281">
        <v>0</v>
      </c>
      <c r="H696" s="353">
        <v>0</v>
      </c>
      <c r="I696" s="557"/>
      <c r="J696" s="558"/>
      <c r="K696" s="558"/>
      <c r="L696" s="856"/>
      <c r="M696" s="295"/>
      <c r="N696" s="285"/>
    </row>
    <row r="697" spans="1:14" ht="15">
      <c r="A697" s="802">
        <v>690</v>
      </c>
      <c r="B697" s="571"/>
      <c r="C697" s="568"/>
      <c r="D697" s="286" t="s">
        <v>277</v>
      </c>
      <c r="E697" s="287"/>
      <c r="F697" s="734"/>
      <c r="G697" s="288"/>
      <c r="H697" s="731"/>
      <c r="I697" s="560"/>
      <c r="J697" s="561">
        <v>492</v>
      </c>
      <c r="K697" s="561"/>
      <c r="L697" s="857"/>
      <c r="M697" s="290">
        <f>SUM(I697:K697)</f>
        <v>492</v>
      </c>
      <c r="N697" s="315"/>
    </row>
    <row r="698" spans="1:14" ht="15">
      <c r="A698" s="802">
        <v>691</v>
      </c>
      <c r="B698" s="573"/>
      <c r="C698" s="568"/>
      <c r="D698" s="292" t="s">
        <v>285</v>
      </c>
      <c r="E698" s="282"/>
      <c r="F698" s="735"/>
      <c r="G698" s="293"/>
      <c r="H698" s="732"/>
      <c r="I698" s="557"/>
      <c r="J698" s="558">
        <v>592</v>
      </c>
      <c r="K698" s="558"/>
      <c r="L698" s="856"/>
      <c r="M698" s="295">
        <f>SUM(I698:K698)</f>
        <v>592</v>
      </c>
      <c r="N698" s="316"/>
    </row>
    <row r="699" spans="1:14" ht="15">
      <c r="A699" s="802">
        <v>692</v>
      </c>
      <c r="B699" s="574"/>
      <c r="C699" s="848"/>
      <c r="D699" s="297" t="s">
        <v>275</v>
      </c>
      <c r="E699" s="302"/>
      <c r="F699" s="281"/>
      <c r="G699" s="298"/>
      <c r="H699" s="733"/>
      <c r="I699" s="320"/>
      <c r="J699" s="319">
        <v>575</v>
      </c>
      <c r="K699" s="319"/>
      <c r="L699" s="860"/>
      <c r="M699" s="284">
        <f>SUM(I699:K699)</f>
        <v>575</v>
      </c>
      <c r="N699" s="321"/>
    </row>
    <row r="700" spans="1:14" ht="15">
      <c r="A700" s="802">
        <v>693</v>
      </c>
      <c r="B700" s="573"/>
      <c r="C700" s="568">
        <v>9</v>
      </c>
      <c r="D700" s="281" t="s">
        <v>574</v>
      </c>
      <c r="E700" s="282" t="s">
        <v>714</v>
      </c>
      <c r="F700" s="293">
        <f>SUM(G700,H700,M702,N701)</f>
        <v>125</v>
      </c>
      <c r="G700" s="281">
        <v>0</v>
      </c>
      <c r="H700" s="353">
        <v>0</v>
      </c>
      <c r="I700" s="557"/>
      <c r="J700" s="558"/>
      <c r="K700" s="558"/>
      <c r="L700" s="856"/>
      <c r="M700" s="295"/>
      <c r="N700" s="285"/>
    </row>
    <row r="701" spans="1:14" ht="15">
      <c r="A701" s="802">
        <v>694</v>
      </c>
      <c r="B701" s="571"/>
      <c r="C701" s="568"/>
      <c r="D701" s="286" t="s">
        <v>277</v>
      </c>
      <c r="E701" s="287"/>
      <c r="F701" s="734"/>
      <c r="G701" s="288"/>
      <c r="H701" s="731"/>
      <c r="I701" s="560"/>
      <c r="J701" s="561">
        <v>1225</v>
      </c>
      <c r="K701" s="561"/>
      <c r="L701" s="857"/>
      <c r="M701" s="290">
        <f>SUM(I701:K701)</f>
        <v>1225</v>
      </c>
      <c r="N701" s="315"/>
    </row>
    <row r="702" spans="1:14" ht="15">
      <c r="A702" s="802">
        <v>695</v>
      </c>
      <c r="B702" s="573"/>
      <c r="C702" s="568"/>
      <c r="D702" s="292" t="s">
        <v>285</v>
      </c>
      <c r="E702" s="282"/>
      <c r="F702" s="735"/>
      <c r="G702" s="293"/>
      <c r="H702" s="732"/>
      <c r="I702" s="557"/>
      <c r="J702" s="558">
        <v>125</v>
      </c>
      <c r="K702" s="558"/>
      <c r="L702" s="856"/>
      <c r="M702" s="295">
        <f>SUM(I702:K702)</f>
        <v>125</v>
      </c>
      <c r="N702" s="316"/>
    </row>
    <row r="703" spans="1:14" ht="15">
      <c r="A703" s="802">
        <v>696</v>
      </c>
      <c r="B703" s="574"/>
      <c r="C703" s="848"/>
      <c r="D703" s="297" t="s">
        <v>275</v>
      </c>
      <c r="E703" s="302"/>
      <c r="F703" s="281"/>
      <c r="G703" s="298"/>
      <c r="H703" s="733"/>
      <c r="I703" s="320"/>
      <c r="J703" s="319">
        <v>125</v>
      </c>
      <c r="K703" s="319"/>
      <c r="L703" s="860"/>
      <c r="M703" s="284">
        <f>SUM(I703:K703)</f>
        <v>125</v>
      </c>
      <c r="N703" s="321"/>
    </row>
    <row r="704" spans="1:14" ht="15">
      <c r="A704" s="802">
        <v>697</v>
      </c>
      <c r="B704" s="573"/>
      <c r="C704" s="568">
        <v>10</v>
      </c>
      <c r="D704" s="281" t="s">
        <v>575</v>
      </c>
      <c r="E704" s="282" t="s">
        <v>714</v>
      </c>
      <c r="F704" s="293">
        <f>SUM(G704,H704,M706,N705)</f>
        <v>213</v>
      </c>
      <c r="G704" s="281">
        <v>0</v>
      </c>
      <c r="H704" s="353">
        <v>0</v>
      </c>
      <c r="I704" s="557"/>
      <c r="J704" s="558"/>
      <c r="K704" s="558"/>
      <c r="L704" s="856"/>
      <c r="M704" s="295"/>
      <c r="N704" s="285"/>
    </row>
    <row r="705" spans="1:14" ht="15">
      <c r="A705" s="802">
        <v>698</v>
      </c>
      <c r="B705" s="571"/>
      <c r="C705" s="568"/>
      <c r="D705" s="286" t="s">
        <v>277</v>
      </c>
      <c r="E705" s="287"/>
      <c r="F705" s="734"/>
      <c r="G705" s="288"/>
      <c r="H705" s="731"/>
      <c r="I705" s="560"/>
      <c r="J705" s="561">
        <v>450</v>
      </c>
      <c r="K705" s="561"/>
      <c r="L705" s="857"/>
      <c r="M705" s="290">
        <f>SUM(I705:K705)</f>
        <v>450</v>
      </c>
      <c r="N705" s="315"/>
    </row>
    <row r="706" spans="1:14" ht="15">
      <c r="A706" s="802">
        <v>699</v>
      </c>
      <c r="B706" s="573"/>
      <c r="C706" s="568"/>
      <c r="D706" s="292" t="s">
        <v>285</v>
      </c>
      <c r="E706" s="282"/>
      <c r="F706" s="735"/>
      <c r="G706" s="293"/>
      <c r="H706" s="732"/>
      <c r="I706" s="557"/>
      <c r="J706" s="558">
        <v>213</v>
      </c>
      <c r="K706" s="558"/>
      <c r="L706" s="856"/>
      <c r="M706" s="295">
        <f>SUM(I706:K706)</f>
        <v>213</v>
      </c>
      <c r="N706" s="316"/>
    </row>
    <row r="707" spans="1:14" ht="15">
      <c r="A707" s="802">
        <v>700</v>
      </c>
      <c r="B707" s="574"/>
      <c r="C707" s="848"/>
      <c r="D707" s="297" t="s">
        <v>275</v>
      </c>
      <c r="E707" s="282"/>
      <c r="F707" s="351"/>
      <c r="G707" s="298"/>
      <c r="H707" s="733"/>
      <c r="I707" s="320"/>
      <c r="J707" s="319">
        <v>213</v>
      </c>
      <c r="K707" s="319"/>
      <c r="L707" s="860"/>
      <c r="M707" s="284">
        <f>SUM(I707:K707)</f>
        <v>213</v>
      </c>
      <c r="N707" s="321"/>
    </row>
    <row r="708" spans="1:14" ht="15">
      <c r="A708" s="802">
        <v>701</v>
      </c>
      <c r="B708" s="573"/>
      <c r="C708" s="568">
        <v>11</v>
      </c>
      <c r="D708" s="292" t="s">
        <v>834</v>
      </c>
      <c r="E708" s="282" t="s">
        <v>714</v>
      </c>
      <c r="F708" s="293">
        <f>SUM(G708,H708,M709,N709)</f>
        <v>33</v>
      </c>
      <c r="G708" s="293">
        <v>0</v>
      </c>
      <c r="H708" s="732">
        <v>0</v>
      </c>
      <c r="I708" s="557"/>
      <c r="J708" s="558"/>
      <c r="K708" s="558"/>
      <c r="L708" s="856"/>
      <c r="M708" s="295"/>
      <c r="N708" s="316"/>
    </row>
    <row r="709" spans="1:14" ht="15">
      <c r="A709" s="802">
        <v>702</v>
      </c>
      <c r="B709" s="573"/>
      <c r="C709" s="568"/>
      <c r="D709" s="292" t="s">
        <v>285</v>
      </c>
      <c r="E709" s="282"/>
      <c r="F709" s="293"/>
      <c r="G709" s="293"/>
      <c r="H709" s="732"/>
      <c r="I709" s="557"/>
      <c r="J709" s="558">
        <v>33</v>
      </c>
      <c r="K709" s="558"/>
      <c r="L709" s="856"/>
      <c r="M709" s="295">
        <f>SUM(I709:K709)</f>
        <v>33</v>
      </c>
      <c r="N709" s="316"/>
    </row>
    <row r="710" spans="1:14" ht="15">
      <c r="A710" s="802">
        <v>703</v>
      </c>
      <c r="B710" s="574"/>
      <c r="C710" s="848"/>
      <c r="D710" s="297" t="s">
        <v>275</v>
      </c>
      <c r="E710" s="354"/>
      <c r="F710" s="298"/>
      <c r="G710" s="298"/>
      <c r="H710" s="733"/>
      <c r="I710" s="320"/>
      <c r="J710" s="319">
        <v>33</v>
      </c>
      <c r="K710" s="319"/>
      <c r="L710" s="860"/>
      <c r="M710" s="284">
        <f>SUM(I710:K710)</f>
        <v>33</v>
      </c>
      <c r="N710" s="321"/>
    </row>
    <row r="711" spans="1:14" ht="15">
      <c r="A711" s="802">
        <v>704</v>
      </c>
      <c r="B711" s="573"/>
      <c r="C711" s="568">
        <v>12</v>
      </c>
      <c r="D711" s="292" t="s">
        <v>835</v>
      </c>
      <c r="E711" s="282" t="s">
        <v>714</v>
      </c>
      <c r="F711" s="293">
        <f>SUM(G711,H711,M712,N712)</f>
        <v>103</v>
      </c>
      <c r="G711" s="293">
        <v>0</v>
      </c>
      <c r="H711" s="732">
        <v>0</v>
      </c>
      <c r="I711" s="557"/>
      <c r="J711" s="558"/>
      <c r="K711" s="558"/>
      <c r="L711" s="856"/>
      <c r="M711" s="295"/>
      <c r="N711" s="316"/>
    </row>
    <row r="712" spans="1:14" ht="15">
      <c r="A712" s="802">
        <v>705</v>
      </c>
      <c r="B712" s="573"/>
      <c r="C712" s="568"/>
      <c r="D712" s="292" t="s">
        <v>285</v>
      </c>
      <c r="E712" s="282"/>
      <c r="F712" s="293"/>
      <c r="G712" s="293"/>
      <c r="H712" s="732"/>
      <c r="I712" s="557"/>
      <c r="J712" s="558">
        <v>103</v>
      </c>
      <c r="K712" s="558"/>
      <c r="L712" s="856"/>
      <c r="M712" s="295">
        <f>SUM(I712:K712)</f>
        <v>103</v>
      </c>
      <c r="N712" s="316"/>
    </row>
    <row r="713" spans="1:14" ht="15">
      <c r="A713" s="802">
        <v>706</v>
      </c>
      <c r="B713" s="574"/>
      <c r="C713" s="848"/>
      <c r="D713" s="297" t="s">
        <v>275</v>
      </c>
      <c r="E713" s="354"/>
      <c r="F713" s="298"/>
      <c r="G713" s="298"/>
      <c r="H713" s="733"/>
      <c r="I713" s="320"/>
      <c r="J713" s="319">
        <v>103</v>
      </c>
      <c r="K713" s="319"/>
      <c r="L713" s="860"/>
      <c r="M713" s="284">
        <f>SUM(I713:K713)</f>
        <v>103</v>
      </c>
      <c r="N713" s="321"/>
    </row>
    <row r="714" spans="1:14" ht="15">
      <c r="A714" s="802">
        <v>707</v>
      </c>
      <c r="B714" s="573"/>
      <c r="C714" s="568">
        <v>13</v>
      </c>
      <c r="D714" s="292" t="s">
        <v>877</v>
      </c>
      <c r="E714" s="282" t="s">
        <v>714</v>
      </c>
      <c r="F714" s="293">
        <f>SUM(G714,H714,M715,N715)</f>
        <v>401</v>
      </c>
      <c r="G714" s="293">
        <v>0</v>
      </c>
      <c r="H714" s="732">
        <v>0</v>
      </c>
      <c r="I714" s="557"/>
      <c r="J714" s="558"/>
      <c r="K714" s="558"/>
      <c r="L714" s="856"/>
      <c r="M714" s="295"/>
      <c r="N714" s="316"/>
    </row>
    <row r="715" spans="1:14" ht="15">
      <c r="A715" s="802">
        <v>708</v>
      </c>
      <c r="B715" s="573"/>
      <c r="C715" s="568"/>
      <c r="D715" s="292" t="s">
        <v>285</v>
      </c>
      <c r="E715" s="282"/>
      <c r="F715" s="293"/>
      <c r="G715" s="293"/>
      <c r="H715" s="732"/>
      <c r="I715" s="557"/>
      <c r="J715" s="558">
        <v>401</v>
      </c>
      <c r="K715" s="558"/>
      <c r="L715" s="856"/>
      <c r="M715" s="295">
        <f>SUM(I715:K715)</f>
        <v>401</v>
      </c>
      <c r="N715" s="316"/>
    </row>
    <row r="716" spans="1:14" ht="15">
      <c r="A716" s="802">
        <v>709</v>
      </c>
      <c r="B716" s="574"/>
      <c r="C716" s="848"/>
      <c r="D716" s="297" t="s">
        <v>275</v>
      </c>
      <c r="E716" s="354"/>
      <c r="F716" s="298"/>
      <c r="G716" s="298"/>
      <c r="H716" s="733"/>
      <c r="I716" s="320"/>
      <c r="J716" s="319">
        <v>401</v>
      </c>
      <c r="K716" s="319"/>
      <c r="L716" s="860"/>
      <c r="M716" s="284">
        <f>SUM(I716:K716)</f>
        <v>401</v>
      </c>
      <c r="N716" s="321"/>
    </row>
    <row r="717" spans="1:14" ht="15">
      <c r="A717" s="802">
        <v>710</v>
      </c>
      <c r="B717" s="573"/>
      <c r="C717" s="568">
        <v>14</v>
      </c>
      <c r="D717" s="292" t="s">
        <v>878</v>
      </c>
      <c r="E717" s="282" t="s">
        <v>714</v>
      </c>
      <c r="F717" s="293">
        <f>SUM(G717,H717,M718,N718)</f>
        <v>36</v>
      </c>
      <c r="G717" s="293">
        <v>0</v>
      </c>
      <c r="H717" s="732">
        <v>0</v>
      </c>
      <c r="I717" s="557"/>
      <c r="J717" s="558"/>
      <c r="K717" s="558"/>
      <c r="L717" s="856"/>
      <c r="M717" s="295"/>
      <c r="N717" s="316"/>
    </row>
    <row r="718" spans="1:14" ht="15">
      <c r="A718" s="802">
        <v>711</v>
      </c>
      <c r="B718" s="573"/>
      <c r="C718" s="568"/>
      <c r="D718" s="292" t="s">
        <v>285</v>
      </c>
      <c r="E718" s="282"/>
      <c r="F718" s="293"/>
      <c r="G718" s="293"/>
      <c r="H718" s="732"/>
      <c r="I718" s="557"/>
      <c r="J718" s="558">
        <v>36</v>
      </c>
      <c r="K718" s="558"/>
      <c r="L718" s="856"/>
      <c r="M718" s="295">
        <f>SUM(I718:K718)</f>
        <v>36</v>
      </c>
      <c r="N718" s="316"/>
    </row>
    <row r="719" spans="1:14" ht="15">
      <c r="A719" s="802">
        <v>712</v>
      </c>
      <c r="B719" s="574"/>
      <c r="C719" s="848"/>
      <c r="D719" s="297" t="s">
        <v>275</v>
      </c>
      <c r="E719" s="354"/>
      <c r="F719" s="298"/>
      <c r="G719" s="298"/>
      <c r="H719" s="733"/>
      <c r="I719" s="320"/>
      <c r="J719" s="319">
        <v>36</v>
      </c>
      <c r="K719" s="319"/>
      <c r="L719" s="860"/>
      <c r="M719" s="284">
        <f>SUM(I719:K719)</f>
        <v>36</v>
      </c>
      <c r="N719" s="321"/>
    </row>
    <row r="720" spans="1:14" ht="15">
      <c r="A720" s="802">
        <v>713</v>
      </c>
      <c r="B720" s="573"/>
      <c r="C720" s="568">
        <v>15</v>
      </c>
      <c r="D720" s="292" t="s">
        <v>870</v>
      </c>
      <c r="E720" s="282" t="s">
        <v>714</v>
      </c>
      <c r="F720" s="293">
        <f>SUM(G720,H720,M721,N721)</f>
        <v>478</v>
      </c>
      <c r="G720" s="293">
        <v>0</v>
      </c>
      <c r="H720" s="732">
        <v>0</v>
      </c>
      <c r="I720" s="557"/>
      <c r="J720" s="558"/>
      <c r="K720" s="558"/>
      <c r="L720" s="856"/>
      <c r="M720" s="295"/>
      <c r="N720" s="316"/>
    </row>
    <row r="721" spans="1:14" ht="15">
      <c r="A721" s="802">
        <v>714</v>
      </c>
      <c r="B721" s="573"/>
      <c r="C721" s="568"/>
      <c r="D721" s="292" t="s">
        <v>285</v>
      </c>
      <c r="E721" s="282"/>
      <c r="F721" s="293"/>
      <c r="G721" s="293"/>
      <c r="H721" s="732"/>
      <c r="I721" s="557"/>
      <c r="J721" s="558">
        <v>478</v>
      </c>
      <c r="K721" s="558"/>
      <c r="L721" s="856"/>
      <c r="M721" s="295">
        <f>SUM(I721:K721)</f>
        <v>478</v>
      </c>
      <c r="N721" s="316"/>
    </row>
    <row r="722" spans="1:14" ht="15">
      <c r="A722" s="802">
        <v>715</v>
      </c>
      <c r="B722" s="574"/>
      <c r="C722" s="848"/>
      <c r="D722" s="297" t="s">
        <v>275</v>
      </c>
      <c r="E722" s="354"/>
      <c r="F722" s="298"/>
      <c r="G722" s="298"/>
      <c r="H722" s="733"/>
      <c r="I722" s="320"/>
      <c r="J722" s="319">
        <v>478</v>
      </c>
      <c r="K722" s="319"/>
      <c r="L722" s="860"/>
      <c r="M722" s="284">
        <f>SUM(I722:K722)</f>
        <v>478</v>
      </c>
      <c r="N722" s="321"/>
    </row>
    <row r="723" spans="1:14" ht="15">
      <c r="A723" s="802">
        <v>716</v>
      </c>
      <c r="B723" s="573"/>
      <c r="C723" s="568">
        <v>16</v>
      </c>
      <c r="D723" s="292" t="s">
        <v>879</v>
      </c>
      <c r="E723" s="282" t="s">
        <v>714</v>
      </c>
      <c r="F723" s="293">
        <f>SUM(G723,H723,M724,N724)</f>
        <v>44</v>
      </c>
      <c r="G723" s="293">
        <v>0</v>
      </c>
      <c r="H723" s="732">
        <v>0</v>
      </c>
      <c r="I723" s="557"/>
      <c r="J723" s="558"/>
      <c r="K723" s="558"/>
      <c r="L723" s="856"/>
      <c r="M723" s="295"/>
      <c r="N723" s="316"/>
    </row>
    <row r="724" spans="1:14" ht="15">
      <c r="A724" s="802">
        <v>717</v>
      </c>
      <c r="B724" s="573"/>
      <c r="C724" s="568"/>
      <c r="D724" s="292" t="s">
        <v>285</v>
      </c>
      <c r="E724" s="282"/>
      <c r="F724" s="293"/>
      <c r="G724" s="293"/>
      <c r="H724" s="732"/>
      <c r="I724" s="557"/>
      <c r="J724" s="558">
        <v>44</v>
      </c>
      <c r="K724" s="558"/>
      <c r="L724" s="856"/>
      <c r="M724" s="295">
        <f>SUM(I724:K724)</f>
        <v>44</v>
      </c>
      <c r="N724" s="316"/>
    </row>
    <row r="725" spans="1:14" ht="15">
      <c r="A725" s="802">
        <v>718</v>
      </c>
      <c r="B725" s="574"/>
      <c r="C725" s="848"/>
      <c r="D725" s="297" t="s">
        <v>275</v>
      </c>
      <c r="E725" s="354"/>
      <c r="F725" s="298"/>
      <c r="G725" s="298"/>
      <c r="H725" s="733"/>
      <c r="I725" s="320"/>
      <c r="J725" s="319">
        <v>44</v>
      </c>
      <c r="K725" s="319"/>
      <c r="L725" s="860"/>
      <c r="M725" s="284">
        <f>SUM(I725:K725)</f>
        <v>44</v>
      </c>
      <c r="N725" s="321"/>
    </row>
    <row r="726" spans="1:14" ht="15">
      <c r="A726" s="802">
        <v>719</v>
      </c>
      <c r="B726" s="573"/>
      <c r="C726" s="568">
        <v>17</v>
      </c>
      <c r="D726" s="292" t="s">
        <v>913</v>
      </c>
      <c r="E726" s="282" t="s">
        <v>714</v>
      </c>
      <c r="F726" s="293">
        <f>SUM(G726,H726,M728,N728)</f>
        <v>12</v>
      </c>
      <c r="G726" s="293">
        <v>0</v>
      </c>
      <c r="H726" s="732">
        <v>0</v>
      </c>
      <c r="I726" s="557"/>
      <c r="J726" s="558"/>
      <c r="K726" s="558"/>
      <c r="L726" s="856"/>
      <c r="M726" s="284"/>
      <c r="N726" s="316"/>
    </row>
    <row r="727" spans="1:14" ht="15">
      <c r="A727" s="802">
        <v>720</v>
      </c>
      <c r="B727" s="573"/>
      <c r="C727" s="568"/>
      <c r="D727" s="292" t="s">
        <v>285</v>
      </c>
      <c r="E727" s="282"/>
      <c r="F727" s="293"/>
      <c r="G727" s="293"/>
      <c r="H727" s="732"/>
      <c r="I727" s="557"/>
      <c r="J727" s="558">
        <v>12</v>
      </c>
      <c r="K727" s="558"/>
      <c r="L727" s="856"/>
      <c r="M727" s="295">
        <f aca="true" t="shared" si="6" ref="M727:M734">SUM(I727:K727)</f>
        <v>12</v>
      </c>
      <c r="N727" s="316"/>
    </row>
    <row r="728" spans="1:14" ht="15">
      <c r="A728" s="802">
        <v>721</v>
      </c>
      <c r="B728" s="574"/>
      <c r="C728" s="848"/>
      <c r="D728" s="297" t="s">
        <v>275</v>
      </c>
      <c r="E728" s="354"/>
      <c r="F728" s="298"/>
      <c r="G728" s="298"/>
      <c r="H728" s="733"/>
      <c r="I728" s="320"/>
      <c r="J728" s="319">
        <v>12</v>
      </c>
      <c r="K728" s="319"/>
      <c r="L728" s="860"/>
      <c r="M728" s="284">
        <f t="shared" si="6"/>
        <v>12</v>
      </c>
      <c r="N728" s="321"/>
    </row>
    <row r="729" spans="1:14" ht="15">
      <c r="A729" s="802">
        <v>722</v>
      </c>
      <c r="B729" s="573"/>
      <c r="C729" s="568">
        <v>18</v>
      </c>
      <c r="D729" s="292" t="s">
        <v>1130</v>
      </c>
      <c r="E729" s="282" t="s">
        <v>714</v>
      </c>
      <c r="F729" s="293">
        <f>SUM(G729,H729,M731,N731)</f>
        <v>18</v>
      </c>
      <c r="G729" s="293">
        <v>0</v>
      </c>
      <c r="H729" s="732">
        <v>0</v>
      </c>
      <c r="I729" s="557"/>
      <c r="J729" s="558"/>
      <c r="K729" s="558"/>
      <c r="L729" s="856"/>
      <c r="M729" s="284"/>
      <c r="N729" s="316"/>
    </row>
    <row r="730" spans="1:14" ht="15">
      <c r="A730" s="802">
        <v>723</v>
      </c>
      <c r="B730" s="573"/>
      <c r="C730" s="568"/>
      <c r="D730" s="292" t="s">
        <v>285</v>
      </c>
      <c r="E730" s="282"/>
      <c r="F730" s="293"/>
      <c r="G730" s="293"/>
      <c r="H730" s="732"/>
      <c r="I730" s="557"/>
      <c r="J730" s="558">
        <v>18</v>
      </c>
      <c r="K730" s="558"/>
      <c r="L730" s="856"/>
      <c r="M730" s="295">
        <f t="shared" si="6"/>
        <v>18</v>
      </c>
      <c r="N730" s="316"/>
    </row>
    <row r="731" spans="1:14" ht="15">
      <c r="A731" s="802">
        <v>724</v>
      </c>
      <c r="B731" s="574"/>
      <c r="C731" s="848"/>
      <c r="D731" s="297" t="s">
        <v>275</v>
      </c>
      <c r="E731" s="354"/>
      <c r="F731" s="298"/>
      <c r="G731" s="298"/>
      <c r="H731" s="733"/>
      <c r="I731" s="320"/>
      <c r="J731" s="319">
        <v>18</v>
      </c>
      <c r="K731" s="319"/>
      <c r="L731" s="860"/>
      <c r="M731" s="284">
        <f t="shared" si="6"/>
        <v>18</v>
      </c>
      <c r="N731" s="321"/>
    </row>
    <row r="732" spans="1:14" ht="15">
      <c r="A732" s="802">
        <v>725</v>
      </c>
      <c r="B732" s="573"/>
      <c r="C732" s="568">
        <v>19</v>
      </c>
      <c r="D732" s="292" t="s">
        <v>1131</v>
      </c>
      <c r="E732" s="282" t="s">
        <v>714</v>
      </c>
      <c r="F732" s="293">
        <f>SUM(G732,H732,M734,N734)</f>
        <v>1524</v>
      </c>
      <c r="G732" s="293">
        <v>0</v>
      </c>
      <c r="H732" s="732">
        <v>0</v>
      </c>
      <c r="I732" s="557"/>
      <c r="J732" s="558"/>
      <c r="K732" s="558"/>
      <c r="L732" s="856"/>
      <c r="M732" s="284"/>
      <c r="N732" s="316"/>
    </row>
    <row r="733" spans="1:14" ht="15">
      <c r="A733" s="802">
        <v>726</v>
      </c>
      <c r="B733" s="573"/>
      <c r="C733" s="568"/>
      <c r="D733" s="292" t="s">
        <v>285</v>
      </c>
      <c r="E733" s="282"/>
      <c r="F733" s="293"/>
      <c r="G733" s="293"/>
      <c r="H733" s="732"/>
      <c r="I733" s="557"/>
      <c r="J733" s="558">
        <v>1597</v>
      </c>
      <c r="K733" s="558"/>
      <c r="L733" s="856"/>
      <c r="M733" s="295">
        <f t="shared" si="6"/>
        <v>1597</v>
      </c>
      <c r="N733" s="316"/>
    </row>
    <row r="734" spans="1:14" ht="15">
      <c r="A734" s="802">
        <v>727</v>
      </c>
      <c r="B734" s="574"/>
      <c r="C734" s="848"/>
      <c r="D734" s="297" t="s">
        <v>275</v>
      </c>
      <c r="E734" s="354"/>
      <c r="F734" s="298"/>
      <c r="G734" s="298"/>
      <c r="H734" s="733"/>
      <c r="I734" s="320"/>
      <c r="J734" s="319">
        <v>1524</v>
      </c>
      <c r="K734" s="319"/>
      <c r="L734" s="860"/>
      <c r="M734" s="284">
        <f t="shared" si="6"/>
        <v>1524</v>
      </c>
      <c r="N734" s="321"/>
    </row>
    <row r="735" spans="1:14" ht="24" customHeight="1">
      <c r="A735" s="802">
        <v>728</v>
      </c>
      <c r="B735" s="567">
        <v>5</v>
      </c>
      <c r="C735" s="568"/>
      <c r="D735" s="339" t="s">
        <v>576</v>
      </c>
      <c r="E735" s="302"/>
      <c r="F735" s="281"/>
      <c r="G735" s="351"/>
      <c r="H735" s="352"/>
      <c r="I735" s="557"/>
      <c r="J735" s="558"/>
      <c r="K735" s="558"/>
      <c r="L735" s="856"/>
      <c r="M735" s="284"/>
      <c r="N735" s="311"/>
    </row>
    <row r="736" spans="1:14" ht="15">
      <c r="A736" s="802">
        <v>729</v>
      </c>
      <c r="B736" s="573"/>
      <c r="C736" s="568">
        <v>1</v>
      </c>
      <c r="D736" s="281" t="s">
        <v>821</v>
      </c>
      <c r="E736" s="282" t="s">
        <v>714</v>
      </c>
      <c r="F736" s="293">
        <f>SUM(G736,H736,M738,N737)</f>
        <v>0</v>
      </c>
      <c r="G736" s="281">
        <v>0</v>
      </c>
      <c r="H736" s="353">
        <v>0</v>
      </c>
      <c r="I736" s="557"/>
      <c r="J736" s="558"/>
      <c r="K736" s="558"/>
      <c r="L736" s="856"/>
      <c r="M736" s="295"/>
      <c r="N736" s="285"/>
    </row>
    <row r="737" spans="1:14" ht="15">
      <c r="A737" s="802">
        <v>730</v>
      </c>
      <c r="B737" s="571"/>
      <c r="C737" s="568"/>
      <c r="D737" s="286" t="s">
        <v>277</v>
      </c>
      <c r="E737" s="569"/>
      <c r="F737" s="712"/>
      <c r="G737" s="288"/>
      <c r="H737" s="731"/>
      <c r="I737" s="560"/>
      <c r="J737" s="561">
        <v>50</v>
      </c>
      <c r="K737" s="561"/>
      <c r="L737" s="857"/>
      <c r="M737" s="290">
        <f>SUM(I737:K737)</f>
        <v>50</v>
      </c>
      <c r="N737" s="315"/>
    </row>
    <row r="738" spans="1:14" ht="15">
      <c r="A738" s="802">
        <v>731</v>
      </c>
      <c r="B738" s="573"/>
      <c r="C738" s="568"/>
      <c r="D738" s="292" t="s">
        <v>285</v>
      </c>
      <c r="E738" s="570"/>
      <c r="F738" s="603"/>
      <c r="G738" s="293"/>
      <c r="H738" s="732"/>
      <c r="I738" s="557"/>
      <c r="J738" s="558"/>
      <c r="K738" s="558"/>
      <c r="L738" s="856"/>
      <c r="M738" s="295">
        <f>SUM(I738:K738)</f>
        <v>0</v>
      </c>
      <c r="N738" s="316"/>
    </row>
    <row r="739" spans="1:14" ht="15">
      <c r="A739" s="802">
        <v>732</v>
      </c>
      <c r="B739" s="574"/>
      <c r="C739" s="848"/>
      <c r="D739" s="297" t="s">
        <v>275</v>
      </c>
      <c r="E739" s="322"/>
      <c r="F739" s="298"/>
      <c r="G739" s="298"/>
      <c r="H739" s="733"/>
      <c r="I739" s="320"/>
      <c r="J739" s="319"/>
      <c r="K739" s="319"/>
      <c r="L739" s="860"/>
      <c r="M739" s="284">
        <f>SUM(I739:K739)</f>
        <v>0</v>
      </c>
      <c r="N739" s="321"/>
    </row>
    <row r="740" spans="1:14" ht="15">
      <c r="A740" s="802">
        <v>733</v>
      </c>
      <c r="B740" s="573"/>
      <c r="C740" s="568">
        <v>2</v>
      </c>
      <c r="D740" s="281" t="s">
        <v>822</v>
      </c>
      <c r="E740" s="282" t="s">
        <v>714</v>
      </c>
      <c r="F740" s="293">
        <f>SUM(G740,H740,M742,N741)</f>
        <v>0</v>
      </c>
      <c r="G740" s="281">
        <v>0</v>
      </c>
      <c r="H740" s="353">
        <v>0</v>
      </c>
      <c r="I740" s="557"/>
      <c r="J740" s="558"/>
      <c r="K740" s="558"/>
      <c r="L740" s="856"/>
      <c r="M740" s="295"/>
      <c r="N740" s="285"/>
    </row>
    <row r="741" spans="1:14" ht="15">
      <c r="A741" s="802">
        <v>734</v>
      </c>
      <c r="B741" s="571"/>
      <c r="C741" s="568"/>
      <c r="D741" s="286" t="s">
        <v>277</v>
      </c>
      <c r="E741" s="287"/>
      <c r="F741" s="734"/>
      <c r="G741" s="288"/>
      <c r="H741" s="731"/>
      <c r="I741" s="560"/>
      <c r="J741" s="561">
        <v>20</v>
      </c>
      <c r="K741" s="561"/>
      <c r="L741" s="857"/>
      <c r="M741" s="290">
        <f>SUM(I741:K741)</f>
        <v>20</v>
      </c>
      <c r="N741" s="315"/>
    </row>
    <row r="742" spans="1:14" ht="15">
      <c r="A742" s="802">
        <v>735</v>
      </c>
      <c r="B742" s="573"/>
      <c r="C742" s="568"/>
      <c r="D742" s="292" t="s">
        <v>285</v>
      </c>
      <c r="E742" s="282"/>
      <c r="F742" s="735"/>
      <c r="G742" s="293"/>
      <c r="H742" s="732"/>
      <c r="I742" s="557"/>
      <c r="J742" s="558"/>
      <c r="K742" s="558"/>
      <c r="L742" s="856"/>
      <c r="M742" s="295">
        <f>SUM(I742:K742)</f>
        <v>0</v>
      </c>
      <c r="N742" s="316"/>
    </row>
    <row r="743" spans="1:14" ht="15">
      <c r="A743" s="802">
        <v>736</v>
      </c>
      <c r="B743" s="574"/>
      <c r="C743" s="848"/>
      <c r="D743" s="297" t="s">
        <v>275</v>
      </c>
      <c r="E743" s="302"/>
      <c r="F743" s="281"/>
      <c r="G743" s="298"/>
      <c r="H743" s="733"/>
      <c r="I743" s="320"/>
      <c r="J743" s="319"/>
      <c r="K743" s="319"/>
      <c r="L743" s="860"/>
      <c r="M743" s="284">
        <f>SUM(I743:K743)</f>
        <v>0</v>
      </c>
      <c r="N743" s="321"/>
    </row>
    <row r="744" spans="1:14" ht="15">
      <c r="A744" s="802">
        <v>737</v>
      </c>
      <c r="B744" s="573"/>
      <c r="C744" s="568">
        <v>3</v>
      </c>
      <c r="D744" s="281" t="s">
        <v>836</v>
      </c>
      <c r="E744" s="282" t="s">
        <v>714</v>
      </c>
      <c r="F744" s="293">
        <f>SUM(G744,H744,M746,N745)</f>
        <v>0</v>
      </c>
      <c r="G744" s="281">
        <v>0</v>
      </c>
      <c r="H744" s="353">
        <v>0</v>
      </c>
      <c r="I744" s="557"/>
      <c r="J744" s="558"/>
      <c r="K744" s="558"/>
      <c r="L744" s="856"/>
      <c r="M744" s="295"/>
      <c r="N744" s="285"/>
    </row>
    <row r="745" spans="1:14" ht="15">
      <c r="A745" s="802">
        <v>738</v>
      </c>
      <c r="B745" s="571"/>
      <c r="C745" s="568"/>
      <c r="D745" s="286" t="s">
        <v>277</v>
      </c>
      <c r="E745" s="287"/>
      <c r="F745" s="734"/>
      <c r="G745" s="288"/>
      <c r="H745" s="731"/>
      <c r="I745" s="560"/>
      <c r="J745" s="561">
        <v>75</v>
      </c>
      <c r="K745" s="561"/>
      <c r="L745" s="857"/>
      <c r="M745" s="290">
        <f>SUM(I745:K745)</f>
        <v>75</v>
      </c>
      <c r="N745" s="315"/>
    </row>
    <row r="746" spans="1:14" ht="15">
      <c r="A746" s="802">
        <v>739</v>
      </c>
      <c r="B746" s="573"/>
      <c r="C746" s="568"/>
      <c r="D746" s="292" t="s">
        <v>285</v>
      </c>
      <c r="E746" s="282"/>
      <c r="F746" s="735"/>
      <c r="G746" s="293"/>
      <c r="H746" s="732"/>
      <c r="I746" s="557"/>
      <c r="J746" s="558"/>
      <c r="K746" s="558"/>
      <c r="L746" s="856"/>
      <c r="M746" s="295">
        <f>SUM(I746:K746)</f>
        <v>0</v>
      </c>
      <c r="N746" s="316"/>
    </row>
    <row r="747" spans="1:14" ht="15">
      <c r="A747" s="802">
        <v>740</v>
      </c>
      <c r="B747" s="574"/>
      <c r="C747" s="848"/>
      <c r="D747" s="297" t="s">
        <v>275</v>
      </c>
      <c r="E747" s="302"/>
      <c r="F747" s="281"/>
      <c r="G747" s="298"/>
      <c r="H747" s="733"/>
      <c r="I747" s="320"/>
      <c r="J747" s="319"/>
      <c r="K747" s="319"/>
      <c r="L747" s="860"/>
      <c r="M747" s="284">
        <f>SUM(I747:K747)</f>
        <v>0</v>
      </c>
      <c r="N747" s="321"/>
    </row>
    <row r="748" spans="1:14" ht="15">
      <c r="A748" s="802">
        <v>741</v>
      </c>
      <c r="B748" s="573"/>
      <c r="C748" s="568">
        <v>4</v>
      </c>
      <c r="D748" s="281" t="s">
        <v>821</v>
      </c>
      <c r="E748" s="282" t="s">
        <v>714</v>
      </c>
      <c r="F748" s="293">
        <f>SUM(G748,H748,M750,N749)</f>
        <v>190</v>
      </c>
      <c r="G748" s="281">
        <v>0</v>
      </c>
      <c r="H748" s="353">
        <v>0</v>
      </c>
      <c r="I748" s="557"/>
      <c r="J748" s="558"/>
      <c r="K748" s="558"/>
      <c r="L748" s="856"/>
      <c r="M748" s="295"/>
      <c r="N748" s="285"/>
    </row>
    <row r="749" spans="1:14" ht="15">
      <c r="A749" s="802">
        <v>742</v>
      </c>
      <c r="B749" s="571"/>
      <c r="C749" s="568"/>
      <c r="D749" s="286" t="s">
        <v>277</v>
      </c>
      <c r="E749" s="287"/>
      <c r="F749" s="734"/>
      <c r="G749" s="288"/>
      <c r="H749" s="731"/>
      <c r="I749" s="560"/>
      <c r="J749" s="561">
        <v>50</v>
      </c>
      <c r="K749" s="561"/>
      <c r="L749" s="857"/>
      <c r="M749" s="290">
        <f>SUM(I749:K749)</f>
        <v>50</v>
      </c>
      <c r="N749" s="315"/>
    </row>
    <row r="750" spans="1:14" ht="15">
      <c r="A750" s="802">
        <v>743</v>
      </c>
      <c r="B750" s="573"/>
      <c r="C750" s="568"/>
      <c r="D750" s="292" t="s">
        <v>285</v>
      </c>
      <c r="E750" s="282"/>
      <c r="F750" s="735"/>
      <c r="G750" s="293"/>
      <c r="H750" s="732"/>
      <c r="I750" s="557"/>
      <c r="J750" s="558">
        <v>190</v>
      </c>
      <c r="K750" s="558"/>
      <c r="L750" s="856"/>
      <c r="M750" s="295">
        <f>SUM(I750:K750)</f>
        <v>190</v>
      </c>
      <c r="N750" s="316"/>
    </row>
    <row r="751" spans="1:14" ht="15">
      <c r="A751" s="802">
        <v>744</v>
      </c>
      <c r="B751" s="574"/>
      <c r="C751" s="848"/>
      <c r="D751" s="297" t="s">
        <v>275</v>
      </c>
      <c r="E751" s="302"/>
      <c r="F751" s="281"/>
      <c r="G751" s="298"/>
      <c r="H751" s="733"/>
      <c r="I751" s="320"/>
      <c r="J751" s="319">
        <v>153</v>
      </c>
      <c r="K751" s="319"/>
      <c r="L751" s="860"/>
      <c r="M751" s="284">
        <f>SUM(I751:K751)</f>
        <v>153</v>
      </c>
      <c r="N751" s="321"/>
    </row>
    <row r="752" spans="1:14" ht="15">
      <c r="A752" s="802">
        <v>745</v>
      </c>
      <c r="B752" s="573"/>
      <c r="C752" s="568">
        <v>5</v>
      </c>
      <c r="D752" s="281" t="s">
        <v>1132</v>
      </c>
      <c r="E752" s="282" t="s">
        <v>714</v>
      </c>
      <c r="F752" s="293">
        <f>SUM(G752,H752,M754,N753)</f>
        <v>74</v>
      </c>
      <c r="G752" s="281">
        <v>0</v>
      </c>
      <c r="H752" s="353">
        <v>0</v>
      </c>
      <c r="I752" s="557"/>
      <c r="J752" s="558"/>
      <c r="K752" s="558"/>
      <c r="L752" s="856"/>
      <c r="M752" s="295"/>
      <c r="N752" s="285"/>
    </row>
    <row r="753" spans="1:14" ht="15">
      <c r="A753" s="802">
        <v>746</v>
      </c>
      <c r="B753" s="571"/>
      <c r="C753" s="568"/>
      <c r="D753" s="286" t="s">
        <v>277</v>
      </c>
      <c r="E753" s="569"/>
      <c r="F753" s="712"/>
      <c r="G753" s="288"/>
      <c r="H753" s="731"/>
      <c r="I753" s="560"/>
      <c r="J753" s="561">
        <v>20</v>
      </c>
      <c r="K753" s="561"/>
      <c r="L753" s="857"/>
      <c r="M753" s="290">
        <f>SUM(I753:K753)</f>
        <v>20</v>
      </c>
      <c r="N753" s="315"/>
    </row>
    <row r="754" spans="1:14" ht="15">
      <c r="A754" s="802">
        <v>747</v>
      </c>
      <c r="B754" s="573"/>
      <c r="C754" s="568"/>
      <c r="D754" s="292" t="s">
        <v>285</v>
      </c>
      <c r="E754" s="570"/>
      <c r="F754" s="603"/>
      <c r="G754" s="293"/>
      <c r="H754" s="732"/>
      <c r="I754" s="557"/>
      <c r="J754" s="558">
        <v>74</v>
      </c>
      <c r="K754" s="558"/>
      <c r="L754" s="856"/>
      <c r="M754" s="295">
        <f>SUM(I754:K754)</f>
        <v>74</v>
      </c>
      <c r="N754" s="316"/>
    </row>
    <row r="755" spans="1:14" ht="15">
      <c r="A755" s="802">
        <v>748</v>
      </c>
      <c r="B755" s="574"/>
      <c r="C755" s="848"/>
      <c r="D755" s="297" t="s">
        <v>275</v>
      </c>
      <c r="E755" s="322"/>
      <c r="F755" s="298"/>
      <c r="G755" s="298"/>
      <c r="H755" s="733"/>
      <c r="I755" s="320"/>
      <c r="J755" s="319">
        <v>65</v>
      </c>
      <c r="K755" s="319"/>
      <c r="L755" s="860"/>
      <c r="M755" s="284">
        <f>SUM(I755:K755)</f>
        <v>65</v>
      </c>
      <c r="N755" s="321"/>
    </row>
    <row r="756" spans="1:14" ht="15">
      <c r="A756" s="802">
        <v>749</v>
      </c>
      <c r="B756" s="573"/>
      <c r="C756" s="568">
        <v>6</v>
      </c>
      <c r="D756" s="281" t="s">
        <v>836</v>
      </c>
      <c r="E756" s="282" t="s">
        <v>714</v>
      </c>
      <c r="F756" s="293">
        <f>SUM(G756,H756,M758,N757)</f>
        <v>170</v>
      </c>
      <c r="G756" s="281">
        <v>0</v>
      </c>
      <c r="H756" s="353">
        <v>0</v>
      </c>
      <c r="I756" s="557"/>
      <c r="J756" s="558"/>
      <c r="K756" s="558"/>
      <c r="L756" s="856"/>
      <c r="M756" s="295"/>
      <c r="N756" s="285"/>
    </row>
    <row r="757" spans="1:14" ht="15">
      <c r="A757" s="802">
        <v>750</v>
      </c>
      <c r="B757" s="571"/>
      <c r="C757" s="568"/>
      <c r="D757" s="286" t="s">
        <v>277</v>
      </c>
      <c r="E757" s="287"/>
      <c r="F757" s="734"/>
      <c r="G757" s="288"/>
      <c r="H757" s="731"/>
      <c r="I757" s="560"/>
      <c r="J757" s="561">
        <v>75</v>
      </c>
      <c r="K757" s="561"/>
      <c r="L757" s="857"/>
      <c r="M757" s="290">
        <f>SUM(I757:K757)</f>
        <v>75</v>
      </c>
      <c r="N757" s="315"/>
    </row>
    <row r="758" spans="1:14" ht="15">
      <c r="A758" s="802">
        <v>751</v>
      </c>
      <c r="B758" s="573"/>
      <c r="C758" s="568"/>
      <c r="D758" s="292" t="s">
        <v>285</v>
      </c>
      <c r="E758" s="282"/>
      <c r="F758" s="735"/>
      <c r="G758" s="293"/>
      <c r="H758" s="732"/>
      <c r="I758" s="557"/>
      <c r="J758" s="558">
        <v>170</v>
      </c>
      <c r="K758" s="558"/>
      <c r="L758" s="856"/>
      <c r="M758" s="295">
        <f>SUM(I758:K758)</f>
        <v>170</v>
      </c>
      <c r="N758" s="316"/>
    </row>
    <row r="759" spans="1:14" ht="15">
      <c r="A759" s="802">
        <v>752</v>
      </c>
      <c r="B759" s="574"/>
      <c r="C759" s="848"/>
      <c r="D759" s="297" t="s">
        <v>275</v>
      </c>
      <c r="E759" s="302"/>
      <c r="F759" s="281"/>
      <c r="G759" s="298"/>
      <c r="H759" s="733"/>
      <c r="I759" s="320"/>
      <c r="J759" s="319">
        <v>170</v>
      </c>
      <c r="K759" s="319"/>
      <c r="L759" s="860"/>
      <c r="M759" s="284">
        <f>SUM(I759:K759)</f>
        <v>170</v>
      </c>
      <c r="N759" s="321"/>
    </row>
    <row r="760" spans="1:14" ht="15">
      <c r="A760" s="802">
        <v>753</v>
      </c>
      <c r="B760" s="573"/>
      <c r="C760" s="568">
        <v>7</v>
      </c>
      <c r="D760" s="281" t="s">
        <v>577</v>
      </c>
      <c r="E760" s="282" t="s">
        <v>714</v>
      </c>
      <c r="F760" s="293">
        <f>SUM(G760,H760,M762,N761)</f>
        <v>60</v>
      </c>
      <c r="G760" s="281">
        <v>0</v>
      </c>
      <c r="H760" s="353">
        <v>0</v>
      </c>
      <c r="I760" s="557"/>
      <c r="J760" s="558"/>
      <c r="K760" s="558"/>
      <c r="L760" s="856"/>
      <c r="M760" s="295"/>
      <c r="N760" s="285"/>
    </row>
    <row r="761" spans="1:14" ht="15">
      <c r="A761" s="802">
        <v>754</v>
      </c>
      <c r="B761" s="571"/>
      <c r="C761" s="568"/>
      <c r="D761" s="286" t="s">
        <v>277</v>
      </c>
      <c r="E761" s="287"/>
      <c r="F761" s="734"/>
      <c r="G761" s="288"/>
      <c r="H761" s="731"/>
      <c r="I761" s="560"/>
      <c r="J761" s="561">
        <v>60</v>
      </c>
      <c r="K761" s="561"/>
      <c r="L761" s="857"/>
      <c r="M761" s="290">
        <f>SUM(I761:K761)</f>
        <v>60</v>
      </c>
      <c r="N761" s="315"/>
    </row>
    <row r="762" spans="1:14" ht="15">
      <c r="A762" s="802">
        <v>755</v>
      </c>
      <c r="B762" s="573"/>
      <c r="C762" s="568"/>
      <c r="D762" s="292" t="s">
        <v>285</v>
      </c>
      <c r="E762" s="282"/>
      <c r="F762" s="735"/>
      <c r="G762" s="293"/>
      <c r="H762" s="732"/>
      <c r="I762" s="557"/>
      <c r="J762" s="558">
        <v>60</v>
      </c>
      <c r="K762" s="558"/>
      <c r="L762" s="856"/>
      <c r="M762" s="295">
        <f>SUM(I762:K762)</f>
        <v>60</v>
      </c>
      <c r="N762" s="316"/>
    </row>
    <row r="763" spans="1:14" ht="15">
      <c r="A763" s="802">
        <v>756</v>
      </c>
      <c r="B763" s="574"/>
      <c r="C763" s="848"/>
      <c r="D763" s="297" t="s">
        <v>275</v>
      </c>
      <c r="E763" s="282"/>
      <c r="F763" s="351"/>
      <c r="G763" s="298"/>
      <c r="H763" s="733"/>
      <c r="I763" s="320"/>
      <c r="J763" s="319">
        <v>60</v>
      </c>
      <c r="K763" s="319"/>
      <c r="L763" s="860"/>
      <c r="M763" s="284">
        <f>SUM(I763:K763)</f>
        <v>60</v>
      </c>
      <c r="N763" s="321"/>
    </row>
    <row r="764" spans="1:14" ht="15">
      <c r="A764" s="802">
        <v>757</v>
      </c>
      <c r="B764" s="573"/>
      <c r="C764" s="568">
        <v>8</v>
      </c>
      <c r="D764" s="292" t="s">
        <v>837</v>
      </c>
      <c r="E764" s="282" t="s">
        <v>714</v>
      </c>
      <c r="F764" s="293">
        <f>SUM(G764,H764,M765,N765)</f>
        <v>52</v>
      </c>
      <c r="G764" s="293">
        <v>0</v>
      </c>
      <c r="H764" s="732">
        <v>0</v>
      </c>
      <c r="I764" s="557"/>
      <c r="J764" s="558"/>
      <c r="K764" s="558"/>
      <c r="L764" s="856"/>
      <c r="M764" s="295"/>
      <c r="N764" s="316"/>
    </row>
    <row r="765" spans="1:14" ht="15">
      <c r="A765" s="802">
        <v>758</v>
      </c>
      <c r="B765" s="573"/>
      <c r="C765" s="568"/>
      <c r="D765" s="292" t="s">
        <v>285</v>
      </c>
      <c r="E765" s="282"/>
      <c r="F765" s="293"/>
      <c r="G765" s="293"/>
      <c r="H765" s="732"/>
      <c r="I765" s="557"/>
      <c r="J765" s="558">
        <v>52</v>
      </c>
      <c r="K765" s="558"/>
      <c r="L765" s="856"/>
      <c r="M765" s="295">
        <f>SUM(I765:K765)</f>
        <v>52</v>
      </c>
      <c r="N765" s="316"/>
    </row>
    <row r="766" spans="1:14" ht="15">
      <c r="A766" s="802">
        <v>759</v>
      </c>
      <c r="B766" s="574"/>
      <c r="C766" s="848"/>
      <c r="D766" s="297" t="s">
        <v>275</v>
      </c>
      <c r="E766" s="354"/>
      <c r="F766" s="298"/>
      <c r="G766" s="298"/>
      <c r="H766" s="733"/>
      <c r="I766" s="320"/>
      <c r="J766" s="319">
        <v>52</v>
      </c>
      <c r="K766" s="319"/>
      <c r="L766" s="860"/>
      <c r="M766" s="284">
        <f>SUM(I766:K766)</f>
        <v>52</v>
      </c>
      <c r="N766" s="321"/>
    </row>
    <row r="767" spans="1:14" ht="15">
      <c r="A767" s="802">
        <v>760</v>
      </c>
      <c r="B767" s="573"/>
      <c r="C767" s="568">
        <v>9</v>
      </c>
      <c r="D767" s="292" t="s">
        <v>838</v>
      </c>
      <c r="E767" s="282" t="s">
        <v>714</v>
      </c>
      <c r="F767" s="293">
        <f>SUM(G767,H767,M768,N768)</f>
        <v>89</v>
      </c>
      <c r="G767" s="293">
        <v>0</v>
      </c>
      <c r="H767" s="732">
        <v>0</v>
      </c>
      <c r="I767" s="557"/>
      <c r="J767" s="558"/>
      <c r="K767" s="558"/>
      <c r="L767" s="856"/>
      <c r="M767" s="295"/>
      <c r="N767" s="316"/>
    </row>
    <row r="768" spans="1:14" ht="15">
      <c r="A768" s="802">
        <v>761</v>
      </c>
      <c r="B768" s="573"/>
      <c r="C768" s="568"/>
      <c r="D768" s="292" t="s">
        <v>285</v>
      </c>
      <c r="E768" s="282"/>
      <c r="F768" s="293"/>
      <c r="G768" s="293"/>
      <c r="H768" s="732"/>
      <c r="I768" s="557"/>
      <c r="J768" s="558">
        <v>89</v>
      </c>
      <c r="K768" s="558"/>
      <c r="L768" s="856"/>
      <c r="M768" s="295">
        <f>SUM(I768:K768)</f>
        <v>89</v>
      </c>
      <c r="N768" s="316"/>
    </row>
    <row r="769" spans="1:14" ht="15">
      <c r="A769" s="802">
        <v>762</v>
      </c>
      <c r="B769" s="574"/>
      <c r="C769" s="848"/>
      <c r="D769" s="297" t="s">
        <v>275</v>
      </c>
      <c r="E769" s="354"/>
      <c r="F769" s="298"/>
      <c r="G769" s="298"/>
      <c r="H769" s="733"/>
      <c r="I769" s="320"/>
      <c r="J769" s="319">
        <v>89</v>
      </c>
      <c r="K769" s="319"/>
      <c r="L769" s="860"/>
      <c r="M769" s="284">
        <f>SUM(I769:K769)</f>
        <v>89</v>
      </c>
      <c r="N769" s="321"/>
    </row>
    <row r="770" spans="1:14" ht="15">
      <c r="A770" s="802">
        <v>763</v>
      </c>
      <c r="B770" s="573"/>
      <c r="C770" s="568">
        <v>10</v>
      </c>
      <c r="D770" s="292" t="s">
        <v>880</v>
      </c>
      <c r="E770" s="282" t="s">
        <v>714</v>
      </c>
      <c r="F770" s="293">
        <f>SUM(G770,H770,M771,N771)</f>
        <v>36</v>
      </c>
      <c r="G770" s="293">
        <v>0</v>
      </c>
      <c r="H770" s="732">
        <v>0</v>
      </c>
      <c r="I770" s="557"/>
      <c r="J770" s="558"/>
      <c r="K770" s="558"/>
      <c r="L770" s="856"/>
      <c r="M770" s="295"/>
      <c r="N770" s="316"/>
    </row>
    <row r="771" spans="1:14" ht="15">
      <c r="A771" s="802">
        <v>764</v>
      </c>
      <c r="B771" s="573"/>
      <c r="C771" s="568"/>
      <c r="D771" s="292" t="s">
        <v>285</v>
      </c>
      <c r="E771" s="282"/>
      <c r="F771" s="293"/>
      <c r="G771" s="293"/>
      <c r="H771" s="732"/>
      <c r="I771" s="557"/>
      <c r="J771" s="558">
        <v>36</v>
      </c>
      <c r="K771" s="558"/>
      <c r="L771" s="856"/>
      <c r="M771" s="295">
        <f>SUM(I771:K771)</f>
        <v>36</v>
      </c>
      <c r="N771" s="316"/>
    </row>
    <row r="772" spans="1:14" ht="15">
      <c r="A772" s="802">
        <v>765</v>
      </c>
      <c r="B772" s="574"/>
      <c r="C772" s="848"/>
      <c r="D772" s="297" t="s">
        <v>275</v>
      </c>
      <c r="E772" s="354"/>
      <c r="F772" s="298"/>
      <c r="G772" s="298"/>
      <c r="H772" s="733"/>
      <c r="I772" s="320"/>
      <c r="J772" s="319">
        <v>36</v>
      </c>
      <c r="K772" s="319"/>
      <c r="L772" s="860"/>
      <c r="M772" s="284">
        <f>SUM(I772:K772)</f>
        <v>36</v>
      </c>
      <c r="N772" s="321"/>
    </row>
    <row r="773" spans="1:14" ht="15">
      <c r="A773" s="802">
        <v>766</v>
      </c>
      <c r="B773" s="573"/>
      <c r="C773" s="568">
        <v>11</v>
      </c>
      <c r="D773" s="292" t="s">
        <v>1133</v>
      </c>
      <c r="E773" s="282" t="s">
        <v>714</v>
      </c>
      <c r="F773" s="293">
        <f>SUM(G773,H773,M774,N774)</f>
        <v>270</v>
      </c>
      <c r="G773" s="293">
        <v>0</v>
      </c>
      <c r="H773" s="732">
        <v>0</v>
      </c>
      <c r="I773" s="557"/>
      <c r="J773" s="558"/>
      <c r="K773" s="558"/>
      <c r="L773" s="856"/>
      <c r="M773" s="284"/>
      <c r="N773" s="316"/>
    </row>
    <row r="774" spans="1:14" ht="15">
      <c r="A774" s="802">
        <v>767</v>
      </c>
      <c r="B774" s="573"/>
      <c r="C774" s="568"/>
      <c r="D774" s="292" t="s">
        <v>285</v>
      </c>
      <c r="E774" s="282"/>
      <c r="F774" s="293"/>
      <c r="G774" s="293"/>
      <c r="H774" s="732"/>
      <c r="I774" s="557"/>
      <c r="J774" s="558">
        <v>270</v>
      </c>
      <c r="K774" s="558"/>
      <c r="L774" s="856"/>
      <c r="M774" s="295">
        <f aca="true" t="shared" si="7" ref="M774:M793">SUM(I774:K774)</f>
        <v>270</v>
      </c>
      <c r="N774" s="316"/>
    </row>
    <row r="775" spans="1:14" ht="15">
      <c r="A775" s="802">
        <v>768</v>
      </c>
      <c r="B775" s="574"/>
      <c r="C775" s="848"/>
      <c r="D775" s="297" t="s">
        <v>275</v>
      </c>
      <c r="E775" s="354"/>
      <c r="F775" s="298"/>
      <c r="G775" s="298"/>
      <c r="H775" s="733"/>
      <c r="I775" s="320"/>
      <c r="J775" s="319">
        <v>270</v>
      </c>
      <c r="K775" s="319"/>
      <c r="L775" s="860"/>
      <c r="M775" s="284">
        <f t="shared" si="7"/>
        <v>270</v>
      </c>
      <c r="N775" s="321"/>
    </row>
    <row r="776" spans="1:14" ht="15">
      <c r="A776" s="802">
        <v>769</v>
      </c>
      <c r="B776" s="573"/>
      <c r="C776" s="568">
        <v>12</v>
      </c>
      <c r="D776" s="292" t="s">
        <v>1134</v>
      </c>
      <c r="E776" s="282" t="s">
        <v>714</v>
      </c>
      <c r="F776" s="293">
        <f>SUM(G776,H776,M777,N777)</f>
        <v>150</v>
      </c>
      <c r="G776" s="293">
        <v>0</v>
      </c>
      <c r="H776" s="732">
        <v>0</v>
      </c>
      <c r="I776" s="557"/>
      <c r="J776" s="558"/>
      <c r="K776" s="558"/>
      <c r="L776" s="856"/>
      <c r="M776" s="284"/>
      <c r="N776" s="316"/>
    </row>
    <row r="777" spans="1:14" ht="15">
      <c r="A777" s="802">
        <v>770</v>
      </c>
      <c r="B777" s="573"/>
      <c r="C777" s="568"/>
      <c r="D777" s="292" t="s">
        <v>285</v>
      </c>
      <c r="E777" s="282"/>
      <c r="F777" s="293"/>
      <c r="G777" s="293"/>
      <c r="H777" s="732"/>
      <c r="I777" s="557"/>
      <c r="J777" s="558">
        <v>150</v>
      </c>
      <c r="K777" s="558"/>
      <c r="L777" s="856"/>
      <c r="M777" s="295">
        <f t="shared" si="7"/>
        <v>150</v>
      </c>
      <c r="N777" s="316"/>
    </row>
    <row r="778" spans="1:14" ht="15">
      <c r="A778" s="802">
        <v>771</v>
      </c>
      <c r="B778" s="574"/>
      <c r="C778" s="848"/>
      <c r="D778" s="297" t="s">
        <v>275</v>
      </c>
      <c r="E778" s="354"/>
      <c r="F778" s="298"/>
      <c r="G778" s="298"/>
      <c r="H778" s="733"/>
      <c r="I778" s="320"/>
      <c r="J778" s="319">
        <v>120</v>
      </c>
      <c r="K778" s="319"/>
      <c r="L778" s="860"/>
      <c r="M778" s="284">
        <f t="shared" si="7"/>
        <v>120</v>
      </c>
      <c r="N778" s="321"/>
    </row>
    <row r="779" spans="1:14" ht="15">
      <c r="A779" s="802">
        <v>772</v>
      </c>
      <c r="B779" s="573"/>
      <c r="C779" s="568">
        <v>13</v>
      </c>
      <c r="D779" s="292" t="s">
        <v>1135</v>
      </c>
      <c r="E779" s="282" t="s">
        <v>714</v>
      </c>
      <c r="F779" s="293">
        <f>SUM(G779,H779,M780,N780)</f>
        <v>140</v>
      </c>
      <c r="G779" s="293">
        <v>0</v>
      </c>
      <c r="H779" s="732">
        <v>0</v>
      </c>
      <c r="I779" s="557"/>
      <c r="J779" s="558"/>
      <c r="K779" s="558"/>
      <c r="L779" s="856"/>
      <c r="M779" s="284"/>
      <c r="N779" s="316"/>
    </row>
    <row r="780" spans="1:14" ht="15">
      <c r="A780" s="802">
        <v>773</v>
      </c>
      <c r="B780" s="573"/>
      <c r="C780" s="568"/>
      <c r="D780" s="292" t="s">
        <v>285</v>
      </c>
      <c r="E780" s="282"/>
      <c r="F780" s="293"/>
      <c r="G780" s="293"/>
      <c r="H780" s="732"/>
      <c r="I780" s="557"/>
      <c r="J780" s="558">
        <v>140</v>
      </c>
      <c r="K780" s="558"/>
      <c r="L780" s="856"/>
      <c r="M780" s="295">
        <f t="shared" si="7"/>
        <v>140</v>
      </c>
      <c r="N780" s="316"/>
    </row>
    <row r="781" spans="1:14" ht="15">
      <c r="A781" s="802">
        <v>774</v>
      </c>
      <c r="B781" s="574"/>
      <c r="C781" s="848"/>
      <c r="D781" s="297" t="s">
        <v>275</v>
      </c>
      <c r="E781" s="354"/>
      <c r="F781" s="298"/>
      <c r="G781" s="298"/>
      <c r="H781" s="733"/>
      <c r="I781" s="320"/>
      <c r="J781" s="319">
        <v>135</v>
      </c>
      <c r="K781" s="319"/>
      <c r="L781" s="860"/>
      <c r="M781" s="284">
        <f t="shared" si="7"/>
        <v>135</v>
      </c>
      <c r="N781" s="321"/>
    </row>
    <row r="782" spans="1:14" ht="15">
      <c r="A782" s="802">
        <v>775</v>
      </c>
      <c r="B782" s="573"/>
      <c r="C782" s="568">
        <v>14</v>
      </c>
      <c r="D782" s="292" t="s">
        <v>881</v>
      </c>
      <c r="E782" s="282" t="s">
        <v>714</v>
      </c>
      <c r="F782" s="293">
        <f>SUM(G782,H782,M783,N783)</f>
        <v>153</v>
      </c>
      <c r="G782" s="293">
        <v>0</v>
      </c>
      <c r="H782" s="732">
        <v>0</v>
      </c>
      <c r="I782" s="557"/>
      <c r="J782" s="558"/>
      <c r="K782" s="558"/>
      <c r="L782" s="856"/>
      <c r="M782" s="284"/>
      <c r="N782" s="316"/>
    </row>
    <row r="783" spans="1:14" ht="15">
      <c r="A783" s="802">
        <v>776</v>
      </c>
      <c r="B783" s="573"/>
      <c r="C783" s="568"/>
      <c r="D783" s="292" t="s">
        <v>285</v>
      </c>
      <c r="E783" s="282"/>
      <c r="F783" s="293"/>
      <c r="G783" s="293"/>
      <c r="H783" s="732"/>
      <c r="I783" s="557"/>
      <c r="J783" s="558">
        <v>153</v>
      </c>
      <c r="K783" s="558"/>
      <c r="L783" s="856"/>
      <c r="M783" s="295">
        <f t="shared" si="7"/>
        <v>153</v>
      </c>
      <c r="N783" s="316"/>
    </row>
    <row r="784" spans="1:14" ht="15">
      <c r="A784" s="802">
        <v>777</v>
      </c>
      <c r="B784" s="574"/>
      <c r="C784" s="848"/>
      <c r="D784" s="297" t="s">
        <v>275</v>
      </c>
      <c r="E784" s="354"/>
      <c r="F784" s="298"/>
      <c r="G784" s="298"/>
      <c r="H784" s="733"/>
      <c r="I784" s="320"/>
      <c r="J784" s="319">
        <v>153</v>
      </c>
      <c r="K784" s="319"/>
      <c r="L784" s="860"/>
      <c r="M784" s="284">
        <f t="shared" si="7"/>
        <v>153</v>
      </c>
      <c r="N784" s="321"/>
    </row>
    <row r="785" spans="1:14" ht="15">
      <c r="A785" s="802">
        <v>778</v>
      </c>
      <c r="B785" s="573"/>
      <c r="C785" s="568">
        <v>15</v>
      </c>
      <c r="D785" s="292" t="s">
        <v>1136</v>
      </c>
      <c r="E785" s="282" t="s">
        <v>714</v>
      </c>
      <c r="F785" s="293">
        <f>SUM(G785,H785,M786,N786)</f>
        <v>53</v>
      </c>
      <c r="G785" s="293">
        <v>0</v>
      </c>
      <c r="H785" s="732">
        <v>0</v>
      </c>
      <c r="I785" s="557"/>
      <c r="J785" s="558"/>
      <c r="K785" s="558"/>
      <c r="L785" s="856"/>
      <c r="M785" s="284"/>
      <c r="N785" s="316"/>
    </row>
    <row r="786" spans="1:14" ht="15">
      <c r="A786" s="802">
        <v>779</v>
      </c>
      <c r="B786" s="573"/>
      <c r="C786" s="568"/>
      <c r="D786" s="292" t="s">
        <v>285</v>
      </c>
      <c r="E786" s="282"/>
      <c r="F786" s="293"/>
      <c r="G786" s="293"/>
      <c r="H786" s="732"/>
      <c r="I786" s="557"/>
      <c r="J786" s="558">
        <v>53</v>
      </c>
      <c r="K786" s="558"/>
      <c r="L786" s="856"/>
      <c r="M786" s="295">
        <f t="shared" si="7"/>
        <v>53</v>
      </c>
      <c r="N786" s="316"/>
    </row>
    <row r="787" spans="1:14" ht="15">
      <c r="A787" s="802">
        <v>780</v>
      </c>
      <c r="B787" s="574"/>
      <c r="C787" s="848"/>
      <c r="D787" s="297" t="s">
        <v>275</v>
      </c>
      <c r="E787" s="354"/>
      <c r="F787" s="298"/>
      <c r="G787" s="298"/>
      <c r="H787" s="733"/>
      <c r="I787" s="320"/>
      <c r="J787" s="319">
        <v>53</v>
      </c>
      <c r="K787" s="319"/>
      <c r="L787" s="860"/>
      <c r="M787" s="284">
        <f t="shared" si="7"/>
        <v>53</v>
      </c>
      <c r="N787" s="321"/>
    </row>
    <row r="788" spans="1:14" ht="15">
      <c r="A788" s="802">
        <v>781</v>
      </c>
      <c r="B788" s="573"/>
      <c r="C788" s="568">
        <v>16</v>
      </c>
      <c r="D788" s="292" t="s">
        <v>1137</v>
      </c>
      <c r="E788" s="282" t="s">
        <v>714</v>
      </c>
      <c r="F788" s="293">
        <f>SUM(G788,H788,M789,N789)</f>
        <v>268</v>
      </c>
      <c r="G788" s="293">
        <v>0</v>
      </c>
      <c r="H788" s="732">
        <v>0</v>
      </c>
      <c r="I788" s="557"/>
      <c r="J788" s="558"/>
      <c r="K788" s="558"/>
      <c r="L788" s="856"/>
      <c r="M788" s="284"/>
      <c r="N788" s="316"/>
    </row>
    <row r="789" spans="1:14" ht="15">
      <c r="A789" s="802">
        <v>782</v>
      </c>
      <c r="B789" s="573"/>
      <c r="C789" s="568"/>
      <c r="D789" s="292" t="s">
        <v>285</v>
      </c>
      <c r="E789" s="282"/>
      <c r="F789" s="293"/>
      <c r="G789" s="293"/>
      <c r="H789" s="732"/>
      <c r="I789" s="557"/>
      <c r="J789" s="558">
        <v>268</v>
      </c>
      <c r="K789" s="558"/>
      <c r="L789" s="856"/>
      <c r="M789" s="295">
        <f t="shared" si="7"/>
        <v>268</v>
      </c>
      <c r="N789" s="316"/>
    </row>
    <row r="790" spans="1:14" ht="15">
      <c r="A790" s="802">
        <v>783</v>
      </c>
      <c r="B790" s="574"/>
      <c r="C790" s="848"/>
      <c r="D790" s="297" t="s">
        <v>275</v>
      </c>
      <c r="E790" s="354"/>
      <c r="F790" s="298"/>
      <c r="G790" s="298"/>
      <c r="H790" s="733"/>
      <c r="I790" s="320"/>
      <c r="J790" s="319">
        <v>268</v>
      </c>
      <c r="K790" s="319"/>
      <c r="L790" s="860"/>
      <c r="M790" s="284">
        <f t="shared" si="7"/>
        <v>268</v>
      </c>
      <c r="N790" s="321"/>
    </row>
    <row r="791" spans="1:14" ht="15">
      <c r="A791" s="802">
        <v>784</v>
      </c>
      <c r="B791" s="573"/>
      <c r="C791" s="568">
        <v>17</v>
      </c>
      <c r="D791" s="292" t="s">
        <v>1138</v>
      </c>
      <c r="E791" s="282" t="s">
        <v>714</v>
      </c>
      <c r="F791" s="293">
        <f>SUM(G791,H791,M792,N792)</f>
        <v>318</v>
      </c>
      <c r="G791" s="293">
        <v>0</v>
      </c>
      <c r="H791" s="732">
        <v>0</v>
      </c>
      <c r="I791" s="557"/>
      <c r="J791" s="558"/>
      <c r="K791" s="558"/>
      <c r="L791" s="856"/>
      <c r="M791" s="284"/>
      <c r="N791" s="316"/>
    </row>
    <row r="792" spans="1:14" ht="15">
      <c r="A792" s="802">
        <v>785</v>
      </c>
      <c r="B792" s="573"/>
      <c r="C792" s="568"/>
      <c r="D792" s="292" t="s">
        <v>285</v>
      </c>
      <c r="E792" s="282"/>
      <c r="F792" s="293"/>
      <c r="G792" s="293"/>
      <c r="H792" s="732"/>
      <c r="I792" s="557"/>
      <c r="J792" s="558">
        <v>318</v>
      </c>
      <c r="K792" s="558"/>
      <c r="L792" s="856"/>
      <c r="M792" s="295">
        <f t="shared" si="7"/>
        <v>318</v>
      </c>
      <c r="N792" s="316"/>
    </row>
    <row r="793" spans="1:14" ht="15">
      <c r="A793" s="802">
        <v>786</v>
      </c>
      <c r="B793" s="574"/>
      <c r="C793" s="848"/>
      <c r="D793" s="297" t="s">
        <v>275</v>
      </c>
      <c r="E793" s="354"/>
      <c r="F793" s="298"/>
      <c r="G793" s="298"/>
      <c r="H793" s="733"/>
      <c r="I793" s="320"/>
      <c r="J793" s="319">
        <v>318</v>
      </c>
      <c r="K793" s="319"/>
      <c r="L793" s="860"/>
      <c r="M793" s="284">
        <f t="shared" si="7"/>
        <v>318</v>
      </c>
      <c r="N793" s="321"/>
    </row>
    <row r="794" spans="1:14" ht="15.75" customHeight="1">
      <c r="A794" s="802">
        <v>787</v>
      </c>
      <c r="B794" s="573"/>
      <c r="C794" s="568">
        <v>18</v>
      </c>
      <c r="D794" s="292" t="s">
        <v>882</v>
      </c>
      <c r="E794" s="282" t="s">
        <v>714</v>
      </c>
      <c r="F794" s="293">
        <f>SUM(G794,H794,M795,N795)</f>
        <v>1270</v>
      </c>
      <c r="G794" s="293">
        <v>0</v>
      </c>
      <c r="H794" s="732">
        <v>0</v>
      </c>
      <c r="I794" s="557"/>
      <c r="J794" s="558"/>
      <c r="K794" s="558"/>
      <c r="L794" s="856"/>
      <c r="M794" s="284"/>
      <c r="N794" s="316"/>
    </row>
    <row r="795" spans="1:14" ht="15">
      <c r="A795" s="802">
        <v>788</v>
      </c>
      <c r="B795" s="573"/>
      <c r="C795" s="568"/>
      <c r="D795" s="292" t="s">
        <v>285</v>
      </c>
      <c r="E795" s="282"/>
      <c r="F795" s="293"/>
      <c r="G795" s="293"/>
      <c r="H795" s="732"/>
      <c r="I795" s="557"/>
      <c r="J795" s="558">
        <v>1270</v>
      </c>
      <c r="K795" s="558"/>
      <c r="L795" s="856"/>
      <c r="M795" s="295">
        <f>SUM(I795:K795)</f>
        <v>1270</v>
      </c>
      <c r="N795" s="316"/>
    </row>
    <row r="796" spans="1:14" ht="15">
      <c r="A796" s="802">
        <v>789</v>
      </c>
      <c r="B796" s="574"/>
      <c r="C796" s="848"/>
      <c r="D796" s="297" t="s">
        <v>275</v>
      </c>
      <c r="E796" s="354"/>
      <c r="F796" s="298"/>
      <c r="G796" s="298"/>
      <c r="H796" s="733"/>
      <c r="I796" s="320"/>
      <c r="J796" s="319">
        <v>1270</v>
      </c>
      <c r="K796" s="319"/>
      <c r="L796" s="860"/>
      <c r="M796" s="284">
        <f>SUM(I796:K796)</f>
        <v>1270</v>
      </c>
      <c r="N796" s="321"/>
    </row>
    <row r="797" spans="1:14" ht="15">
      <c r="A797" s="802">
        <v>790</v>
      </c>
      <c r="B797" s="573"/>
      <c r="C797" s="568">
        <v>19</v>
      </c>
      <c r="D797" s="292" t="s">
        <v>883</v>
      </c>
      <c r="E797" s="282" t="s">
        <v>714</v>
      </c>
      <c r="F797" s="293">
        <f>SUM(G797,H797,M798,N798)</f>
        <v>839</v>
      </c>
      <c r="G797" s="293">
        <v>0</v>
      </c>
      <c r="H797" s="732">
        <v>0</v>
      </c>
      <c r="I797" s="557"/>
      <c r="J797" s="558"/>
      <c r="K797" s="558"/>
      <c r="L797" s="856"/>
      <c r="M797" s="295"/>
      <c r="N797" s="316"/>
    </row>
    <row r="798" spans="1:14" ht="15">
      <c r="A798" s="802">
        <v>791</v>
      </c>
      <c r="B798" s="573"/>
      <c r="C798" s="568"/>
      <c r="D798" s="292" t="s">
        <v>285</v>
      </c>
      <c r="E798" s="282"/>
      <c r="F798" s="293"/>
      <c r="G798" s="293"/>
      <c r="H798" s="732"/>
      <c r="I798" s="557"/>
      <c r="J798" s="558">
        <v>839</v>
      </c>
      <c r="K798" s="558"/>
      <c r="L798" s="856"/>
      <c r="M798" s="295">
        <f>SUM(I798:K798)</f>
        <v>839</v>
      </c>
      <c r="N798" s="316"/>
    </row>
    <row r="799" spans="1:14" ht="15">
      <c r="A799" s="802">
        <v>792</v>
      </c>
      <c r="B799" s="574"/>
      <c r="C799" s="848"/>
      <c r="D799" s="297" t="s">
        <v>275</v>
      </c>
      <c r="E799" s="354"/>
      <c r="F799" s="298"/>
      <c r="G799" s="298"/>
      <c r="H799" s="733"/>
      <c r="I799" s="320"/>
      <c r="J799" s="319">
        <v>839</v>
      </c>
      <c r="K799" s="319"/>
      <c r="L799" s="860"/>
      <c r="M799" s="284">
        <f>SUM(I799:K799)</f>
        <v>839</v>
      </c>
      <c r="N799" s="321"/>
    </row>
    <row r="800" spans="1:14" ht="15">
      <c r="A800" s="802">
        <v>793</v>
      </c>
      <c r="B800" s="573"/>
      <c r="C800" s="568">
        <v>20</v>
      </c>
      <c r="D800" s="292" t="s">
        <v>884</v>
      </c>
      <c r="E800" s="282" t="s">
        <v>714</v>
      </c>
      <c r="F800" s="293">
        <f>SUM(G800,H800,M801,N801)</f>
        <v>2454</v>
      </c>
      <c r="G800" s="293">
        <v>0</v>
      </c>
      <c r="H800" s="732">
        <v>0</v>
      </c>
      <c r="I800" s="557"/>
      <c r="J800" s="558"/>
      <c r="K800" s="558"/>
      <c r="L800" s="856"/>
      <c r="M800" s="295"/>
      <c r="N800" s="316"/>
    </row>
    <row r="801" spans="1:14" ht="15">
      <c r="A801" s="802">
        <v>794</v>
      </c>
      <c r="B801" s="573"/>
      <c r="C801" s="568"/>
      <c r="D801" s="292" t="s">
        <v>285</v>
      </c>
      <c r="E801" s="282"/>
      <c r="F801" s="293"/>
      <c r="G801" s="293"/>
      <c r="H801" s="732"/>
      <c r="I801" s="557"/>
      <c r="J801" s="558">
        <v>2454</v>
      </c>
      <c r="K801" s="558"/>
      <c r="L801" s="856"/>
      <c r="M801" s="295">
        <f>SUM(I801:K801)</f>
        <v>2454</v>
      </c>
      <c r="N801" s="316"/>
    </row>
    <row r="802" spans="1:14" ht="15">
      <c r="A802" s="802">
        <v>795</v>
      </c>
      <c r="B802" s="574"/>
      <c r="C802" s="848"/>
      <c r="D802" s="297" t="s">
        <v>275</v>
      </c>
      <c r="E802" s="354"/>
      <c r="F802" s="298"/>
      <c r="G802" s="298"/>
      <c r="H802" s="733"/>
      <c r="I802" s="320"/>
      <c r="J802" s="319">
        <v>2454</v>
      </c>
      <c r="K802" s="319"/>
      <c r="L802" s="860"/>
      <c r="M802" s="284">
        <f>SUM(I802:K802)</f>
        <v>2454</v>
      </c>
      <c r="N802" s="321"/>
    </row>
    <row r="803" spans="1:14" ht="15">
      <c r="A803" s="802">
        <v>796</v>
      </c>
      <c r="B803" s="567">
        <v>5</v>
      </c>
      <c r="C803" s="568"/>
      <c r="D803" s="339" t="s">
        <v>578</v>
      </c>
      <c r="E803" s="282"/>
      <c r="F803" s="351"/>
      <c r="G803" s="351"/>
      <c r="H803" s="352"/>
      <c r="I803" s="557"/>
      <c r="J803" s="558"/>
      <c r="K803" s="558"/>
      <c r="L803" s="856"/>
      <c r="M803" s="295"/>
      <c r="N803" s="311"/>
    </row>
    <row r="804" spans="1:14" ht="15">
      <c r="A804" s="802">
        <v>797</v>
      </c>
      <c r="B804" s="573"/>
      <c r="C804" s="568">
        <v>21</v>
      </c>
      <c r="D804" s="281" t="s">
        <v>579</v>
      </c>
      <c r="E804" s="282" t="s">
        <v>714</v>
      </c>
      <c r="F804" s="293">
        <f>SUM(G804,H804,M806,N805)</f>
        <v>1500</v>
      </c>
      <c r="G804" s="281">
        <v>0</v>
      </c>
      <c r="H804" s="353">
        <v>0</v>
      </c>
      <c r="I804" s="557"/>
      <c r="J804" s="558"/>
      <c r="K804" s="558"/>
      <c r="L804" s="856"/>
      <c r="M804" s="295"/>
      <c r="N804" s="285"/>
    </row>
    <row r="805" spans="1:14" ht="15">
      <c r="A805" s="802">
        <v>798</v>
      </c>
      <c r="B805" s="571"/>
      <c r="C805" s="568"/>
      <c r="D805" s="286" t="s">
        <v>277</v>
      </c>
      <c r="E805" s="569"/>
      <c r="F805" s="712"/>
      <c r="G805" s="288"/>
      <c r="H805" s="731"/>
      <c r="I805" s="560"/>
      <c r="J805" s="561">
        <v>1500</v>
      </c>
      <c r="K805" s="561"/>
      <c r="L805" s="857"/>
      <c r="M805" s="290">
        <f>SUM(I805:K805)</f>
        <v>1500</v>
      </c>
      <c r="N805" s="315"/>
    </row>
    <row r="806" spans="1:14" ht="15">
      <c r="A806" s="802">
        <v>799</v>
      </c>
      <c r="B806" s="573"/>
      <c r="C806" s="568"/>
      <c r="D806" s="292" t="s">
        <v>285</v>
      </c>
      <c r="E806" s="570"/>
      <c r="F806" s="603"/>
      <c r="G806" s="293"/>
      <c r="H806" s="732"/>
      <c r="I806" s="557"/>
      <c r="J806" s="558">
        <v>1500</v>
      </c>
      <c r="K806" s="558"/>
      <c r="L806" s="856"/>
      <c r="M806" s="295">
        <f>SUM(I806:K806)</f>
        <v>1500</v>
      </c>
      <c r="N806" s="316"/>
    </row>
    <row r="807" spans="1:14" ht="15">
      <c r="A807" s="802">
        <v>800</v>
      </c>
      <c r="B807" s="574"/>
      <c r="C807" s="848"/>
      <c r="D807" s="297" t="s">
        <v>275</v>
      </c>
      <c r="E807" s="322"/>
      <c r="F807" s="298"/>
      <c r="G807" s="298"/>
      <c r="H807" s="733"/>
      <c r="I807" s="320"/>
      <c r="J807" s="319"/>
      <c r="K807" s="319"/>
      <c r="L807" s="860"/>
      <c r="M807" s="284">
        <f>SUM(I807:K807)</f>
        <v>0</v>
      </c>
      <c r="N807" s="321"/>
    </row>
    <row r="808" spans="1:14" ht="15">
      <c r="A808" s="802">
        <v>801</v>
      </c>
      <c r="B808" s="573"/>
      <c r="C808" s="568">
        <v>22</v>
      </c>
      <c r="D808" s="292" t="s">
        <v>344</v>
      </c>
      <c r="E808" s="282" t="s">
        <v>714</v>
      </c>
      <c r="F808" s="293">
        <f>SUM(G808,H808,M809,N809)</f>
        <v>300</v>
      </c>
      <c r="G808" s="293">
        <v>0</v>
      </c>
      <c r="H808" s="732">
        <v>0</v>
      </c>
      <c r="I808" s="557"/>
      <c r="J808" s="558"/>
      <c r="K808" s="558"/>
      <c r="L808" s="856"/>
      <c r="M808" s="295"/>
      <c r="N808" s="316"/>
    </row>
    <row r="809" spans="1:14" ht="15">
      <c r="A809" s="802">
        <v>802</v>
      </c>
      <c r="B809" s="573"/>
      <c r="C809" s="568"/>
      <c r="D809" s="292" t="s">
        <v>285</v>
      </c>
      <c r="E809" s="570"/>
      <c r="F809" s="603"/>
      <c r="G809" s="293"/>
      <c r="H809" s="732"/>
      <c r="I809" s="557"/>
      <c r="J809" s="558">
        <v>300</v>
      </c>
      <c r="K809" s="558"/>
      <c r="L809" s="856"/>
      <c r="M809" s="295">
        <f>SUM(I809:K809)</f>
        <v>300</v>
      </c>
      <c r="N809" s="316"/>
    </row>
    <row r="810" spans="1:14" ht="15">
      <c r="A810" s="802">
        <v>803</v>
      </c>
      <c r="B810" s="574"/>
      <c r="C810" s="848"/>
      <c r="D810" s="297" t="s">
        <v>275</v>
      </c>
      <c r="E810" s="322"/>
      <c r="F810" s="298"/>
      <c r="G810" s="298"/>
      <c r="H810" s="733"/>
      <c r="I810" s="320"/>
      <c r="J810" s="319">
        <v>300</v>
      </c>
      <c r="K810" s="319"/>
      <c r="L810" s="860"/>
      <c r="M810" s="284">
        <f>SUM(I810:K810)</f>
        <v>300</v>
      </c>
      <c r="N810" s="321"/>
    </row>
    <row r="811" spans="1:14" ht="15">
      <c r="A811" s="802">
        <v>804</v>
      </c>
      <c r="B811" s="573"/>
      <c r="C811" s="568">
        <v>23</v>
      </c>
      <c r="D811" s="292" t="s">
        <v>1139</v>
      </c>
      <c r="E811" s="282" t="s">
        <v>714</v>
      </c>
      <c r="F811" s="293">
        <f>SUM(G811,H811,M812,N812)</f>
        <v>44</v>
      </c>
      <c r="G811" s="293">
        <v>0</v>
      </c>
      <c r="H811" s="732">
        <v>0</v>
      </c>
      <c r="I811" s="557"/>
      <c r="J811" s="558"/>
      <c r="K811" s="558"/>
      <c r="L811" s="856"/>
      <c r="M811" s="284"/>
      <c r="N811" s="316"/>
    </row>
    <row r="812" spans="1:14" ht="15">
      <c r="A812" s="802">
        <v>805</v>
      </c>
      <c r="B812" s="573"/>
      <c r="C812" s="568"/>
      <c r="D812" s="292" t="s">
        <v>285</v>
      </c>
      <c r="E812" s="282"/>
      <c r="F812" s="293"/>
      <c r="G812" s="293"/>
      <c r="H812" s="732"/>
      <c r="I812" s="557"/>
      <c r="J812" s="558">
        <v>44</v>
      </c>
      <c r="K812" s="558"/>
      <c r="L812" s="856"/>
      <c r="M812" s="295">
        <f>SUM(I812:K812)</f>
        <v>44</v>
      </c>
      <c r="N812" s="316"/>
    </row>
    <row r="813" spans="1:14" ht="15">
      <c r="A813" s="802">
        <v>806</v>
      </c>
      <c r="B813" s="574"/>
      <c r="C813" s="848"/>
      <c r="D813" s="297" t="s">
        <v>275</v>
      </c>
      <c r="E813" s="354"/>
      <c r="F813" s="293"/>
      <c r="G813" s="298"/>
      <c r="H813" s="733"/>
      <c r="I813" s="320"/>
      <c r="J813" s="319">
        <v>35</v>
      </c>
      <c r="K813" s="319"/>
      <c r="L813" s="860"/>
      <c r="M813" s="284">
        <f>SUM(I813:K813)</f>
        <v>35</v>
      </c>
      <c r="N813" s="321"/>
    </row>
    <row r="814" spans="1:14" ht="15">
      <c r="A814" s="802">
        <v>807</v>
      </c>
      <c r="B814" s="573"/>
      <c r="C814" s="568">
        <v>24</v>
      </c>
      <c r="D814" s="292" t="s">
        <v>1140</v>
      </c>
      <c r="E814" s="282" t="s">
        <v>714</v>
      </c>
      <c r="F814" s="293">
        <f>SUM(G814,H814,M815,N815)</f>
        <v>100</v>
      </c>
      <c r="G814" s="293">
        <v>0</v>
      </c>
      <c r="H814" s="732">
        <v>0</v>
      </c>
      <c r="I814" s="557"/>
      <c r="J814" s="558"/>
      <c r="K814" s="558"/>
      <c r="L814" s="856"/>
      <c r="M814" s="284"/>
      <c r="N814" s="316"/>
    </row>
    <row r="815" spans="1:14" ht="15">
      <c r="A815" s="802">
        <v>808</v>
      </c>
      <c r="B815" s="573"/>
      <c r="C815" s="568"/>
      <c r="D815" s="292" t="s">
        <v>285</v>
      </c>
      <c r="E815" s="282"/>
      <c r="F815" s="293"/>
      <c r="G815" s="293"/>
      <c r="H815" s="732"/>
      <c r="I815" s="557"/>
      <c r="J815" s="558">
        <v>100</v>
      </c>
      <c r="K815" s="558"/>
      <c r="L815" s="856"/>
      <c r="M815" s="295">
        <f>SUM(I815:K815)</f>
        <v>100</v>
      </c>
      <c r="N815" s="316"/>
    </row>
    <row r="816" spans="1:14" ht="15">
      <c r="A816" s="802">
        <v>809</v>
      </c>
      <c r="B816" s="574"/>
      <c r="C816" s="848"/>
      <c r="D816" s="297" t="s">
        <v>275</v>
      </c>
      <c r="E816" s="354"/>
      <c r="F816" s="298"/>
      <c r="G816" s="298"/>
      <c r="H816" s="733"/>
      <c r="I816" s="320"/>
      <c r="J816" s="319">
        <v>76</v>
      </c>
      <c r="K816" s="319"/>
      <c r="L816" s="860"/>
      <c r="M816" s="284">
        <f>SUM(I816:K816)</f>
        <v>76</v>
      </c>
      <c r="N816" s="321"/>
    </row>
    <row r="817" spans="1:14" ht="15">
      <c r="A817" s="802">
        <v>810</v>
      </c>
      <c r="B817" s="573"/>
      <c r="C817" s="568">
        <v>25</v>
      </c>
      <c r="D817" s="292" t="s">
        <v>881</v>
      </c>
      <c r="E817" s="282" t="s">
        <v>714</v>
      </c>
      <c r="F817" s="293">
        <f>SUM(G817,H817,M818,N818)</f>
        <v>153</v>
      </c>
      <c r="G817" s="293">
        <v>0</v>
      </c>
      <c r="H817" s="732">
        <v>0</v>
      </c>
      <c r="I817" s="557"/>
      <c r="J817" s="558"/>
      <c r="K817" s="558"/>
      <c r="L817" s="856"/>
      <c r="M817" s="284"/>
      <c r="N817" s="316"/>
    </row>
    <row r="818" spans="1:14" ht="15">
      <c r="A818" s="802">
        <v>811</v>
      </c>
      <c r="B818" s="573"/>
      <c r="C818" s="568"/>
      <c r="D818" s="292" t="s">
        <v>285</v>
      </c>
      <c r="E818" s="282"/>
      <c r="F818" s="293"/>
      <c r="G818" s="293"/>
      <c r="H818" s="732"/>
      <c r="I818" s="557"/>
      <c r="J818" s="558">
        <v>153</v>
      </c>
      <c r="K818" s="558"/>
      <c r="L818" s="856"/>
      <c r="M818" s="295">
        <f>SUM(I818:K818)</f>
        <v>153</v>
      </c>
      <c r="N818" s="316"/>
    </row>
    <row r="819" spans="1:14" ht="15">
      <c r="A819" s="802">
        <v>812</v>
      </c>
      <c r="B819" s="574"/>
      <c r="C819" s="848"/>
      <c r="D819" s="297" t="s">
        <v>275</v>
      </c>
      <c r="E819" s="354"/>
      <c r="F819" s="298"/>
      <c r="G819" s="298"/>
      <c r="H819" s="733"/>
      <c r="I819" s="320"/>
      <c r="J819" s="319">
        <v>153</v>
      </c>
      <c r="K819" s="319"/>
      <c r="L819" s="860"/>
      <c r="M819" s="284">
        <f>SUM(I819:K819)</f>
        <v>153</v>
      </c>
      <c r="N819" s="321"/>
    </row>
    <row r="820" spans="1:14" ht="15">
      <c r="A820" s="802">
        <v>813</v>
      </c>
      <c r="B820" s="573"/>
      <c r="C820" s="568">
        <v>26</v>
      </c>
      <c r="D820" s="292" t="s">
        <v>885</v>
      </c>
      <c r="E820" s="282" t="s">
        <v>714</v>
      </c>
      <c r="F820" s="293">
        <f>SUM(G820,H820,M821,N821)</f>
        <v>337</v>
      </c>
      <c r="G820" s="293">
        <v>0</v>
      </c>
      <c r="H820" s="732">
        <v>0</v>
      </c>
      <c r="I820" s="557"/>
      <c r="J820" s="558"/>
      <c r="K820" s="558"/>
      <c r="L820" s="856"/>
      <c r="M820" s="284"/>
      <c r="N820" s="316"/>
    </row>
    <row r="821" spans="1:14" ht="15">
      <c r="A821" s="802">
        <v>814</v>
      </c>
      <c r="B821" s="573"/>
      <c r="C821" s="568"/>
      <c r="D821" s="292" t="s">
        <v>285</v>
      </c>
      <c r="E821" s="282"/>
      <c r="F821" s="293"/>
      <c r="G821" s="293"/>
      <c r="H821" s="732"/>
      <c r="I821" s="557"/>
      <c r="J821" s="558">
        <v>337</v>
      </c>
      <c r="K821" s="558"/>
      <c r="L821" s="856"/>
      <c r="M821" s="295">
        <f>SUM(I821:K821)</f>
        <v>337</v>
      </c>
      <c r="N821" s="316"/>
    </row>
    <row r="822" spans="1:14" ht="15">
      <c r="A822" s="802">
        <v>815</v>
      </c>
      <c r="B822" s="574"/>
      <c r="C822" s="848"/>
      <c r="D822" s="297" t="s">
        <v>275</v>
      </c>
      <c r="E822" s="354"/>
      <c r="F822" s="298"/>
      <c r="G822" s="298"/>
      <c r="H822" s="733"/>
      <c r="I822" s="320"/>
      <c r="J822" s="319">
        <v>337</v>
      </c>
      <c r="K822" s="319"/>
      <c r="L822" s="860"/>
      <c r="M822" s="284">
        <f>SUM(I822:K822)</f>
        <v>337</v>
      </c>
      <c r="N822" s="321"/>
    </row>
    <row r="823" spans="1:14" ht="15">
      <c r="A823" s="802">
        <v>816</v>
      </c>
      <c r="B823" s="573"/>
      <c r="C823" s="568">
        <v>27</v>
      </c>
      <c r="D823" s="292" t="s">
        <v>883</v>
      </c>
      <c r="E823" s="282" t="s">
        <v>714</v>
      </c>
      <c r="F823" s="293">
        <f>SUM(G823,H823,M824,N824)</f>
        <v>1067</v>
      </c>
      <c r="G823" s="293">
        <v>0</v>
      </c>
      <c r="H823" s="732">
        <v>0</v>
      </c>
      <c r="I823" s="557"/>
      <c r="J823" s="558"/>
      <c r="K823" s="558"/>
      <c r="L823" s="856"/>
      <c r="M823" s="284"/>
      <c r="N823" s="316"/>
    </row>
    <row r="824" spans="1:14" ht="15">
      <c r="A824" s="802">
        <v>817</v>
      </c>
      <c r="B824" s="573"/>
      <c r="C824" s="568"/>
      <c r="D824" s="292" t="s">
        <v>285</v>
      </c>
      <c r="E824" s="282"/>
      <c r="F824" s="293"/>
      <c r="G824" s="293"/>
      <c r="H824" s="732"/>
      <c r="I824" s="557"/>
      <c r="J824" s="558">
        <v>1067</v>
      </c>
      <c r="K824" s="558"/>
      <c r="L824" s="856"/>
      <c r="M824" s="295">
        <f>SUM(I824:K824)</f>
        <v>1067</v>
      </c>
      <c r="N824" s="316"/>
    </row>
    <row r="825" spans="1:14" ht="15">
      <c r="A825" s="802">
        <v>818</v>
      </c>
      <c r="B825" s="574"/>
      <c r="C825" s="848"/>
      <c r="D825" s="297" t="s">
        <v>275</v>
      </c>
      <c r="E825" s="354"/>
      <c r="F825" s="298"/>
      <c r="G825" s="298"/>
      <c r="H825" s="733"/>
      <c r="I825" s="320"/>
      <c r="J825" s="319">
        <v>1067</v>
      </c>
      <c r="K825" s="319"/>
      <c r="L825" s="860"/>
      <c r="M825" s="284">
        <f>SUM(I825:K825)</f>
        <v>1067</v>
      </c>
      <c r="N825" s="321"/>
    </row>
    <row r="826" spans="1:14" ht="15">
      <c r="A826" s="802">
        <v>819</v>
      </c>
      <c r="B826" s="573"/>
      <c r="C826" s="568">
        <v>28</v>
      </c>
      <c r="D826" s="292" t="s">
        <v>884</v>
      </c>
      <c r="E826" s="282" t="s">
        <v>714</v>
      </c>
      <c r="F826" s="293">
        <f>SUM(G826,H826,M827,N827)</f>
        <v>1048</v>
      </c>
      <c r="G826" s="293">
        <v>0</v>
      </c>
      <c r="H826" s="732">
        <v>0</v>
      </c>
      <c r="I826" s="557"/>
      <c r="J826" s="558"/>
      <c r="K826" s="558"/>
      <c r="L826" s="856"/>
      <c r="M826" s="284"/>
      <c r="N826" s="316"/>
    </row>
    <row r="827" spans="1:14" ht="15">
      <c r="A827" s="802">
        <v>820</v>
      </c>
      <c r="B827" s="573"/>
      <c r="C827" s="568"/>
      <c r="D827" s="292" t="s">
        <v>285</v>
      </c>
      <c r="E827" s="282"/>
      <c r="F827" s="293"/>
      <c r="G827" s="293"/>
      <c r="H827" s="732"/>
      <c r="I827" s="557"/>
      <c r="J827" s="558">
        <v>1048</v>
      </c>
      <c r="K827" s="558"/>
      <c r="L827" s="856"/>
      <c r="M827" s="295">
        <f>SUM(I827:K827)</f>
        <v>1048</v>
      </c>
      <c r="N827" s="316"/>
    </row>
    <row r="828" spans="1:14" ht="15">
      <c r="A828" s="802">
        <v>821</v>
      </c>
      <c r="B828" s="574"/>
      <c r="C828" s="848"/>
      <c r="D828" s="297" t="s">
        <v>275</v>
      </c>
      <c r="E828" s="354"/>
      <c r="F828" s="298"/>
      <c r="G828" s="298"/>
      <c r="H828" s="733"/>
      <c r="I828" s="320"/>
      <c r="J828" s="319">
        <v>1048</v>
      </c>
      <c r="K828" s="319"/>
      <c r="L828" s="860"/>
      <c r="M828" s="284">
        <f>SUM(I828:K828)</f>
        <v>1048</v>
      </c>
      <c r="N828" s="321"/>
    </row>
    <row r="829" spans="1:14" ht="15">
      <c r="A829" s="802">
        <v>822</v>
      </c>
      <c r="B829" s="573"/>
      <c r="C829" s="568">
        <v>29</v>
      </c>
      <c r="D829" s="292" t="s">
        <v>1137</v>
      </c>
      <c r="E829" s="282" t="s">
        <v>714</v>
      </c>
      <c r="F829" s="293">
        <f>SUM(G829,H829,M830,N830)</f>
        <v>268</v>
      </c>
      <c r="G829" s="293">
        <v>0</v>
      </c>
      <c r="H829" s="732">
        <v>0</v>
      </c>
      <c r="I829" s="557"/>
      <c r="J829" s="558"/>
      <c r="K829" s="558"/>
      <c r="L829" s="856"/>
      <c r="M829" s="284"/>
      <c r="N829" s="316"/>
    </row>
    <row r="830" spans="1:14" ht="15">
      <c r="A830" s="802">
        <v>823</v>
      </c>
      <c r="B830" s="573"/>
      <c r="C830" s="568"/>
      <c r="D830" s="292" t="s">
        <v>285</v>
      </c>
      <c r="E830" s="282"/>
      <c r="F830" s="293"/>
      <c r="G830" s="293"/>
      <c r="H830" s="732"/>
      <c r="I830" s="557"/>
      <c r="J830" s="558">
        <v>268</v>
      </c>
      <c r="K830" s="558"/>
      <c r="L830" s="856"/>
      <c r="M830" s="295">
        <f aca="true" t="shared" si="8" ref="M830:M843">SUM(I830:K830)</f>
        <v>268</v>
      </c>
      <c r="N830" s="316"/>
    </row>
    <row r="831" spans="1:14" ht="15">
      <c r="A831" s="802">
        <v>824</v>
      </c>
      <c r="B831" s="574"/>
      <c r="C831" s="848"/>
      <c r="D831" s="297" t="s">
        <v>275</v>
      </c>
      <c r="E831" s="354"/>
      <c r="F831" s="298"/>
      <c r="G831" s="298"/>
      <c r="H831" s="733"/>
      <c r="I831" s="320"/>
      <c r="J831" s="319">
        <v>268</v>
      </c>
      <c r="K831" s="319"/>
      <c r="L831" s="860"/>
      <c r="M831" s="284">
        <f t="shared" si="8"/>
        <v>268</v>
      </c>
      <c r="N831" s="321"/>
    </row>
    <row r="832" spans="1:14" ht="15">
      <c r="A832" s="802">
        <v>825</v>
      </c>
      <c r="B832" s="573"/>
      <c r="C832" s="568">
        <v>30</v>
      </c>
      <c r="D832" s="292" t="s">
        <v>1141</v>
      </c>
      <c r="E832" s="282" t="s">
        <v>714</v>
      </c>
      <c r="F832" s="293">
        <f>SUM(G832,H832,M833,N833)</f>
        <v>180</v>
      </c>
      <c r="G832" s="293">
        <v>0</v>
      </c>
      <c r="H832" s="732">
        <v>0</v>
      </c>
      <c r="I832" s="557"/>
      <c r="J832" s="558"/>
      <c r="K832" s="558"/>
      <c r="L832" s="856"/>
      <c r="M832" s="284"/>
      <c r="N832" s="316"/>
    </row>
    <row r="833" spans="1:14" ht="15">
      <c r="A833" s="802">
        <v>826</v>
      </c>
      <c r="B833" s="573"/>
      <c r="C833" s="568"/>
      <c r="D833" s="292" t="s">
        <v>285</v>
      </c>
      <c r="E833" s="282"/>
      <c r="F833" s="293"/>
      <c r="G833" s="293"/>
      <c r="H833" s="732"/>
      <c r="I833" s="557"/>
      <c r="J833" s="558">
        <v>180</v>
      </c>
      <c r="K833" s="558"/>
      <c r="L833" s="856"/>
      <c r="M833" s="295">
        <f t="shared" si="8"/>
        <v>180</v>
      </c>
      <c r="N833" s="316"/>
    </row>
    <row r="834" spans="1:14" ht="15">
      <c r="A834" s="802">
        <v>827</v>
      </c>
      <c r="B834" s="574"/>
      <c r="C834" s="848"/>
      <c r="D834" s="297" t="s">
        <v>275</v>
      </c>
      <c r="E834" s="354"/>
      <c r="F834" s="298"/>
      <c r="G834" s="298"/>
      <c r="H834" s="733"/>
      <c r="I834" s="320"/>
      <c r="J834" s="319">
        <v>180</v>
      </c>
      <c r="K834" s="319"/>
      <c r="L834" s="860"/>
      <c r="M834" s="284">
        <f t="shared" si="8"/>
        <v>180</v>
      </c>
      <c r="N834" s="321"/>
    </row>
    <row r="835" spans="1:14" ht="15">
      <c r="A835" s="802">
        <v>828</v>
      </c>
      <c r="B835" s="573"/>
      <c r="C835" s="568">
        <v>31</v>
      </c>
      <c r="D835" s="292" t="s">
        <v>1142</v>
      </c>
      <c r="E835" s="282" t="s">
        <v>714</v>
      </c>
      <c r="F835" s="293">
        <f>SUM(G835,H835,M836,N836)</f>
        <v>100</v>
      </c>
      <c r="G835" s="293">
        <v>0</v>
      </c>
      <c r="H835" s="732">
        <v>0</v>
      </c>
      <c r="I835" s="557"/>
      <c r="J835" s="558"/>
      <c r="K835" s="558"/>
      <c r="L835" s="856"/>
      <c r="M835" s="284"/>
      <c r="N835" s="316"/>
    </row>
    <row r="836" spans="1:14" ht="15">
      <c r="A836" s="802">
        <v>829</v>
      </c>
      <c r="B836" s="573"/>
      <c r="C836" s="568"/>
      <c r="D836" s="292" t="s">
        <v>285</v>
      </c>
      <c r="E836" s="282"/>
      <c r="F836" s="293"/>
      <c r="G836" s="293"/>
      <c r="H836" s="732"/>
      <c r="I836" s="557"/>
      <c r="J836" s="558">
        <v>100</v>
      </c>
      <c r="K836" s="558"/>
      <c r="L836" s="856"/>
      <c r="M836" s="295">
        <f t="shared" si="8"/>
        <v>100</v>
      </c>
      <c r="N836" s="316"/>
    </row>
    <row r="837" spans="1:14" ht="15">
      <c r="A837" s="802">
        <v>830</v>
      </c>
      <c r="B837" s="574"/>
      <c r="C837" s="848"/>
      <c r="D837" s="297" t="s">
        <v>275</v>
      </c>
      <c r="E837" s="354"/>
      <c r="F837" s="298"/>
      <c r="G837" s="298"/>
      <c r="H837" s="733"/>
      <c r="I837" s="320"/>
      <c r="J837" s="319">
        <v>80</v>
      </c>
      <c r="K837" s="319"/>
      <c r="L837" s="860"/>
      <c r="M837" s="284">
        <f t="shared" si="8"/>
        <v>80</v>
      </c>
      <c r="N837" s="321"/>
    </row>
    <row r="838" spans="1:14" ht="15">
      <c r="A838" s="802">
        <v>831</v>
      </c>
      <c r="B838" s="573"/>
      <c r="C838" s="568">
        <v>32</v>
      </c>
      <c r="D838" s="292" t="s">
        <v>1143</v>
      </c>
      <c r="E838" s="282" t="s">
        <v>714</v>
      </c>
      <c r="F838" s="293">
        <f>SUM(G838,H838,M839,N839)</f>
        <v>120</v>
      </c>
      <c r="G838" s="293">
        <v>0</v>
      </c>
      <c r="H838" s="732">
        <v>0</v>
      </c>
      <c r="I838" s="557"/>
      <c r="J838" s="558"/>
      <c r="K838" s="558"/>
      <c r="L838" s="856"/>
      <c r="M838" s="284"/>
      <c r="N838" s="316"/>
    </row>
    <row r="839" spans="1:14" ht="15">
      <c r="A839" s="802">
        <v>832</v>
      </c>
      <c r="B839" s="573"/>
      <c r="C839" s="568"/>
      <c r="D839" s="292" t="s">
        <v>285</v>
      </c>
      <c r="E839" s="282"/>
      <c r="F839" s="293"/>
      <c r="G839" s="293"/>
      <c r="H839" s="732"/>
      <c r="I839" s="557"/>
      <c r="J839" s="558">
        <v>120</v>
      </c>
      <c r="K839" s="558"/>
      <c r="L839" s="856"/>
      <c r="M839" s="295">
        <f t="shared" si="8"/>
        <v>120</v>
      </c>
      <c r="N839" s="316"/>
    </row>
    <row r="840" spans="1:14" ht="15">
      <c r="A840" s="802">
        <v>833</v>
      </c>
      <c r="B840" s="574"/>
      <c r="C840" s="848"/>
      <c r="D840" s="297" t="s">
        <v>275</v>
      </c>
      <c r="E840" s="354"/>
      <c r="F840" s="298"/>
      <c r="G840" s="298"/>
      <c r="H840" s="733"/>
      <c r="I840" s="320"/>
      <c r="J840" s="319">
        <v>120</v>
      </c>
      <c r="K840" s="319"/>
      <c r="L840" s="860"/>
      <c r="M840" s="284">
        <f t="shared" si="8"/>
        <v>120</v>
      </c>
      <c r="N840" s="321"/>
    </row>
    <row r="841" spans="1:14" ht="15">
      <c r="A841" s="802">
        <v>834</v>
      </c>
      <c r="B841" s="573"/>
      <c r="C841" s="568">
        <v>33</v>
      </c>
      <c r="D841" s="292" t="s">
        <v>1144</v>
      </c>
      <c r="E841" s="282" t="s">
        <v>714</v>
      </c>
      <c r="F841" s="293">
        <f>SUM(G841,H841,M842,N842)</f>
        <v>92</v>
      </c>
      <c r="G841" s="293">
        <v>0</v>
      </c>
      <c r="H841" s="732">
        <v>0</v>
      </c>
      <c r="I841" s="557"/>
      <c r="J841" s="558"/>
      <c r="K841" s="558"/>
      <c r="L841" s="856"/>
      <c r="M841" s="284"/>
      <c r="N841" s="316"/>
    </row>
    <row r="842" spans="1:14" ht="15">
      <c r="A842" s="802">
        <v>835</v>
      </c>
      <c r="B842" s="573"/>
      <c r="C842" s="568"/>
      <c r="D842" s="292" t="s">
        <v>285</v>
      </c>
      <c r="E842" s="282"/>
      <c r="F842" s="293"/>
      <c r="G842" s="293"/>
      <c r="H842" s="732"/>
      <c r="I842" s="557"/>
      <c r="J842" s="558">
        <v>92</v>
      </c>
      <c r="K842" s="558"/>
      <c r="L842" s="856"/>
      <c r="M842" s="295">
        <f t="shared" si="8"/>
        <v>92</v>
      </c>
      <c r="N842" s="316"/>
    </row>
    <row r="843" spans="1:14" ht="15">
      <c r="A843" s="802">
        <v>836</v>
      </c>
      <c r="B843" s="574"/>
      <c r="C843" s="848"/>
      <c r="D843" s="297" t="s">
        <v>275</v>
      </c>
      <c r="E843" s="354"/>
      <c r="F843" s="298"/>
      <c r="G843" s="298"/>
      <c r="H843" s="733"/>
      <c r="I843" s="320"/>
      <c r="J843" s="319">
        <v>92</v>
      </c>
      <c r="K843" s="319"/>
      <c r="L843" s="860"/>
      <c r="M843" s="284">
        <f t="shared" si="8"/>
        <v>92</v>
      </c>
      <c r="N843" s="321"/>
    </row>
    <row r="844" spans="1:14" ht="15">
      <c r="A844" s="802">
        <v>837</v>
      </c>
      <c r="B844" s="567">
        <v>6</v>
      </c>
      <c r="C844" s="568"/>
      <c r="D844" s="339" t="s">
        <v>411</v>
      </c>
      <c r="E844" s="282"/>
      <c r="F844" s="351"/>
      <c r="G844" s="351"/>
      <c r="H844" s="352"/>
      <c r="I844" s="557"/>
      <c r="J844" s="558"/>
      <c r="K844" s="558"/>
      <c r="L844" s="856"/>
      <c r="M844" s="284"/>
      <c r="N844" s="311"/>
    </row>
    <row r="845" spans="1:14" ht="15">
      <c r="A845" s="802">
        <v>838</v>
      </c>
      <c r="B845" s="573"/>
      <c r="C845" s="568">
        <v>1</v>
      </c>
      <c r="D845" s="292" t="s">
        <v>569</v>
      </c>
      <c r="E845" s="282" t="s">
        <v>714</v>
      </c>
      <c r="F845" s="293">
        <f>SUM(G845,H845,M847,N846)</f>
        <v>74</v>
      </c>
      <c r="G845" s="293">
        <v>0</v>
      </c>
      <c r="H845" s="732">
        <v>0</v>
      </c>
      <c r="I845" s="557"/>
      <c r="J845" s="558"/>
      <c r="K845" s="558"/>
      <c r="L845" s="856"/>
      <c r="M845" s="295"/>
      <c r="N845" s="316"/>
    </row>
    <row r="846" spans="1:14" ht="15">
      <c r="A846" s="802">
        <v>839</v>
      </c>
      <c r="B846" s="571"/>
      <c r="C846" s="568"/>
      <c r="D846" s="286" t="s">
        <v>277</v>
      </c>
      <c r="E846" s="287"/>
      <c r="F846" s="734"/>
      <c r="G846" s="288"/>
      <c r="H846" s="731"/>
      <c r="I846" s="560"/>
      <c r="J846" s="561">
        <v>74</v>
      </c>
      <c r="K846" s="561"/>
      <c r="L846" s="857"/>
      <c r="M846" s="290">
        <f>SUM(I846:K846)</f>
        <v>74</v>
      </c>
      <c r="N846" s="315"/>
    </row>
    <row r="847" spans="1:14" ht="15">
      <c r="A847" s="802">
        <v>840</v>
      </c>
      <c r="B847" s="573"/>
      <c r="C847" s="568"/>
      <c r="D847" s="292" t="s">
        <v>285</v>
      </c>
      <c r="E847" s="282"/>
      <c r="F847" s="735"/>
      <c r="G847" s="293"/>
      <c r="H847" s="732"/>
      <c r="I847" s="557"/>
      <c r="J847" s="558">
        <v>74</v>
      </c>
      <c r="K847" s="558"/>
      <c r="L847" s="856"/>
      <c r="M847" s="295">
        <f>SUM(I847:K847)</f>
        <v>74</v>
      </c>
      <c r="N847" s="316"/>
    </row>
    <row r="848" spans="1:14" ht="15">
      <c r="A848" s="802">
        <v>841</v>
      </c>
      <c r="B848" s="574"/>
      <c r="C848" s="848"/>
      <c r="D848" s="297" t="s">
        <v>275</v>
      </c>
      <c r="E848" s="282"/>
      <c r="F848" s="293"/>
      <c r="G848" s="298"/>
      <c r="H848" s="733"/>
      <c r="I848" s="320"/>
      <c r="J848" s="319">
        <v>74</v>
      </c>
      <c r="K848" s="319"/>
      <c r="L848" s="860"/>
      <c r="M848" s="284">
        <f>SUM(I848:K848)</f>
        <v>74</v>
      </c>
      <c r="N848" s="321"/>
    </row>
    <row r="849" spans="1:14" ht="15">
      <c r="A849" s="802">
        <v>842</v>
      </c>
      <c r="B849" s="573"/>
      <c r="C849" s="568">
        <v>2</v>
      </c>
      <c r="D849" s="292" t="s">
        <v>580</v>
      </c>
      <c r="E849" s="282" t="s">
        <v>714</v>
      </c>
      <c r="F849" s="293">
        <f>SUM(G849,H849,M851,N850)</f>
        <v>29</v>
      </c>
      <c r="G849" s="293">
        <v>0</v>
      </c>
      <c r="H849" s="732">
        <v>0</v>
      </c>
      <c r="I849" s="557"/>
      <c r="J849" s="558"/>
      <c r="K849" s="558"/>
      <c r="L849" s="856"/>
      <c r="M849" s="295"/>
      <c r="N849" s="316"/>
    </row>
    <row r="850" spans="1:14" ht="15">
      <c r="A850" s="802">
        <v>843</v>
      </c>
      <c r="B850" s="571"/>
      <c r="C850" s="568"/>
      <c r="D850" s="286" t="s">
        <v>277</v>
      </c>
      <c r="E850" s="287"/>
      <c r="F850" s="734"/>
      <c r="G850" s="288"/>
      <c r="H850" s="731"/>
      <c r="I850" s="560"/>
      <c r="J850" s="561">
        <v>29</v>
      </c>
      <c r="K850" s="561"/>
      <c r="L850" s="857"/>
      <c r="M850" s="290">
        <f>SUM(I850:K850)</f>
        <v>29</v>
      </c>
      <c r="N850" s="315"/>
    </row>
    <row r="851" spans="1:14" ht="15">
      <c r="A851" s="802">
        <v>844</v>
      </c>
      <c r="B851" s="573"/>
      <c r="C851" s="568"/>
      <c r="D851" s="292" t="s">
        <v>285</v>
      </c>
      <c r="E851" s="282"/>
      <c r="F851" s="735"/>
      <c r="G851" s="293"/>
      <c r="H851" s="732"/>
      <c r="I851" s="557"/>
      <c r="J851" s="558">
        <v>29</v>
      </c>
      <c r="K851" s="558"/>
      <c r="L851" s="856"/>
      <c r="M851" s="295">
        <f>SUM(I851:K851)</f>
        <v>29</v>
      </c>
      <c r="N851" s="316"/>
    </row>
    <row r="852" spans="1:14" ht="15">
      <c r="A852" s="802">
        <v>845</v>
      </c>
      <c r="B852" s="574"/>
      <c r="C852" s="848"/>
      <c r="D852" s="297" t="s">
        <v>275</v>
      </c>
      <c r="E852" s="282"/>
      <c r="F852" s="293"/>
      <c r="G852" s="298"/>
      <c r="H852" s="733"/>
      <c r="I852" s="320"/>
      <c r="J852" s="319">
        <v>29</v>
      </c>
      <c r="K852" s="319"/>
      <c r="L852" s="860"/>
      <c r="M852" s="284">
        <f>SUM(I852:K852)</f>
        <v>29</v>
      </c>
      <c r="N852" s="321"/>
    </row>
    <row r="853" spans="1:14" ht="15">
      <c r="A853" s="802">
        <v>846</v>
      </c>
      <c r="B853" s="573"/>
      <c r="C853" s="568">
        <v>3</v>
      </c>
      <c r="D853" s="292" t="s">
        <v>581</v>
      </c>
      <c r="E853" s="282" t="s">
        <v>714</v>
      </c>
      <c r="F853" s="293">
        <f>SUM(G853,H853,M855,N854)</f>
        <v>75</v>
      </c>
      <c r="G853" s="293">
        <v>0</v>
      </c>
      <c r="H853" s="732">
        <v>0</v>
      </c>
      <c r="I853" s="557"/>
      <c r="J853" s="558"/>
      <c r="K853" s="558"/>
      <c r="L853" s="856"/>
      <c r="M853" s="295"/>
      <c r="N853" s="316"/>
    </row>
    <row r="854" spans="1:14" ht="15">
      <c r="A854" s="802">
        <v>847</v>
      </c>
      <c r="B854" s="571"/>
      <c r="C854" s="568"/>
      <c r="D854" s="286" t="s">
        <v>277</v>
      </c>
      <c r="E854" s="569"/>
      <c r="F854" s="712"/>
      <c r="G854" s="288"/>
      <c r="H854" s="731"/>
      <c r="I854" s="560"/>
      <c r="J854" s="561">
        <v>75</v>
      </c>
      <c r="K854" s="561"/>
      <c r="L854" s="857"/>
      <c r="M854" s="290">
        <f>SUM(I854:K854)</f>
        <v>75</v>
      </c>
      <c r="N854" s="315"/>
    </row>
    <row r="855" spans="1:14" ht="15">
      <c r="A855" s="802">
        <v>848</v>
      </c>
      <c r="B855" s="573"/>
      <c r="C855" s="568"/>
      <c r="D855" s="292" t="s">
        <v>285</v>
      </c>
      <c r="E855" s="570"/>
      <c r="F855" s="603"/>
      <c r="G855" s="293"/>
      <c r="H855" s="732"/>
      <c r="I855" s="557"/>
      <c r="J855" s="558">
        <v>75</v>
      </c>
      <c r="K855" s="558"/>
      <c r="L855" s="856"/>
      <c r="M855" s="295">
        <f>SUM(I855:K855)</f>
        <v>75</v>
      </c>
      <c r="N855" s="316"/>
    </row>
    <row r="856" spans="1:14" ht="15">
      <c r="A856" s="802">
        <v>849</v>
      </c>
      <c r="B856" s="574"/>
      <c r="C856" s="848"/>
      <c r="D856" s="297" t="s">
        <v>275</v>
      </c>
      <c r="E856" s="322"/>
      <c r="F856" s="298"/>
      <c r="G856" s="298"/>
      <c r="H856" s="733"/>
      <c r="I856" s="320"/>
      <c r="J856" s="319">
        <v>75</v>
      </c>
      <c r="K856" s="319"/>
      <c r="L856" s="860"/>
      <c r="M856" s="284">
        <f>SUM(I856:K856)</f>
        <v>75</v>
      </c>
      <c r="N856" s="321"/>
    </row>
    <row r="857" spans="1:14" ht="15">
      <c r="A857" s="802">
        <v>850</v>
      </c>
      <c r="B857" s="573"/>
      <c r="C857" s="568">
        <v>4</v>
      </c>
      <c r="D857" s="292" t="s">
        <v>345</v>
      </c>
      <c r="E857" s="282" t="s">
        <v>714</v>
      </c>
      <c r="F857" s="293">
        <v>140</v>
      </c>
      <c r="G857" s="293">
        <v>0</v>
      </c>
      <c r="H857" s="732">
        <v>0</v>
      </c>
      <c r="I857" s="557"/>
      <c r="J857" s="558"/>
      <c r="K857" s="558"/>
      <c r="L857" s="856"/>
      <c r="M857" s="284"/>
      <c r="N857" s="316"/>
    </row>
    <row r="858" spans="1:14" ht="15">
      <c r="A858" s="802">
        <v>851</v>
      </c>
      <c r="B858" s="573"/>
      <c r="C858" s="568"/>
      <c r="D858" s="292" t="s">
        <v>285</v>
      </c>
      <c r="E858" s="282"/>
      <c r="F858" s="293"/>
      <c r="G858" s="293"/>
      <c r="H858" s="732"/>
      <c r="I858" s="557"/>
      <c r="J858" s="558">
        <v>140</v>
      </c>
      <c r="K858" s="558"/>
      <c r="L858" s="856"/>
      <c r="M858" s="295">
        <f>SUM(I858:K858)</f>
        <v>140</v>
      </c>
      <c r="N858" s="316"/>
    </row>
    <row r="859" spans="1:14" ht="15">
      <c r="A859" s="802">
        <v>852</v>
      </c>
      <c r="B859" s="574"/>
      <c r="C859" s="848"/>
      <c r="D859" s="297" t="s">
        <v>275</v>
      </c>
      <c r="E859" s="354"/>
      <c r="F859" s="298"/>
      <c r="G859" s="298"/>
      <c r="H859" s="733"/>
      <c r="I859" s="320"/>
      <c r="J859" s="319">
        <v>140</v>
      </c>
      <c r="K859" s="319"/>
      <c r="L859" s="860"/>
      <c r="M859" s="284">
        <f>SUM(I859:K859)</f>
        <v>140</v>
      </c>
      <c r="N859" s="321"/>
    </row>
    <row r="860" spans="1:14" ht="15">
      <c r="A860" s="802">
        <v>853</v>
      </c>
      <c r="B860" s="573"/>
      <c r="C860" s="568">
        <v>5</v>
      </c>
      <c r="D860" s="292" t="s">
        <v>831</v>
      </c>
      <c r="E860" s="282" t="s">
        <v>714</v>
      </c>
      <c r="F860" s="293">
        <f>SUM(G860,H860,M861,N861)</f>
        <v>85</v>
      </c>
      <c r="G860" s="293">
        <v>0</v>
      </c>
      <c r="H860" s="732">
        <v>0</v>
      </c>
      <c r="I860" s="557"/>
      <c r="J860" s="558"/>
      <c r="K860" s="558"/>
      <c r="L860" s="856"/>
      <c r="M860" s="284"/>
      <c r="N860" s="316"/>
    </row>
    <row r="861" spans="1:14" ht="15">
      <c r="A861" s="802">
        <v>854</v>
      </c>
      <c r="B861" s="573"/>
      <c r="C861" s="568"/>
      <c r="D861" s="292" t="s">
        <v>285</v>
      </c>
      <c r="E861" s="282"/>
      <c r="F861" s="293"/>
      <c r="G861" s="293"/>
      <c r="H861" s="732"/>
      <c r="I861" s="557"/>
      <c r="J861" s="558">
        <v>85</v>
      </c>
      <c r="K861" s="558"/>
      <c r="L861" s="856"/>
      <c r="M861" s="295">
        <f>SUM(I861:K861)</f>
        <v>85</v>
      </c>
      <c r="N861" s="316"/>
    </row>
    <row r="862" spans="1:14" ht="15">
      <c r="A862" s="802">
        <v>855</v>
      </c>
      <c r="B862" s="574"/>
      <c r="C862" s="848"/>
      <c r="D862" s="297" t="s">
        <v>275</v>
      </c>
      <c r="E862" s="354"/>
      <c r="F862" s="298"/>
      <c r="G862" s="298"/>
      <c r="H862" s="733"/>
      <c r="I862" s="320"/>
      <c r="J862" s="319">
        <v>72</v>
      </c>
      <c r="K862" s="319"/>
      <c r="L862" s="860"/>
      <c r="M862" s="284">
        <f>SUM(I862:K862)</f>
        <v>72</v>
      </c>
      <c r="N862" s="321"/>
    </row>
    <row r="863" spans="1:14" ht="15">
      <c r="A863" s="802">
        <v>856</v>
      </c>
      <c r="B863" s="573"/>
      <c r="C863" s="568">
        <v>6</v>
      </c>
      <c r="D863" s="292" t="s">
        <v>839</v>
      </c>
      <c r="E863" s="282" t="s">
        <v>714</v>
      </c>
      <c r="F863" s="293">
        <f>SUM(G863,H863,M864,N864)</f>
        <v>10</v>
      </c>
      <c r="G863" s="293">
        <v>0</v>
      </c>
      <c r="H863" s="732">
        <v>0</v>
      </c>
      <c r="I863" s="557"/>
      <c r="J863" s="558"/>
      <c r="K863" s="558"/>
      <c r="L863" s="856"/>
      <c r="M863" s="284"/>
      <c r="N863" s="316"/>
    </row>
    <row r="864" spans="1:14" ht="15">
      <c r="A864" s="802">
        <v>857</v>
      </c>
      <c r="B864" s="573"/>
      <c r="C864" s="568"/>
      <c r="D864" s="292" t="s">
        <v>285</v>
      </c>
      <c r="E864" s="282"/>
      <c r="F864" s="293"/>
      <c r="G864" s="293"/>
      <c r="H864" s="732"/>
      <c r="I864" s="557"/>
      <c r="J864" s="558">
        <v>10</v>
      </c>
      <c r="K864" s="558"/>
      <c r="L864" s="856"/>
      <c r="M864" s="295">
        <f>SUM(I864:K864)</f>
        <v>10</v>
      </c>
      <c r="N864" s="316"/>
    </row>
    <row r="865" spans="1:14" ht="15">
      <c r="A865" s="802">
        <v>858</v>
      </c>
      <c r="B865" s="574"/>
      <c r="C865" s="848"/>
      <c r="D865" s="297" t="s">
        <v>275</v>
      </c>
      <c r="E865" s="354"/>
      <c r="F865" s="298"/>
      <c r="G865" s="298"/>
      <c r="H865" s="733"/>
      <c r="I865" s="320"/>
      <c r="J865" s="319">
        <v>10</v>
      </c>
      <c r="K865" s="319"/>
      <c r="L865" s="860"/>
      <c r="M865" s="284">
        <f>SUM(I865:K865)</f>
        <v>10</v>
      </c>
      <c r="N865" s="321"/>
    </row>
    <row r="866" spans="1:14" ht="15">
      <c r="A866" s="802">
        <v>859</v>
      </c>
      <c r="B866" s="573"/>
      <c r="C866" s="568">
        <v>7</v>
      </c>
      <c r="D866" s="292" t="s">
        <v>886</v>
      </c>
      <c r="E866" s="282" t="s">
        <v>714</v>
      </c>
      <c r="F866" s="293">
        <f>SUM(G866,H866,M867,N867)</f>
        <v>42</v>
      </c>
      <c r="G866" s="293">
        <v>0</v>
      </c>
      <c r="H866" s="732">
        <v>0</v>
      </c>
      <c r="I866" s="557"/>
      <c r="J866" s="558"/>
      <c r="K866" s="558"/>
      <c r="L866" s="856"/>
      <c r="M866" s="284"/>
      <c r="N866" s="316"/>
    </row>
    <row r="867" spans="1:14" ht="15">
      <c r="A867" s="802">
        <v>860</v>
      </c>
      <c r="B867" s="573"/>
      <c r="C867" s="568"/>
      <c r="D867" s="292" t="s">
        <v>285</v>
      </c>
      <c r="E867" s="282"/>
      <c r="F867" s="293"/>
      <c r="G867" s="293"/>
      <c r="H867" s="732"/>
      <c r="I867" s="557"/>
      <c r="J867" s="558">
        <v>42</v>
      </c>
      <c r="K867" s="558"/>
      <c r="L867" s="856"/>
      <c r="M867" s="295">
        <f>SUM(I867:K867)</f>
        <v>42</v>
      </c>
      <c r="N867" s="316"/>
    </row>
    <row r="868" spans="1:14" ht="15">
      <c r="A868" s="802">
        <v>861</v>
      </c>
      <c r="B868" s="574"/>
      <c r="C868" s="848"/>
      <c r="D868" s="297" t="s">
        <v>275</v>
      </c>
      <c r="E868" s="354"/>
      <c r="F868" s="298"/>
      <c r="G868" s="298"/>
      <c r="H868" s="733"/>
      <c r="I868" s="320"/>
      <c r="J868" s="319">
        <v>41</v>
      </c>
      <c r="K868" s="319"/>
      <c r="L868" s="860"/>
      <c r="M868" s="284">
        <f>SUM(I868:K868)</f>
        <v>41</v>
      </c>
      <c r="N868" s="321"/>
    </row>
    <row r="869" spans="1:14" ht="15">
      <c r="A869" s="802">
        <v>862</v>
      </c>
      <c r="B869" s="573"/>
      <c r="C869" s="568">
        <v>8</v>
      </c>
      <c r="D869" s="292" t="s">
        <v>887</v>
      </c>
      <c r="E869" s="282" t="s">
        <v>714</v>
      </c>
      <c r="F869" s="293">
        <f>SUM(G869,H869,M870,N870)</f>
        <v>19</v>
      </c>
      <c r="G869" s="293">
        <v>0</v>
      </c>
      <c r="H869" s="732">
        <v>0</v>
      </c>
      <c r="I869" s="557"/>
      <c r="J869" s="558"/>
      <c r="K869" s="558"/>
      <c r="L869" s="856"/>
      <c r="M869" s="284"/>
      <c r="N869" s="316"/>
    </row>
    <row r="870" spans="1:14" ht="15">
      <c r="A870" s="802">
        <v>863</v>
      </c>
      <c r="B870" s="573"/>
      <c r="C870" s="568"/>
      <c r="D870" s="292" t="s">
        <v>285</v>
      </c>
      <c r="E870" s="282"/>
      <c r="F870" s="293"/>
      <c r="G870" s="293"/>
      <c r="H870" s="732"/>
      <c r="I870" s="557"/>
      <c r="J870" s="558">
        <v>19</v>
      </c>
      <c r="K870" s="558"/>
      <c r="L870" s="856"/>
      <c r="M870" s="295">
        <f>SUM(I870:K870)</f>
        <v>19</v>
      </c>
      <c r="N870" s="316"/>
    </row>
    <row r="871" spans="1:14" ht="15">
      <c r="A871" s="802">
        <v>864</v>
      </c>
      <c r="B871" s="574"/>
      <c r="C871" s="848"/>
      <c r="D871" s="297" t="s">
        <v>275</v>
      </c>
      <c r="E871" s="354"/>
      <c r="F871" s="298"/>
      <c r="G871" s="298"/>
      <c r="H871" s="733"/>
      <c r="I871" s="320"/>
      <c r="J871" s="319">
        <v>19</v>
      </c>
      <c r="K871" s="319"/>
      <c r="L871" s="860"/>
      <c r="M871" s="284">
        <f>SUM(I871:K871)</f>
        <v>19</v>
      </c>
      <c r="N871" s="321"/>
    </row>
    <row r="872" spans="1:14" ht="30">
      <c r="A872" s="802">
        <v>865</v>
      </c>
      <c r="B872" s="573"/>
      <c r="C872" s="568">
        <v>9</v>
      </c>
      <c r="D872" s="292" t="s">
        <v>888</v>
      </c>
      <c r="E872" s="282" t="s">
        <v>714</v>
      </c>
      <c r="F872" s="293">
        <f>SUM(G872,H872,M873,N873)</f>
        <v>327</v>
      </c>
      <c r="G872" s="293">
        <v>0</v>
      </c>
      <c r="H872" s="732">
        <v>0</v>
      </c>
      <c r="I872" s="557"/>
      <c r="J872" s="558"/>
      <c r="K872" s="558"/>
      <c r="L872" s="856"/>
      <c r="M872" s="284"/>
      <c r="N872" s="316"/>
    </row>
    <row r="873" spans="1:14" ht="15">
      <c r="A873" s="802">
        <v>866</v>
      </c>
      <c r="B873" s="573"/>
      <c r="C873" s="568"/>
      <c r="D873" s="292" t="s">
        <v>285</v>
      </c>
      <c r="E873" s="282"/>
      <c r="F873" s="293"/>
      <c r="G873" s="293"/>
      <c r="H873" s="732"/>
      <c r="I873" s="557"/>
      <c r="J873" s="558">
        <v>327</v>
      </c>
      <c r="K873" s="558"/>
      <c r="L873" s="856"/>
      <c r="M873" s="295">
        <f>SUM(I873:K873)</f>
        <v>327</v>
      </c>
      <c r="N873" s="316"/>
    </row>
    <row r="874" spans="1:14" ht="15">
      <c r="A874" s="802">
        <v>867</v>
      </c>
      <c r="B874" s="574"/>
      <c r="C874" s="848"/>
      <c r="D874" s="297" t="s">
        <v>275</v>
      </c>
      <c r="E874" s="354"/>
      <c r="F874" s="298"/>
      <c r="G874" s="298"/>
      <c r="H874" s="733"/>
      <c r="I874" s="320"/>
      <c r="J874" s="319">
        <v>306</v>
      </c>
      <c r="K874" s="319"/>
      <c r="L874" s="860"/>
      <c r="M874" s="284">
        <f>SUM(I874:K874)</f>
        <v>306</v>
      </c>
      <c r="N874" s="321"/>
    </row>
    <row r="875" spans="1:14" ht="15">
      <c r="A875" s="802">
        <v>868</v>
      </c>
      <c r="B875" s="573"/>
      <c r="C875" s="568">
        <v>10</v>
      </c>
      <c r="D875" s="292" t="s">
        <v>889</v>
      </c>
      <c r="E875" s="282" t="s">
        <v>714</v>
      </c>
      <c r="F875" s="293">
        <f>SUM(G875,H875,M876,N876)</f>
        <v>119</v>
      </c>
      <c r="G875" s="293">
        <v>0</v>
      </c>
      <c r="H875" s="732">
        <v>0</v>
      </c>
      <c r="I875" s="557"/>
      <c r="J875" s="558"/>
      <c r="K875" s="558"/>
      <c r="L875" s="856"/>
      <c r="M875" s="284"/>
      <c r="N875" s="316"/>
    </row>
    <row r="876" spans="1:14" ht="15">
      <c r="A876" s="802">
        <v>869</v>
      </c>
      <c r="B876" s="573"/>
      <c r="C876" s="568"/>
      <c r="D876" s="292" t="s">
        <v>285</v>
      </c>
      <c r="E876" s="282"/>
      <c r="F876" s="293"/>
      <c r="G876" s="293"/>
      <c r="H876" s="732"/>
      <c r="I876" s="557"/>
      <c r="J876" s="558">
        <v>119</v>
      </c>
      <c r="K876" s="558"/>
      <c r="L876" s="856"/>
      <c r="M876" s="295">
        <f>SUM(I876:K876)</f>
        <v>119</v>
      </c>
      <c r="N876" s="316"/>
    </row>
    <row r="877" spans="1:14" ht="15">
      <c r="A877" s="802">
        <v>870</v>
      </c>
      <c r="B877" s="574"/>
      <c r="C877" s="848"/>
      <c r="D877" s="297" t="s">
        <v>275</v>
      </c>
      <c r="E877" s="354"/>
      <c r="F877" s="298"/>
      <c r="G877" s="298"/>
      <c r="H877" s="733"/>
      <c r="I877" s="320"/>
      <c r="J877" s="319">
        <v>10</v>
      </c>
      <c r="K877" s="319"/>
      <c r="L877" s="860"/>
      <c r="M877" s="284">
        <f>SUM(I877:K877)</f>
        <v>10</v>
      </c>
      <c r="N877" s="321"/>
    </row>
    <row r="878" spans="1:14" ht="15">
      <c r="A878" s="802">
        <v>871</v>
      </c>
      <c r="B878" s="573"/>
      <c r="C878" s="568">
        <v>11</v>
      </c>
      <c r="D878" s="292" t="s">
        <v>890</v>
      </c>
      <c r="E878" s="282" t="s">
        <v>714</v>
      </c>
      <c r="F878" s="293">
        <f>SUM(G878,H878,M879,N879)</f>
        <v>64</v>
      </c>
      <c r="G878" s="293">
        <v>0</v>
      </c>
      <c r="H878" s="732">
        <v>0</v>
      </c>
      <c r="I878" s="557"/>
      <c r="J878" s="558"/>
      <c r="K878" s="558"/>
      <c r="L878" s="856"/>
      <c r="M878" s="284"/>
      <c r="N878" s="316"/>
    </row>
    <row r="879" spans="1:14" ht="15">
      <c r="A879" s="802">
        <v>872</v>
      </c>
      <c r="B879" s="573"/>
      <c r="C879" s="568"/>
      <c r="D879" s="292" t="s">
        <v>285</v>
      </c>
      <c r="E879" s="282"/>
      <c r="F879" s="293"/>
      <c r="G879" s="293"/>
      <c r="H879" s="732"/>
      <c r="I879" s="557"/>
      <c r="J879" s="558">
        <v>64</v>
      </c>
      <c r="K879" s="558"/>
      <c r="L879" s="856"/>
      <c r="M879" s="295">
        <f>SUM(I879:K879)</f>
        <v>64</v>
      </c>
      <c r="N879" s="316"/>
    </row>
    <row r="880" spans="1:14" ht="15">
      <c r="A880" s="802">
        <v>873</v>
      </c>
      <c r="B880" s="574"/>
      <c r="C880" s="848"/>
      <c r="D880" s="297" t="s">
        <v>275</v>
      </c>
      <c r="E880" s="354"/>
      <c r="F880" s="298"/>
      <c r="G880" s="298"/>
      <c r="H880" s="733"/>
      <c r="I880" s="320"/>
      <c r="J880" s="319">
        <v>64</v>
      </c>
      <c r="K880" s="319"/>
      <c r="L880" s="860"/>
      <c r="M880" s="284">
        <f>SUM(I880:K880)</f>
        <v>64</v>
      </c>
      <c r="N880" s="321"/>
    </row>
    <row r="881" spans="1:14" ht="33" customHeight="1">
      <c r="A881" s="802">
        <v>874</v>
      </c>
      <c r="B881" s="573"/>
      <c r="C881" s="846">
        <v>12</v>
      </c>
      <c r="D881" s="292" t="s">
        <v>891</v>
      </c>
      <c r="E881" s="282" t="s">
        <v>714</v>
      </c>
      <c r="F881" s="293">
        <f>SUM(G881,H881,M882,N882)</f>
        <v>1520</v>
      </c>
      <c r="G881" s="293">
        <v>0</v>
      </c>
      <c r="H881" s="732">
        <v>0</v>
      </c>
      <c r="I881" s="557"/>
      <c r="J881" s="558"/>
      <c r="K881" s="558"/>
      <c r="L881" s="856"/>
      <c r="M881" s="284"/>
      <c r="N881" s="316"/>
    </row>
    <row r="882" spans="1:14" ht="15">
      <c r="A882" s="802">
        <v>875</v>
      </c>
      <c r="B882" s="573"/>
      <c r="C882" s="568"/>
      <c r="D882" s="292" t="s">
        <v>285</v>
      </c>
      <c r="E882" s="282"/>
      <c r="F882" s="293"/>
      <c r="G882" s="293"/>
      <c r="H882" s="732"/>
      <c r="I882" s="557"/>
      <c r="J882" s="558">
        <v>1520</v>
      </c>
      <c r="K882" s="558"/>
      <c r="L882" s="856"/>
      <c r="M882" s="295">
        <f>SUM(I882:K882)</f>
        <v>1520</v>
      </c>
      <c r="N882" s="316"/>
    </row>
    <row r="883" spans="1:14" ht="15">
      <c r="A883" s="802">
        <v>876</v>
      </c>
      <c r="B883" s="574"/>
      <c r="C883" s="848"/>
      <c r="D883" s="297" t="s">
        <v>275</v>
      </c>
      <c r="E883" s="354"/>
      <c r="F883" s="298"/>
      <c r="G883" s="298"/>
      <c r="H883" s="733"/>
      <c r="I883" s="320"/>
      <c r="J883" s="319"/>
      <c r="K883" s="319"/>
      <c r="L883" s="860"/>
      <c r="M883" s="284">
        <f>SUM(I883:K883)</f>
        <v>0</v>
      </c>
      <c r="N883" s="321"/>
    </row>
    <row r="884" spans="1:14" ht="15">
      <c r="A884" s="802">
        <v>877</v>
      </c>
      <c r="B884" s="573"/>
      <c r="C884" s="568">
        <v>13</v>
      </c>
      <c r="D884" s="292" t="s">
        <v>1145</v>
      </c>
      <c r="E884" s="282" t="s">
        <v>714</v>
      </c>
      <c r="F884" s="293">
        <f>SUM(G884,H884,M885,N885)</f>
        <v>15</v>
      </c>
      <c r="G884" s="293">
        <v>0</v>
      </c>
      <c r="H884" s="732">
        <v>0</v>
      </c>
      <c r="I884" s="557"/>
      <c r="J884" s="558"/>
      <c r="K884" s="558"/>
      <c r="L884" s="856"/>
      <c r="M884" s="284"/>
      <c r="N884" s="316"/>
    </row>
    <row r="885" spans="1:14" ht="15">
      <c r="A885" s="802">
        <v>878</v>
      </c>
      <c r="B885" s="573"/>
      <c r="C885" s="568"/>
      <c r="D885" s="292" t="s">
        <v>285</v>
      </c>
      <c r="E885" s="282"/>
      <c r="F885" s="293"/>
      <c r="G885" s="293"/>
      <c r="H885" s="732"/>
      <c r="I885" s="557"/>
      <c r="J885" s="558">
        <v>15</v>
      </c>
      <c r="K885" s="558"/>
      <c r="L885" s="856"/>
      <c r="M885" s="295">
        <f aca="true" t="shared" si="9" ref="M885:M901">SUM(I885:K885)</f>
        <v>15</v>
      </c>
      <c r="N885" s="316"/>
    </row>
    <row r="886" spans="1:14" ht="15">
      <c r="A886" s="802">
        <v>879</v>
      </c>
      <c r="B886" s="574"/>
      <c r="C886" s="848"/>
      <c r="D886" s="297" t="s">
        <v>275</v>
      </c>
      <c r="E886" s="354"/>
      <c r="F886" s="298"/>
      <c r="G886" s="298"/>
      <c r="H886" s="733"/>
      <c r="I886" s="320"/>
      <c r="J886" s="319"/>
      <c r="K886" s="319"/>
      <c r="L886" s="860"/>
      <c r="M886" s="284">
        <f t="shared" si="9"/>
        <v>0</v>
      </c>
      <c r="N886" s="321"/>
    </row>
    <row r="887" spans="1:14" ht="15">
      <c r="A887" s="802">
        <v>880</v>
      </c>
      <c r="B887" s="573"/>
      <c r="C887" s="568">
        <v>14</v>
      </c>
      <c r="D887" s="292" t="s">
        <v>1146</v>
      </c>
      <c r="E887" s="282" t="s">
        <v>714</v>
      </c>
      <c r="F887" s="293">
        <f>SUM(G887,H887,M888,N888)</f>
        <v>263</v>
      </c>
      <c r="G887" s="293">
        <v>0</v>
      </c>
      <c r="H887" s="732">
        <v>0</v>
      </c>
      <c r="I887" s="557"/>
      <c r="J887" s="558"/>
      <c r="K887" s="558"/>
      <c r="L887" s="856"/>
      <c r="M887" s="284"/>
      <c r="N887" s="316"/>
    </row>
    <row r="888" spans="1:14" ht="15">
      <c r="A888" s="802">
        <v>881</v>
      </c>
      <c r="B888" s="573"/>
      <c r="C888" s="568"/>
      <c r="D888" s="292" t="s">
        <v>285</v>
      </c>
      <c r="E888" s="282"/>
      <c r="F888" s="293"/>
      <c r="G888" s="293"/>
      <c r="H888" s="732"/>
      <c r="I888" s="557"/>
      <c r="J888" s="558">
        <v>263</v>
      </c>
      <c r="K888" s="558"/>
      <c r="L888" s="856"/>
      <c r="M888" s="295">
        <f t="shared" si="9"/>
        <v>263</v>
      </c>
      <c r="N888" s="316"/>
    </row>
    <row r="889" spans="1:14" ht="15">
      <c r="A889" s="802">
        <v>882</v>
      </c>
      <c r="B889" s="574"/>
      <c r="C889" s="848"/>
      <c r="D889" s="297" t="s">
        <v>275</v>
      </c>
      <c r="E889" s="354"/>
      <c r="F889" s="298"/>
      <c r="G889" s="298"/>
      <c r="H889" s="733"/>
      <c r="I889" s="320"/>
      <c r="J889" s="319">
        <v>250</v>
      </c>
      <c r="K889" s="319"/>
      <c r="L889" s="860"/>
      <c r="M889" s="284">
        <f t="shared" si="9"/>
        <v>250</v>
      </c>
      <c r="N889" s="321"/>
    </row>
    <row r="890" spans="1:14" ht="28.5">
      <c r="A890" s="802">
        <v>883</v>
      </c>
      <c r="B890" s="573"/>
      <c r="C890" s="568">
        <v>15</v>
      </c>
      <c r="D890" s="1123" t="s">
        <v>1147</v>
      </c>
      <c r="E890" s="282" t="s">
        <v>714</v>
      </c>
      <c r="F890" s="293">
        <f>SUM(G890,H890,M891,N891)</f>
        <v>693</v>
      </c>
      <c r="G890" s="293">
        <v>0</v>
      </c>
      <c r="H890" s="732">
        <v>0</v>
      </c>
      <c r="I890" s="557"/>
      <c r="J890" s="558"/>
      <c r="K890" s="558"/>
      <c r="L890" s="856"/>
      <c r="M890" s="284"/>
      <c r="N890" s="316"/>
    </row>
    <row r="891" spans="1:14" ht="15">
      <c r="A891" s="802">
        <v>884</v>
      </c>
      <c r="B891" s="573"/>
      <c r="C891" s="568"/>
      <c r="D891" s="292" t="s">
        <v>285</v>
      </c>
      <c r="E891" s="282"/>
      <c r="F891" s="293"/>
      <c r="G891" s="293"/>
      <c r="H891" s="732"/>
      <c r="I891" s="557"/>
      <c r="J891" s="558">
        <v>693</v>
      </c>
      <c r="K891" s="558"/>
      <c r="L891" s="856"/>
      <c r="M891" s="295">
        <f t="shared" si="9"/>
        <v>693</v>
      </c>
      <c r="N891" s="316"/>
    </row>
    <row r="892" spans="1:14" ht="15">
      <c r="A892" s="802">
        <v>885</v>
      </c>
      <c r="B892" s="574"/>
      <c r="C892" s="848"/>
      <c r="D892" s="297" t="s">
        <v>275</v>
      </c>
      <c r="E892" s="354"/>
      <c r="F892" s="298"/>
      <c r="G892" s="298"/>
      <c r="H892" s="733"/>
      <c r="I892" s="320"/>
      <c r="J892" s="319">
        <v>120</v>
      </c>
      <c r="K892" s="319"/>
      <c r="L892" s="860"/>
      <c r="M892" s="284">
        <f t="shared" si="9"/>
        <v>120</v>
      </c>
      <c r="N892" s="321"/>
    </row>
    <row r="893" spans="1:14" ht="15">
      <c r="A893" s="802">
        <v>886</v>
      </c>
      <c r="B893" s="573"/>
      <c r="C893" s="568">
        <v>16</v>
      </c>
      <c r="D893" s="292" t="s">
        <v>1148</v>
      </c>
      <c r="E893" s="282" t="s">
        <v>714</v>
      </c>
      <c r="F893" s="293">
        <f>SUM(G893,H893,M894,N894)</f>
        <v>198</v>
      </c>
      <c r="G893" s="293">
        <v>0</v>
      </c>
      <c r="H893" s="732">
        <v>0</v>
      </c>
      <c r="I893" s="557"/>
      <c r="J893" s="558"/>
      <c r="K893" s="558"/>
      <c r="L893" s="856"/>
      <c r="M893" s="284"/>
      <c r="N893" s="316"/>
    </row>
    <row r="894" spans="1:14" ht="15">
      <c r="A894" s="802">
        <v>887</v>
      </c>
      <c r="B894" s="573"/>
      <c r="C894" s="568"/>
      <c r="D894" s="292" t="s">
        <v>285</v>
      </c>
      <c r="E894" s="282"/>
      <c r="F894" s="293"/>
      <c r="G894" s="293"/>
      <c r="H894" s="732"/>
      <c r="I894" s="557"/>
      <c r="J894" s="558">
        <v>198</v>
      </c>
      <c r="K894" s="558"/>
      <c r="L894" s="856"/>
      <c r="M894" s="295">
        <f t="shared" si="9"/>
        <v>198</v>
      </c>
      <c r="N894" s="316"/>
    </row>
    <row r="895" spans="1:14" ht="15">
      <c r="A895" s="802">
        <v>888</v>
      </c>
      <c r="B895" s="574"/>
      <c r="C895" s="848"/>
      <c r="D895" s="297" t="s">
        <v>275</v>
      </c>
      <c r="E895" s="354"/>
      <c r="F895" s="298"/>
      <c r="G895" s="298"/>
      <c r="H895" s="733"/>
      <c r="I895" s="320"/>
      <c r="J895" s="319"/>
      <c r="K895" s="319"/>
      <c r="L895" s="860"/>
      <c r="M895" s="284">
        <f t="shared" si="9"/>
        <v>0</v>
      </c>
      <c r="N895" s="321"/>
    </row>
    <row r="896" spans="1:14" ht="15">
      <c r="A896" s="802">
        <v>889</v>
      </c>
      <c r="B896" s="573"/>
      <c r="C896" s="568">
        <v>17</v>
      </c>
      <c r="D896" s="292" t="s">
        <v>1149</v>
      </c>
      <c r="E896" s="282" t="s">
        <v>714</v>
      </c>
      <c r="F896" s="293">
        <f>SUM(G896,H896,M897,N897)</f>
        <v>300</v>
      </c>
      <c r="G896" s="293">
        <v>0</v>
      </c>
      <c r="H896" s="732">
        <v>0</v>
      </c>
      <c r="I896" s="557"/>
      <c r="J896" s="558"/>
      <c r="K896" s="558"/>
      <c r="L896" s="856"/>
      <c r="M896" s="284"/>
      <c r="N896" s="316"/>
    </row>
    <row r="897" spans="1:14" ht="15">
      <c r="A897" s="802">
        <v>890</v>
      </c>
      <c r="B897" s="573"/>
      <c r="C897" s="568"/>
      <c r="D897" s="292" t="s">
        <v>285</v>
      </c>
      <c r="E897" s="282"/>
      <c r="F897" s="293"/>
      <c r="G897" s="293"/>
      <c r="H897" s="732"/>
      <c r="I897" s="557"/>
      <c r="J897" s="558">
        <v>300</v>
      </c>
      <c r="K897" s="558"/>
      <c r="L897" s="856"/>
      <c r="M897" s="295">
        <f t="shared" si="9"/>
        <v>300</v>
      </c>
      <c r="N897" s="316"/>
    </row>
    <row r="898" spans="1:14" ht="15">
      <c r="A898" s="802">
        <v>891</v>
      </c>
      <c r="B898" s="574"/>
      <c r="C898" s="848"/>
      <c r="D898" s="297" t="s">
        <v>275</v>
      </c>
      <c r="E898" s="354"/>
      <c r="F898" s="298"/>
      <c r="G898" s="298"/>
      <c r="H898" s="733"/>
      <c r="I898" s="320"/>
      <c r="J898" s="319">
        <v>300</v>
      </c>
      <c r="K898" s="319"/>
      <c r="L898" s="860"/>
      <c r="M898" s="284">
        <f t="shared" si="9"/>
        <v>300</v>
      </c>
      <c r="N898" s="321"/>
    </row>
    <row r="899" spans="1:14" ht="15">
      <c r="A899" s="802">
        <v>892</v>
      </c>
      <c r="B899" s="573"/>
      <c r="C899" s="568">
        <v>18</v>
      </c>
      <c r="D899" s="292" t="s">
        <v>1150</v>
      </c>
      <c r="E899" s="282" t="s">
        <v>714</v>
      </c>
      <c r="F899" s="293">
        <f>SUM(G899,H899,M900,N900)</f>
        <v>50</v>
      </c>
      <c r="G899" s="293">
        <v>0</v>
      </c>
      <c r="H899" s="732">
        <v>0</v>
      </c>
      <c r="I899" s="557"/>
      <c r="J899" s="558"/>
      <c r="K899" s="558"/>
      <c r="L899" s="856"/>
      <c r="M899" s="284"/>
      <c r="N899" s="316"/>
    </row>
    <row r="900" spans="1:14" ht="15">
      <c r="A900" s="802">
        <v>893</v>
      </c>
      <c r="B900" s="573"/>
      <c r="C900" s="568"/>
      <c r="D900" s="292" t="s">
        <v>285</v>
      </c>
      <c r="E900" s="282"/>
      <c r="F900" s="293"/>
      <c r="G900" s="293"/>
      <c r="H900" s="732"/>
      <c r="I900" s="557"/>
      <c r="J900" s="558">
        <v>50</v>
      </c>
      <c r="K900" s="558"/>
      <c r="L900" s="856"/>
      <c r="M900" s="295">
        <f t="shared" si="9"/>
        <v>50</v>
      </c>
      <c r="N900" s="316"/>
    </row>
    <row r="901" spans="1:14" ht="15">
      <c r="A901" s="802">
        <v>894</v>
      </c>
      <c r="B901" s="574"/>
      <c r="C901" s="848"/>
      <c r="D901" s="297" t="s">
        <v>275</v>
      </c>
      <c r="E901" s="354"/>
      <c r="F901" s="298"/>
      <c r="G901" s="298"/>
      <c r="H901" s="733"/>
      <c r="I901" s="320"/>
      <c r="J901" s="319"/>
      <c r="K901" s="319"/>
      <c r="L901" s="860"/>
      <c r="M901" s="284">
        <f t="shared" si="9"/>
        <v>0</v>
      </c>
      <c r="N901" s="321"/>
    </row>
    <row r="902" spans="1:14" ht="15">
      <c r="A902" s="802">
        <v>895</v>
      </c>
      <c r="B902" s="567">
        <v>6</v>
      </c>
      <c r="C902" s="568"/>
      <c r="D902" s="339" t="s">
        <v>582</v>
      </c>
      <c r="E902" s="282"/>
      <c r="F902" s="351"/>
      <c r="G902" s="351"/>
      <c r="H902" s="352"/>
      <c r="I902" s="557"/>
      <c r="J902" s="558"/>
      <c r="K902" s="558"/>
      <c r="L902" s="856"/>
      <c r="M902" s="284"/>
      <c r="N902" s="311"/>
    </row>
    <row r="903" spans="1:14" ht="15">
      <c r="A903" s="802">
        <v>896</v>
      </c>
      <c r="B903" s="567"/>
      <c r="C903" s="568">
        <v>19</v>
      </c>
      <c r="D903" s="281" t="s">
        <v>583</v>
      </c>
      <c r="E903" s="282" t="s">
        <v>714</v>
      </c>
      <c r="F903" s="293">
        <f>SUM(G903,H903,M905,N904)</f>
        <v>128</v>
      </c>
      <c r="G903" s="281">
        <v>0</v>
      </c>
      <c r="H903" s="353">
        <v>0</v>
      </c>
      <c r="I903" s="557"/>
      <c r="J903" s="558"/>
      <c r="K903" s="558"/>
      <c r="L903" s="856"/>
      <c r="M903" s="295"/>
      <c r="N903" s="285"/>
    </row>
    <row r="904" spans="1:14" ht="15">
      <c r="A904" s="802">
        <v>897</v>
      </c>
      <c r="B904" s="571"/>
      <c r="C904" s="568"/>
      <c r="D904" s="286" t="s">
        <v>277</v>
      </c>
      <c r="E904" s="287"/>
      <c r="F904" s="734"/>
      <c r="G904" s="288"/>
      <c r="H904" s="731"/>
      <c r="I904" s="560"/>
      <c r="J904" s="561">
        <v>178</v>
      </c>
      <c r="K904" s="561"/>
      <c r="L904" s="857"/>
      <c r="M904" s="290">
        <f>SUM(I904:K904)</f>
        <v>178</v>
      </c>
      <c r="N904" s="315"/>
    </row>
    <row r="905" spans="1:14" ht="15">
      <c r="A905" s="802">
        <v>898</v>
      </c>
      <c r="B905" s="573"/>
      <c r="C905" s="568"/>
      <c r="D905" s="292" t="s">
        <v>285</v>
      </c>
      <c r="E905" s="282"/>
      <c r="F905" s="735"/>
      <c r="G905" s="293"/>
      <c r="H905" s="732"/>
      <c r="I905" s="557"/>
      <c r="J905" s="558">
        <v>128</v>
      </c>
      <c r="K905" s="558"/>
      <c r="L905" s="856"/>
      <c r="M905" s="295">
        <f>SUM(I905:K905)</f>
        <v>128</v>
      </c>
      <c r="N905" s="316"/>
    </row>
    <row r="906" spans="1:14" ht="15">
      <c r="A906" s="802">
        <v>899</v>
      </c>
      <c r="B906" s="574"/>
      <c r="C906" s="848"/>
      <c r="D906" s="297" t="s">
        <v>275</v>
      </c>
      <c r="E906" s="302"/>
      <c r="F906" s="281"/>
      <c r="G906" s="298"/>
      <c r="H906" s="733"/>
      <c r="I906" s="320"/>
      <c r="J906" s="319">
        <v>128</v>
      </c>
      <c r="K906" s="319"/>
      <c r="L906" s="860"/>
      <c r="M906" s="284">
        <f>SUM(I906:K906)</f>
        <v>128</v>
      </c>
      <c r="N906" s="321"/>
    </row>
    <row r="907" spans="1:14" ht="15">
      <c r="A907" s="802">
        <v>900</v>
      </c>
      <c r="B907" s="567"/>
      <c r="C907" s="568">
        <v>20</v>
      </c>
      <c r="D907" s="281" t="s">
        <v>584</v>
      </c>
      <c r="E907" s="282" t="s">
        <v>714</v>
      </c>
      <c r="F907" s="293">
        <f>SUM(G907,H907,M909,N908)</f>
        <v>15</v>
      </c>
      <c r="G907" s="281">
        <v>0</v>
      </c>
      <c r="H907" s="353">
        <v>0</v>
      </c>
      <c r="I907" s="557"/>
      <c r="J907" s="558"/>
      <c r="K907" s="558"/>
      <c r="L907" s="856"/>
      <c r="M907" s="295"/>
      <c r="N907" s="285"/>
    </row>
    <row r="908" spans="1:14" ht="15">
      <c r="A908" s="802">
        <v>901</v>
      </c>
      <c r="B908" s="571"/>
      <c r="C908" s="568"/>
      <c r="D908" s="286" t="s">
        <v>277</v>
      </c>
      <c r="E908" s="287"/>
      <c r="F908" s="734"/>
      <c r="G908" s="288"/>
      <c r="H908" s="731"/>
      <c r="I908" s="560"/>
      <c r="J908" s="561">
        <v>15</v>
      </c>
      <c r="K908" s="561"/>
      <c r="L908" s="857"/>
      <c r="M908" s="290">
        <f>SUM(I908:K908)</f>
        <v>15</v>
      </c>
      <c r="N908" s="315"/>
    </row>
    <row r="909" spans="1:14" ht="15">
      <c r="A909" s="802">
        <v>902</v>
      </c>
      <c r="B909" s="573"/>
      <c r="C909" s="568"/>
      <c r="D909" s="292" t="s">
        <v>285</v>
      </c>
      <c r="E909" s="282"/>
      <c r="F909" s="735"/>
      <c r="G909" s="293"/>
      <c r="H909" s="732"/>
      <c r="I909" s="557"/>
      <c r="J909" s="558">
        <v>15</v>
      </c>
      <c r="K909" s="558"/>
      <c r="L909" s="856"/>
      <c r="M909" s="295">
        <f>SUM(I909:K909)</f>
        <v>15</v>
      </c>
      <c r="N909" s="316"/>
    </row>
    <row r="910" spans="1:14" ht="15">
      <c r="A910" s="802">
        <v>903</v>
      </c>
      <c r="B910" s="574"/>
      <c r="C910" s="848"/>
      <c r="D910" s="297" t="s">
        <v>275</v>
      </c>
      <c r="E910" s="302"/>
      <c r="F910" s="281"/>
      <c r="G910" s="298"/>
      <c r="H910" s="733"/>
      <c r="I910" s="320"/>
      <c r="J910" s="319"/>
      <c r="K910" s="319"/>
      <c r="L910" s="860"/>
      <c r="M910" s="284">
        <f>SUM(I910:K910)</f>
        <v>0</v>
      </c>
      <c r="N910" s="321"/>
    </row>
    <row r="911" spans="1:14" ht="15">
      <c r="A911" s="802">
        <v>904</v>
      </c>
      <c r="B911" s="567"/>
      <c r="C911" s="568">
        <v>21</v>
      </c>
      <c r="D911" s="281" t="s">
        <v>585</v>
      </c>
      <c r="E911" s="282" t="s">
        <v>714</v>
      </c>
      <c r="F911" s="293">
        <f>SUM(G911,H911,M913,N912)</f>
        <v>125</v>
      </c>
      <c r="G911" s="281">
        <v>0</v>
      </c>
      <c r="H911" s="353">
        <v>0</v>
      </c>
      <c r="I911" s="557"/>
      <c r="J911" s="558"/>
      <c r="K911" s="558"/>
      <c r="L911" s="856"/>
      <c r="M911" s="295"/>
      <c r="N911" s="285"/>
    </row>
    <row r="912" spans="1:14" ht="15">
      <c r="A912" s="802">
        <v>905</v>
      </c>
      <c r="B912" s="571"/>
      <c r="C912" s="568"/>
      <c r="D912" s="286" t="s">
        <v>277</v>
      </c>
      <c r="E912" s="569"/>
      <c r="F912" s="712"/>
      <c r="G912" s="288"/>
      <c r="H912" s="731"/>
      <c r="I912" s="560"/>
      <c r="J912" s="561">
        <v>60</v>
      </c>
      <c r="K912" s="561"/>
      <c r="L912" s="857"/>
      <c r="M912" s="290">
        <f>SUM(I912:K912)</f>
        <v>60</v>
      </c>
      <c r="N912" s="315"/>
    </row>
    <row r="913" spans="1:14" ht="15">
      <c r="A913" s="802">
        <v>906</v>
      </c>
      <c r="B913" s="573"/>
      <c r="C913" s="568"/>
      <c r="D913" s="292" t="s">
        <v>285</v>
      </c>
      <c r="E913" s="570"/>
      <c r="F913" s="603"/>
      <c r="G913" s="293"/>
      <c r="H913" s="732"/>
      <c r="I913" s="557"/>
      <c r="J913" s="558">
        <v>125</v>
      </c>
      <c r="K913" s="558"/>
      <c r="L913" s="856"/>
      <c r="M913" s="295">
        <f>SUM(I913:K913)</f>
        <v>125</v>
      </c>
      <c r="N913" s="316"/>
    </row>
    <row r="914" spans="1:14" ht="15">
      <c r="A914" s="802">
        <v>907</v>
      </c>
      <c r="B914" s="574"/>
      <c r="C914" s="848"/>
      <c r="D914" s="297" t="s">
        <v>275</v>
      </c>
      <c r="E914" s="322"/>
      <c r="F914" s="298"/>
      <c r="G914" s="298"/>
      <c r="H914" s="733"/>
      <c r="I914" s="320"/>
      <c r="J914" s="319">
        <v>125</v>
      </c>
      <c r="K914" s="319"/>
      <c r="L914" s="860"/>
      <c r="M914" s="284">
        <f>SUM(I914:K914)</f>
        <v>125</v>
      </c>
      <c r="N914" s="321"/>
    </row>
    <row r="915" spans="1:14" ht="15">
      <c r="A915" s="802">
        <v>908</v>
      </c>
      <c r="B915" s="573"/>
      <c r="C915" s="568">
        <v>22</v>
      </c>
      <c r="D915" s="281" t="s">
        <v>892</v>
      </c>
      <c r="E915" s="282" t="s">
        <v>714</v>
      </c>
      <c r="F915" s="293">
        <v>50</v>
      </c>
      <c r="G915" s="281">
        <v>0</v>
      </c>
      <c r="H915" s="353">
        <v>0</v>
      </c>
      <c r="I915" s="557"/>
      <c r="J915" s="558"/>
      <c r="K915" s="558"/>
      <c r="L915" s="856"/>
      <c r="M915" s="295"/>
      <c r="N915" s="285"/>
    </row>
    <row r="916" spans="1:14" ht="15">
      <c r="A916" s="802">
        <v>909</v>
      </c>
      <c r="B916" s="573"/>
      <c r="C916" s="568"/>
      <c r="D916" s="281" t="s">
        <v>285</v>
      </c>
      <c r="E916" s="282"/>
      <c r="F916" s="293"/>
      <c r="G916" s="281"/>
      <c r="H916" s="353"/>
      <c r="I916" s="557"/>
      <c r="J916" s="558">
        <v>50</v>
      </c>
      <c r="K916" s="558"/>
      <c r="L916" s="856"/>
      <c r="M916" s="295">
        <f>SUM(I916:K916)</f>
        <v>50</v>
      </c>
      <c r="N916" s="285"/>
    </row>
    <row r="917" spans="1:14" ht="15">
      <c r="A917" s="802">
        <v>910</v>
      </c>
      <c r="B917" s="574"/>
      <c r="C917" s="848"/>
      <c r="D917" s="297" t="s">
        <v>275</v>
      </c>
      <c r="E917" s="322"/>
      <c r="F917" s="298"/>
      <c r="G917" s="298"/>
      <c r="H917" s="733"/>
      <c r="I917" s="320"/>
      <c r="J917" s="319">
        <v>49</v>
      </c>
      <c r="K917" s="319"/>
      <c r="L917" s="860"/>
      <c r="M917" s="284">
        <f>SUM(I917:K917)</f>
        <v>49</v>
      </c>
      <c r="N917" s="321"/>
    </row>
    <row r="918" spans="1:14" ht="15">
      <c r="A918" s="802">
        <v>911</v>
      </c>
      <c r="B918" s="573"/>
      <c r="C918" s="568">
        <v>23</v>
      </c>
      <c r="D918" s="292" t="s">
        <v>893</v>
      </c>
      <c r="E918" s="282" t="s">
        <v>714</v>
      </c>
      <c r="F918" s="293">
        <f>SUM(G918,H918,M919,N919)</f>
        <v>40</v>
      </c>
      <c r="G918" s="293">
        <v>0</v>
      </c>
      <c r="H918" s="732">
        <v>0</v>
      </c>
      <c r="I918" s="557"/>
      <c r="J918" s="558"/>
      <c r="K918" s="558"/>
      <c r="L918" s="856"/>
      <c r="M918" s="284"/>
      <c r="N918" s="316"/>
    </row>
    <row r="919" spans="1:14" ht="15">
      <c r="A919" s="802">
        <v>912</v>
      </c>
      <c r="B919" s="573"/>
      <c r="C919" s="568"/>
      <c r="D919" s="292" t="s">
        <v>285</v>
      </c>
      <c r="E919" s="282"/>
      <c r="F919" s="293"/>
      <c r="G919" s="293"/>
      <c r="H919" s="732"/>
      <c r="I919" s="557"/>
      <c r="J919" s="558">
        <v>40</v>
      </c>
      <c r="K919" s="558"/>
      <c r="L919" s="856"/>
      <c r="M919" s="295">
        <f>SUM(I919:K919)</f>
        <v>40</v>
      </c>
      <c r="N919" s="316"/>
    </row>
    <row r="920" spans="1:14" ht="15">
      <c r="A920" s="802">
        <v>913</v>
      </c>
      <c r="B920" s="574"/>
      <c r="C920" s="848"/>
      <c r="D920" s="297" t="s">
        <v>275</v>
      </c>
      <c r="E920" s="354"/>
      <c r="F920" s="298"/>
      <c r="G920" s="298"/>
      <c r="H920" s="733"/>
      <c r="I920" s="320"/>
      <c r="J920" s="319">
        <v>40</v>
      </c>
      <c r="K920" s="319"/>
      <c r="L920" s="860"/>
      <c r="M920" s="284">
        <f>SUM(I920:K920)</f>
        <v>40</v>
      </c>
      <c r="N920" s="321"/>
    </row>
    <row r="921" spans="1:14" ht="15">
      <c r="A921" s="802">
        <v>914</v>
      </c>
      <c r="B921" s="573"/>
      <c r="C921" s="568">
        <v>24</v>
      </c>
      <c r="D921" s="292" t="s">
        <v>894</v>
      </c>
      <c r="E921" s="282" t="s">
        <v>714</v>
      </c>
      <c r="F921" s="293">
        <f>SUM(G921,H921,M922,N922)</f>
        <v>25</v>
      </c>
      <c r="G921" s="293">
        <v>0</v>
      </c>
      <c r="H921" s="732">
        <v>0</v>
      </c>
      <c r="I921" s="557"/>
      <c r="J921" s="558"/>
      <c r="K921" s="558"/>
      <c r="L921" s="856"/>
      <c r="M921" s="284"/>
      <c r="N921" s="316"/>
    </row>
    <row r="922" spans="1:14" ht="15">
      <c r="A922" s="802">
        <v>915</v>
      </c>
      <c r="B922" s="573"/>
      <c r="C922" s="568"/>
      <c r="D922" s="292" t="s">
        <v>285</v>
      </c>
      <c r="E922" s="282"/>
      <c r="F922" s="293"/>
      <c r="G922" s="293"/>
      <c r="H922" s="732"/>
      <c r="I922" s="557"/>
      <c r="J922" s="558">
        <v>25</v>
      </c>
      <c r="K922" s="558"/>
      <c r="L922" s="856"/>
      <c r="M922" s="295">
        <f>SUM(I922:K922)</f>
        <v>25</v>
      </c>
      <c r="N922" s="316"/>
    </row>
    <row r="923" spans="1:14" ht="15">
      <c r="A923" s="802">
        <v>916</v>
      </c>
      <c r="B923" s="574"/>
      <c r="C923" s="848"/>
      <c r="D923" s="297" t="s">
        <v>275</v>
      </c>
      <c r="E923" s="354"/>
      <c r="F923" s="298"/>
      <c r="G923" s="298"/>
      <c r="H923" s="733"/>
      <c r="I923" s="320"/>
      <c r="J923" s="319">
        <v>24</v>
      </c>
      <c r="K923" s="319"/>
      <c r="L923" s="860"/>
      <c r="M923" s="284">
        <f>SUM(I923:K923)</f>
        <v>24</v>
      </c>
      <c r="N923" s="321"/>
    </row>
    <row r="924" spans="1:14" ht="28.5">
      <c r="A924" s="802">
        <v>917</v>
      </c>
      <c r="B924" s="573"/>
      <c r="C924" s="846">
        <v>25</v>
      </c>
      <c r="D924" s="1123" t="s">
        <v>888</v>
      </c>
      <c r="E924" s="282" t="s">
        <v>714</v>
      </c>
      <c r="F924" s="293">
        <f>SUM(G924,H924,M925,N925)</f>
        <v>164</v>
      </c>
      <c r="G924" s="293">
        <v>0</v>
      </c>
      <c r="H924" s="732">
        <v>0</v>
      </c>
      <c r="I924" s="557"/>
      <c r="J924" s="558"/>
      <c r="K924" s="558"/>
      <c r="L924" s="856"/>
      <c r="M924" s="284"/>
      <c r="N924" s="316"/>
    </row>
    <row r="925" spans="1:14" ht="15">
      <c r="A925" s="802">
        <v>918</v>
      </c>
      <c r="B925" s="573"/>
      <c r="C925" s="568"/>
      <c r="D925" s="292" t="s">
        <v>285</v>
      </c>
      <c r="E925" s="282"/>
      <c r="F925" s="293"/>
      <c r="G925" s="293"/>
      <c r="H925" s="732"/>
      <c r="I925" s="557"/>
      <c r="J925" s="558">
        <v>164</v>
      </c>
      <c r="K925" s="558"/>
      <c r="L925" s="856"/>
      <c r="M925" s="295">
        <f>SUM(I925:K925)</f>
        <v>164</v>
      </c>
      <c r="N925" s="316"/>
    </row>
    <row r="926" spans="1:14" ht="15">
      <c r="A926" s="802">
        <v>919</v>
      </c>
      <c r="B926" s="574"/>
      <c r="C926" s="848"/>
      <c r="D926" s="297" t="s">
        <v>275</v>
      </c>
      <c r="E926" s="354"/>
      <c r="F926" s="298"/>
      <c r="G926" s="298"/>
      <c r="H926" s="733"/>
      <c r="I926" s="320"/>
      <c r="J926" s="319">
        <v>91</v>
      </c>
      <c r="K926" s="319"/>
      <c r="L926" s="860"/>
      <c r="M926" s="284">
        <f>SUM(I926:K926)</f>
        <v>91</v>
      </c>
      <c r="N926" s="321"/>
    </row>
    <row r="927" spans="1:14" ht="15">
      <c r="A927" s="802">
        <v>920</v>
      </c>
      <c r="B927" s="573"/>
      <c r="C927" s="568">
        <v>26</v>
      </c>
      <c r="D927" s="292" t="s">
        <v>889</v>
      </c>
      <c r="E927" s="282" t="s">
        <v>714</v>
      </c>
      <c r="F927" s="293">
        <f>SUM(G927,H927,M928,N928)</f>
        <v>60</v>
      </c>
      <c r="G927" s="293">
        <v>0</v>
      </c>
      <c r="H927" s="732">
        <v>0</v>
      </c>
      <c r="I927" s="557"/>
      <c r="J927" s="558"/>
      <c r="K927" s="558"/>
      <c r="L927" s="856"/>
      <c r="M927" s="284"/>
      <c r="N927" s="316"/>
    </row>
    <row r="928" spans="1:14" ht="15">
      <c r="A928" s="802">
        <v>921</v>
      </c>
      <c r="B928" s="573"/>
      <c r="C928" s="568"/>
      <c r="D928" s="292" t="s">
        <v>285</v>
      </c>
      <c r="E928" s="282"/>
      <c r="F928" s="293"/>
      <c r="G928" s="293"/>
      <c r="H928" s="732"/>
      <c r="I928" s="557"/>
      <c r="J928" s="558">
        <v>60</v>
      </c>
      <c r="K928" s="558"/>
      <c r="L928" s="856"/>
      <c r="M928" s="295">
        <f>SUM(I928:K928)</f>
        <v>60</v>
      </c>
      <c r="N928" s="316"/>
    </row>
    <row r="929" spans="1:14" ht="15">
      <c r="A929" s="802">
        <v>922</v>
      </c>
      <c r="B929" s="574"/>
      <c r="C929" s="848"/>
      <c r="D929" s="297" t="s">
        <v>275</v>
      </c>
      <c r="E929" s="354"/>
      <c r="F929" s="298"/>
      <c r="G929" s="298"/>
      <c r="H929" s="733"/>
      <c r="I929" s="320"/>
      <c r="J929" s="319">
        <v>7</v>
      </c>
      <c r="K929" s="319"/>
      <c r="L929" s="860"/>
      <c r="M929" s="284">
        <f>SUM(I929:K929)</f>
        <v>7</v>
      </c>
      <c r="N929" s="321"/>
    </row>
    <row r="930" spans="1:14" ht="15">
      <c r="A930" s="802">
        <v>923</v>
      </c>
      <c r="B930" s="573"/>
      <c r="C930" s="568">
        <v>27</v>
      </c>
      <c r="D930" s="292" t="s">
        <v>1151</v>
      </c>
      <c r="E930" s="282" t="s">
        <v>714</v>
      </c>
      <c r="F930" s="293">
        <f>SUM(G930,H930,M931,N931)</f>
        <v>150</v>
      </c>
      <c r="G930" s="293">
        <v>0</v>
      </c>
      <c r="H930" s="732">
        <v>0</v>
      </c>
      <c r="I930" s="557"/>
      <c r="J930" s="558"/>
      <c r="K930" s="558"/>
      <c r="L930" s="856"/>
      <c r="M930" s="284"/>
      <c r="N930" s="316"/>
    </row>
    <row r="931" spans="1:14" ht="15">
      <c r="A931" s="802">
        <v>924</v>
      </c>
      <c r="B931" s="573"/>
      <c r="C931" s="568"/>
      <c r="D931" s="292" t="s">
        <v>285</v>
      </c>
      <c r="E931" s="282"/>
      <c r="F931" s="293"/>
      <c r="G931" s="293"/>
      <c r="H931" s="732"/>
      <c r="I931" s="557"/>
      <c r="J931" s="558">
        <v>150</v>
      </c>
      <c r="K931" s="558"/>
      <c r="L931" s="856"/>
      <c r="M931" s="295">
        <f>SUM(I931:K931)</f>
        <v>150</v>
      </c>
      <c r="N931" s="316"/>
    </row>
    <row r="932" spans="1:14" ht="15">
      <c r="A932" s="802">
        <v>925</v>
      </c>
      <c r="B932" s="574"/>
      <c r="C932" s="848"/>
      <c r="D932" s="297" t="s">
        <v>275</v>
      </c>
      <c r="E932" s="354"/>
      <c r="F932" s="298"/>
      <c r="G932" s="298"/>
      <c r="H932" s="733"/>
      <c r="I932" s="320"/>
      <c r="J932" s="319">
        <v>150</v>
      </c>
      <c r="K932" s="319"/>
      <c r="L932" s="860"/>
      <c r="M932" s="284">
        <f>SUM(I932:K932)</f>
        <v>150</v>
      </c>
      <c r="N932" s="321"/>
    </row>
    <row r="933" spans="1:14" ht="15">
      <c r="A933" s="802">
        <v>926</v>
      </c>
      <c r="B933" s="567">
        <v>7</v>
      </c>
      <c r="C933" s="568"/>
      <c r="D933" s="339" t="s">
        <v>550</v>
      </c>
      <c r="E933" s="282"/>
      <c r="F933" s="351"/>
      <c r="G933" s="351"/>
      <c r="H933" s="352"/>
      <c r="I933" s="557"/>
      <c r="J933" s="558"/>
      <c r="K933" s="558"/>
      <c r="L933" s="856"/>
      <c r="M933" s="295"/>
      <c r="N933" s="311"/>
    </row>
    <row r="934" spans="1:14" ht="15">
      <c r="A934" s="802">
        <v>927</v>
      </c>
      <c r="B934" s="573"/>
      <c r="C934" s="568">
        <v>1</v>
      </c>
      <c r="D934" s="281" t="s">
        <v>586</v>
      </c>
      <c r="E934" s="282" t="s">
        <v>714</v>
      </c>
      <c r="F934" s="293">
        <f>SUM(G934,H934,M936,N935)</f>
        <v>80</v>
      </c>
      <c r="G934" s="281">
        <v>0</v>
      </c>
      <c r="H934" s="353">
        <v>0</v>
      </c>
      <c r="I934" s="557"/>
      <c r="J934" s="558"/>
      <c r="K934" s="558"/>
      <c r="L934" s="856"/>
      <c r="M934" s="295"/>
      <c r="N934" s="285"/>
    </row>
    <row r="935" spans="1:14" ht="15">
      <c r="A935" s="802">
        <v>928</v>
      </c>
      <c r="B935" s="571"/>
      <c r="C935" s="568"/>
      <c r="D935" s="286" t="s">
        <v>277</v>
      </c>
      <c r="E935" s="287"/>
      <c r="F935" s="734"/>
      <c r="G935" s="288"/>
      <c r="H935" s="731"/>
      <c r="I935" s="560"/>
      <c r="J935" s="561">
        <v>80</v>
      </c>
      <c r="K935" s="561"/>
      <c r="L935" s="857"/>
      <c r="M935" s="290">
        <f>SUM(I935:K935)</f>
        <v>80</v>
      </c>
      <c r="N935" s="315"/>
    </row>
    <row r="936" spans="1:14" ht="15">
      <c r="A936" s="802">
        <v>929</v>
      </c>
      <c r="B936" s="573"/>
      <c r="C936" s="568"/>
      <c r="D936" s="292" t="s">
        <v>285</v>
      </c>
      <c r="E936" s="282"/>
      <c r="F936" s="735"/>
      <c r="G936" s="293"/>
      <c r="H936" s="732"/>
      <c r="I936" s="557"/>
      <c r="J936" s="558">
        <v>80</v>
      </c>
      <c r="K936" s="558"/>
      <c r="L936" s="856"/>
      <c r="M936" s="295">
        <f>SUM(I936:K936)</f>
        <v>80</v>
      </c>
      <c r="N936" s="316"/>
    </row>
    <row r="937" spans="1:14" ht="15">
      <c r="A937" s="802">
        <v>930</v>
      </c>
      <c r="B937" s="574"/>
      <c r="C937" s="848"/>
      <c r="D937" s="297" t="s">
        <v>275</v>
      </c>
      <c r="E937" s="302"/>
      <c r="F937" s="281"/>
      <c r="G937" s="298"/>
      <c r="H937" s="733"/>
      <c r="I937" s="320"/>
      <c r="J937" s="319"/>
      <c r="K937" s="319"/>
      <c r="L937" s="860"/>
      <c r="M937" s="284">
        <f>SUM(I937:K937)</f>
        <v>0</v>
      </c>
      <c r="N937" s="321"/>
    </row>
    <row r="938" spans="1:14" ht="15">
      <c r="A938" s="802">
        <v>931</v>
      </c>
      <c r="B938" s="573"/>
      <c r="C938" s="568">
        <v>2</v>
      </c>
      <c r="D938" s="281" t="s">
        <v>587</v>
      </c>
      <c r="E938" s="282" t="s">
        <v>714</v>
      </c>
      <c r="F938" s="293">
        <f>SUM(G938,H938,M940,N939)</f>
        <v>97</v>
      </c>
      <c r="G938" s="281">
        <v>0</v>
      </c>
      <c r="H938" s="353">
        <v>0</v>
      </c>
      <c r="I938" s="557"/>
      <c r="J938" s="558"/>
      <c r="K938" s="558"/>
      <c r="L938" s="856"/>
      <c r="M938" s="295"/>
      <c r="N938" s="285"/>
    </row>
    <row r="939" spans="1:14" ht="15">
      <c r="A939" s="802">
        <v>932</v>
      </c>
      <c r="B939" s="571"/>
      <c r="C939" s="568"/>
      <c r="D939" s="286" t="s">
        <v>277</v>
      </c>
      <c r="E939" s="287"/>
      <c r="F939" s="734"/>
      <c r="G939" s="288"/>
      <c r="H939" s="731"/>
      <c r="I939" s="560"/>
      <c r="J939" s="561">
        <v>97</v>
      </c>
      <c r="K939" s="561"/>
      <c r="L939" s="857"/>
      <c r="M939" s="290">
        <f>SUM(I939:K939)</f>
        <v>97</v>
      </c>
      <c r="N939" s="315"/>
    </row>
    <row r="940" spans="1:14" ht="15">
      <c r="A940" s="802">
        <v>933</v>
      </c>
      <c r="B940" s="573"/>
      <c r="C940" s="568"/>
      <c r="D940" s="292" t="s">
        <v>285</v>
      </c>
      <c r="E940" s="282"/>
      <c r="F940" s="735"/>
      <c r="G940" s="293"/>
      <c r="H940" s="732"/>
      <c r="I940" s="557"/>
      <c r="J940" s="558">
        <v>97</v>
      </c>
      <c r="K940" s="558"/>
      <c r="L940" s="856"/>
      <c r="M940" s="295">
        <f>SUM(I940:K940)</f>
        <v>97</v>
      </c>
      <c r="N940" s="316"/>
    </row>
    <row r="941" spans="1:14" ht="15">
      <c r="A941" s="802">
        <v>934</v>
      </c>
      <c r="B941" s="574"/>
      <c r="C941" s="848"/>
      <c r="D941" s="297" t="s">
        <v>275</v>
      </c>
      <c r="E941" s="302"/>
      <c r="F941" s="281"/>
      <c r="G941" s="298"/>
      <c r="H941" s="733"/>
      <c r="I941" s="320"/>
      <c r="J941" s="319"/>
      <c r="K941" s="319"/>
      <c r="L941" s="860"/>
      <c r="M941" s="284">
        <f>SUM(I941:K941)</f>
        <v>0</v>
      </c>
      <c r="N941" s="321"/>
    </row>
    <row r="942" spans="1:14" ht="15">
      <c r="A942" s="802">
        <v>935</v>
      </c>
      <c r="B942" s="573"/>
      <c r="C942" s="568">
        <v>3</v>
      </c>
      <c r="D942" s="281" t="s">
        <v>588</v>
      </c>
      <c r="E942" s="282" t="s">
        <v>714</v>
      </c>
      <c r="F942" s="293">
        <f>SUM(G942,H942,M944,N943)</f>
        <v>0</v>
      </c>
      <c r="G942" s="281">
        <v>0</v>
      </c>
      <c r="H942" s="353">
        <v>0</v>
      </c>
      <c r="I942" s="557"/>
      <c r="J942" s="558"/>
      <c r="K942" s="558"/>
      <c r="L942" s="856"/>
      <c r="M942" s="295"/>
      <c r="N942" s="285"/>
    </row>
    <row r="943" spans="1:14" ht="15">
      <c r="A943" s="802">
        <v>936</v>
      </c>
      <c r="B943" s="571"/>
      <c r="C943" s="568"/>
      <c r="D943" s="286" t="s">
        <v>277</v>
      </c>
      <c r="E943" s="569"/>
      <c r="F943" s="712"/>
      <c r="G943" s="288"/>
      <c r="H943" s="731"/>
      <c r="I943" s="560"/>
      <c r="J943" s="561">
        <v>50</v>
      </c>
      <c r="K943" s="561"/>
      <c r="L943" s="857"/>
      <c r="M943" s="290">
        <f>SUM(I943:K943)</f>
        <v>50</v>
      </c>
      <c r="N943" s="315"/>
    </row>
    <row r="944" spans="1:14" ht="15">
      <c r="A944" s="802">
        <v>937</v>
      </c>
      <c r="B944" s="573"/>
      <c r="C944" s="568"/>
      <c r="D944" s="292" t="s">
        <v>285</v>
      </c>
      <c r="E944" s="570"/>
      <c r="F944" s="603"/>
      <c r="G944" s="293"/>
      <c r="H944" s="732"/>
      <c r="I944" s="557"/>
      <c r="J944" s="558"/>
      <c r="K944" s="558"/>
      <c r="L944" s="856"/>
      <c r="M944" s="295">
        <f>SUM(I944:K944)</f>
        <v>0</v>
      </c>
      <c r="N944" s="316"/>
    </row>
    <row r="945" spans="1:14" ht="15">
      <c r="A945" s="802">
        <v>938</v>
      </c>
      <c r="B945" s="574"/>
      <c r="C945" s="848"/>
      <c r="D945" s="297" t="s">
        <v>275</v>
      </c>
      <c r="E945" s="322"/>
      <c r="F945" s="298"/>
      <c r="G945" s="298"/>
      <c r="H945" s="733"/>
      <c r="I945" s="320"/>
      <c r="J945" s="319"/>
      <c r="K945" s="319"/>
      <c r="L945" s="860"/>
      <c r="M945" s="284">
        <f>SUM(I945:K945)</f>
        <v>0</v>
      </c>
      <c r="N945" s="321"/>
    </row>
    <row r="946" spans="1:14" ht="15">
      <c r="A946" s="802">
        <v>939</v>
      </c>
      <c r="B946" s="573"/>
      <c r="C946" s="568">
        <v>4</v>
      </c>
      <c r="D946" s="281" t="s">
        <v>590</v>
      </c>
      <c r="E946" s="282" t="s">
        <v>714</v>
      </c>
      <c r="F946" s="293">
        <f>SUM(G946,H946,M948,N947)</f>
        <v>485</v>
      </c>
      <c r="G946" s="281">
        <v>0</v>
      </c>
      <c r="H946" s="353">
        <v>0</v>
      </c>
      <c r="I946" s="557"/>
      <c r="J946" s="558"/>
      <c r="K946" s="558"/>
      <c r="L946" s="856"/>
      <c r="M946" s="295"/>
      <c r="N946" s="285"/>
    </row>
    <row r="947" spans="1:14" ht="15">
      <c r="A947" s="802">
        <v>940</v>
      </c>
      <c r="B947" s="571"/>
      <c r="C947" s="568"/>
      <c r="D947" s="286" t="s">
        <v>277</v>
      </c>
      <c r="E947" s="287"/>
      <c r="F947" s="734"/>
      <c r="G947" s="288"/>
      <c r="H947" s="731"/>
      <c r="I947" s="560"/>
      <c r="J947" s="561">
        <v>600</v>
      </c>
      <c r="K947" s="561"/>
      <c r="L947" s="857"/>
      <c r="M947" s="290">
        <f>SUM(I947:K947)</f>
        <v>600</v>
      </c>
      <c r="N947" s="315"/>
    </row>
    <row r="948" spans="1:14" ht="15">
      <c r="A948" s="802">
        <v>941</v>
      </c>
      <c r="B948" s="573"/>
      <c r="C948" s="568"/>
      <c r="D948" s="292" t="s">
        <v>285</v>
      </c>
      <c r="E948" s="282"/>
      <c r="F948" s="735"/>
      <c r="G948" s="293"/>
      <c r="H948" s="732"/>
      <c r="I948" s="557"/>
      <c r="J948" s="558">
        <v>485</v>
      </c>
      <c r="K948" s="558"/>
      <c r="L948" s="856"/>
      <c r="M948" s="295">
        <f>SUM(I948:K948)</f>
        <v>485</v>
      </c>
      <c r="N948" s="316"/>
    </row>
    <row r="949" spans="1:14" ht="15">
      <c r="A949" s="802">
        <v>942</v>
      </c>
      <c r="B949" s="574"/>
      <c r="C949" s="848"/>
      <c r="D949" s="297" t="s">
        <v>275</v>
      </c>
      <c r="E949" s="302"/>
      <c r="F949" s="281"/>
      <c r="G949" s="298"/>
      <c r="H949" s="733"/>
      <c r="I949" s="320"/>
      <c r="J949" s="319"/>
      <c r="K949" s="319"/>
      <c r="L949" s="860"/>
      <c r="M949" s="284">
        <f>SUM(I949:K949)</f>
        <v>0</v>
      </c>
      <c r="N949" s="321"/>
    </row>
    <row r="950" spans="1:14" ht="15">
      <c r="A950" s="802">
        <v>943</v>
      </c>
      <c r="B950" s="573"/>
      <c r="C950" s="568">
        <v>5</v>
      </c>
      <c r="D950" s="281" t="s">
        <v>591</v>
      </c>
      <c r="E950" s="282" t="s">
        <v>714</v>
      </c>
      <c r="F950" s="293">
        <f>SUM(G950,H950,M952,N951)</f>
        <v>283</v>
      </c>
      <c r="G950" s="281">
        <v>0</v>
      </c>
      <c r="H950" s="353">
        <v>0</v>
      </c>
      <c r="I950" s="557"/>
      <c r="J950" s="558"/>
      <c r="K950" s="558"/>
      <c r="L950" s="856"/>
      <c r="M950" s="295"/>
      <c r="N950" s="285"/>
    </row>
    <row r="951" spans="1:14" ht="15">
      <c r="A951" s="802">
        <v>944</v>
      </c>
      <c r="B951" s="571"/>
      <c r="C951" s="568"/>
      <c r="D951" s="286" t="s">
        <v>277</v>
      </c>
      <c r="E951" s="569"/>
      <c r="F951" s="712"/>
      <c r="G951" s="288"/>
      <c r="H951" s="731"/>
      <c r="I951" s="560"/>
      <c r="J951" s="561">
        <v>283</v>
      </c>
      <c r="K951" s="561"/>
      <c r="L951" s="857"/>
      <c r="M951" s="290">
        <f>SUM(I951:K951)</f>
        <v>283</v>
      </c>
      <c r="N951" s="315"/>
    </row>
    <row r="952" spans="1:14" ht="15">
      <c r="A952" s="802">
        <v>945</v>
      </c>
      <c r="B952" s="573"/>
      <c r="C952" s="568"/>
      <c r="D952" s="292" t="s">
        <v>285</v>
      </c>
      <c r="E952" s="570"/>
      <c r="F952" s="603"/>
      <c r="G952" s="293"/>
      <c r="H952" s="732"/>
      <c r="I952" s="557"/>
      <c r="J952" s="558">
        <v>283</v>
      </c>
      <c r="K952" s="558"/>
      <c r="L952" s="856"/>
      <c r="M952" s="295">
        <f>SUM(I952:K952)</f>
        <v>283</v>
      </c>
      <c r="N952" s="316"/>
    </row>
    <row r="953" spans="1:14" ht="15">
      <c r="A953" s="802">
        <v>946</v>
      </c>
      <c r="B953" s="574"/>
      <c r="C953" s="848"/>
      <c r="D953" s="297" t="s">
        <v>275</v>
      </c>
      <c r="E953" s="322"/>
      <c r="F953" s="298"/>
      <c r="G953" s="298"/>
      <c r="H953" s="733"/>
      <c r="I953" s="320"/>
      <c r="J953" s="319"/>
      <c r="K953" s="319"/>
      <c r="L953" s="860"/>
      <c r="M953" s="284">
        <f>SUM(I953:K953)</f>
        <v>0</v>
      </c>
      <c r="N953" s="321"/>
    </row>
    <row r="954" spans="1:14" ht="15">
      <c r="A954" s="802">
        <v>947</v>
      </c>
      <c r="B954" s="573"/>
      <c r="C954" s="568">
        <v>6</v>
      </c>
      <c r="D954" s="292" t="s">
        <v>1152</v>
      </c>
      <c r="E954" s="282" t="s">
        <v>714</v>
      </c>
      <c r="F954" s="293">
        <f>SUM(G954,H954,M956,N956)</f>
        <v>63</v>
      </c>
      <c r="G954" s="281">
        <v>0</v>
      </c>
      <c r="H954" s="353">
        <v>0</v>
      </c>
      <c r="I954" s="557"/>
      <c r="J954" s="558"/>
      <c r="K954" s="558"/>
      <c r="L954" s="856"/>
      <c r="M954" s="284"/>
      <c r="N954" s="316"/>
    </row>
    <row r="955" spans="1:14" ht="15">
      <c r="A955" s="802">
        <v>948</v>
      </c>
      <c r="B955" s="573"/>
      <c r="C955" s="568"/>
      <c r="D955" s="292" t="s">
        <v>285</v>
      </c>
      <c r="E955" s="282"/>
      <c r="F955" s="293"/>
      <c r="G955" s="293"/>
      <c r="H955" s="732"/>
      <c r="I955" s="557"/>
      <c r="J955" s="558">
        <v>63</v>
      </c>
      <c r="K955" s="558"/>
      <c r="L955" s="856"/>
      <c r="M955" s="295">
        <f>SUM(I955:K955)</f>
        <v>63</v>
      </c>
      <c r="N955" s="316"/>
    </row>
    <row r="956" spans="1:14" ht="15">
      <c r="A956" s="802">
        <v>949</v>
      </c>
      <c r="B956" s="574"/>
      <c r="C956" s="848"/>
      <c r="D956" s="297" t="s">
        <v>275</v>
      </c>
      <c r="E956" s="354"/>
      <c r="F956" s="298"/>
      <c r="G956" s="298"/>
      <c r="H956" s="733"/>
      <c r="I956" s="320"/>
      <c r="J956" s="319">
        <v>63</v>
      </c>
      <c r="K956" s="319"/>
      <c r="L956" s="860"/>
      <c r="M956" s="284">
        <f>SUM(I956:K956)</f>
        <v>63</v>
      </c>
      <c r="N956" s="321"/>
    </row>
    <row r="957" spans="1:14" ht="15">
      <c r="A957" s="802">
        <v>950</v>
      </c>
      <c r="B957" s="573"/>
      <c r="C957" s="568">
        <v>7</v>
      </c>
      <c r="D957" s="281" t="s">
        <v>1153</v>
      </c>
      <c r="E957" s="282" t="s">
        <v>714</v>
      </c>
      <c r="F957" s="293">
        <f>SUM(G957,H957,M959,N959)</f>
        <v>101</v>
      </c>
      <c r="G957" s="281">
        <v>0</v>
      </c>
      <c r="H957" s="353">
        <v>0</v>
      </c>
      <c r="I957" s="557"/>
      <c r="J957" s="558"/>
      <c r="K957" s="558"/>
      <c r="L957" s="856"/>
      <c r="M957" s="284"/>
      <c r="N957" s="285"/>
    </row>
    <row r="958" spans="1:14" ht="15">
      <c r="A958" s="802">
        <v>951</v>
      </c>
      <c r="B958" s="573"/>
      <c r="C958" s="568"/>
      <c r="D958" s="281" t="s">
        <v>285</v>
      </c>
      <c r="E958" s="282"/>
      <c r="F958" s="293"/>
      <c r="G958" s="281"/>
      <c r="H958" s="353"/>
      <c r="I958" s="557"/>
      <c r="J958" s="558">
        <v>102</v>
      </c>
      <c r="K958" s="558"/>
      <c r="L958" s="856"/>
      <c r="M958" s="295">
        <f>SUM(I958:K958)</f>
        <v>102</v>
      </c>
      <c r="N958" s="285"/>
    </row>
    <row r="959" spans="1:14" ht="15">
      <c r="A959" s="802">
        <v>952</v>
      </c>
      <c r="B959" s="574"/>
      <c r="C959" s="848"/>
      <c r="D959" s="297" t="s">
        <v>275</v>
      </c>
      <c r="E959" s="302"/>
      <c r="F959" s="543"/>
      <c r="G959" s="298"/>
      <c r="H959" s="733"/>
      <c r="I959" s="320"/>
      <c r="J959" s="319">
        <v>101</v>
      </c>
      <c r="K959" s="319"/>
      <c r="L959" s="860"/>
      <c r="M959" s="284">
        <f>SUM(I959:K959)</f>
        <v>101</v>
      </c>
      <c r="N959" s="321"/>
    </row>
    <row r="960" spans="1:14" ht="15">
      <c r="A960" s="802">
        <v>953</v>
      </c>
      <c r="B960" s="573"/>
      <c r="C960" s="568">
        <v>8</v>
      </c>
      <c r="D960" s="281" t="s">
        <v>1211</v>
      </c>
      <c r="E960" s="282" t="s">
        <v>714</v>
      </c>
      <c r="F960" s="293">
        <f>SUM(G959,H959,M961,N961)</f>
        <v>60</v>
      </c>
      <c r="G960" s="281">
        <v>0</v>
      </c>
      <c r="H960" s="353">
        <v>0</v>
      </c>
      <c r="I960" s="557"/>
      <c r="J960" s="558"/>
      <c r="K960" s="558"/>
      <c r="L960" s="856"/>
      <c r="M960" s="284"/>
      <c r="N960" s="285"/>
    </row>
    <row r="961" spans="1:14" ht="15">
      <c r="A961" s="802">
        <v>954</v>
      </c>
      <c r="B961" s="574"/>
      <c r="C961" s="848"/>
      <c r="D961" s="297" t="s">
        <v>275</v>
      </c>
      <c r="E961" s="302"/>
      <c r="F961" s="293"/>
      <c r="G961" s="298"/>
      <c r="H961" s="733"/>
      <c r="I961" s="320"/>
      <c r="J961" s="319">
        <v>60</v>
      </c>
      <c r="K961" s="319"/>
      <c r="L961" s="860"/>
      <c r="M961" s="284">
        <f>SUM(I961:K961)</f>
        <v>60</v>
      </c>
      <c r="N961" s="321"/>
    </row>
    <row r="962" spans="1:14" ht="15">
      <c r="A962" s="802">
        <v>955</v>
      </c>
      <c r="B962" s="573"/>
      <c r="C962" s="568">
        <v>9</v>
      </c>
      <c r="D962" s="281" t="s">
        <v>1212</v>
      </c>
      <c r="E962" s="282" t="s">
        <v>714</v>
      </c>
      <c r="F962" s="293">
        <f>SUM(G961,H961,M963,N963)</f>
        <v>86</v>
      </c>
      <c r="G962" s="281">
        <v>0</v>
      </c>
      <c r="H962" s="353">
        <v>0</v>
      </c>
      <c r="I962" s="557"/>
      <c r="J962" s="558"/>
      <c r="K962" s="558"/>
      <c r="L962" s="856"/>
      <c r="M962" s="284"/>
      <c r="N962" s="285"/>
    </row>
    <row r="963" spans="1:14" ht="15">
      <c r="A963" s="802">
        <v>956</v>
      </c>
      <c r="B963" s="574"/>
      <c r="C963" s="848"/>
      <c r="D963" s="297" t="s">
        <v>275</v>
      </c>
      <c r="E963" s="302"/>
      <c r="F963" s="281"/>
      <c r="G963" s="298"/>
      <c r="H963" s="733"/>
      <c r="I963" s="320"/>
      <c r="J963" s="319">
        <v>86</v>
      </c>
      <c r="K963" s="319"/>
      <c r="L963" s="860"/>
      <c r="M963" s="284">
        <f>SUM(I963:K963)</f>
        <v>86</v>
      </c>
      <c r="N963" s="321"/>
    </row>
    <row r="964" spans="1:14" ht="15">
      <c r="A964" s="802">
        <v>957</v>
      </c>
      <c r="B964" s="567">
        <v>8</v>
      </c>
      <c r="C964" s="568"/>
      <c r="D964" s="339" t="s">
        <v>592</v>
      </c>
      <c r="E964" s="282"/>
      <c r="F964" s="351"/>
      <c r="G964" s="351"/>
      <c r="H964" s="352"/>
      <c r="I964" s="557"/>
      <c r="J964" s="558"/>
      <c r="K964" s="558"/>
      <c r="L964" s="856"/>
      <c r="M964" s="284"/>
      <c r="N964" s="311"/>
    </row>
    <row r="965" spans="1:14" ht="15">
      <c r="A965" s="802">
        <v>958</v>
      </c>
      <c r="B965" s="567"/>
      <c r="C965" s="568"/>
      <c r="D965" s="339" t="s">
        <v>493</v>
      </c>
      <c r="E965" s="322"/>
      <c r="F965" s="339"/>
      <c r="G965" s="339"/>
      <c r="H965" s="355"/>
      <c r="I965" s="557"/>
      <c r="J965" s="558"/>
      <c r="K965" s="558"/>
      <c r="L965" s="856"/>
      <c r="M965" s="295"/>
      <c r="N965" s="311"/>
    </row>
    <row r="966" spans="1:14" ht="15">
      <c r="A966" s="802">
        <v>959</v>
      </c>
      <c r="B966" s="573"/>
      <c r="C966" s="568">
        <v>1</v>
      </c>
      <c r="D966" s="281" t="s">
        <v>494</v>
      </c>
      <c r="E966" s="282" t="s">
        <v>714</v>
      </c>
      <c r="F966" s="293">
        <f>SUM(G966,H966,M968,N967)</f>
        <v>103</v>
      </c>
      <c r="G966" s="281">
        <v>0</v>
      </c>
      <c r="H966" s="353">
        <v>0</v>
      </c>
      <c r="I966" s="557"/>
      <c r="J966" s="558"/>
      <c r="K966" s="558"/>
      <c r="L966" s="856"/>
      <c r="M966" s="295"/>
      <c r="N966" s="285"/>
    </row>
    <row r="967" spans="1:14" ht="15">
      <c r="A967" s="802">
        <v>960</v>
      </c>
      <c r="B967" s="571"/>
      <c r="C967" s="568"/>
      <c r="D967" s="286" t="s">
        <v>277</v>
      </c>
      <c r="E967" s="287"/>
      <c r="F967" s="734"/>
      <c r="G967" s="288"/>
      <c r="H967" s="731"/>
      <c r="I967" s="560"/>
      <c r="J967" s="561">
        <v>120</v>
      </c>
      <c r="K967" s="561"/>
      <c r="L967" s="857"/>
      <c r="M967" s="290">
        <f>SUM(I967:K967)</f>
        <v>120</v>
      </c>
      <c r="N967" s="315"/>
    </row>
    <row r="968" spans="1:14" ht="15">
      <c r="A968" s="802">
        <v>961</v>
      </c>
      <c r="B968" s="573"/>
      <c r="C968" s="568"/>
      <c r="D968" s="292" t="s">
        <v>285</v>
      </c>
      <c r="E968" s="282"/>
      <c r="F968" s="735"/>
      <c r="G968" s="293"/>
      <c r="H968" s="732"/>
      <c r="I968" s="557"/>
      <c r="J968" s="558">
        <v>103</v>
      </c>
      <c r="K968" s="558"/>
      <c r="L968" s="856"/>
      <c r="M968" s="295">
        <f>SUM(I968:K968)</f>
        <v>103</v>
      </c>
      <c r="N968" s="316"/>
    </row>
    <row r="969" spans="1:14" ht="15">
      <c r="A969" s="802">
        <v>962</v>
      </c>
      <c r="B969" s="574"/>
      <c r="C969" s="848"/>
      <c r="D969" s="297" t="s">
        <v>275</v>
      </c>
      <c r="E969" s="282"/>
      <c r="F969" s="558"/>
      <c r="G969" s="298"/>
      <c r="H969" s="733"/>
      <c r="I969" s="320"/>
      <c r="J969" s="319">
        <v>103</v>
      </c>
      <c r="K969" s="319"/>
      <c r="L969" s="860"/>
      <c r="M969" s="284">
        <f>SUM(I969:K969)</f>
        <v>103</v>
      </c>
      <c r="N969" s="321"/>
    </row>
    <row r="970" spans="1:14" ht="15">
      <c r="A970" s="802">
        <v>963</v>
      </c>
      <c r="B970" s="573"/>
      <c r="C970" s="568">
        <v>2</v>
      </c>
      <c r="D970" s="292" t="s">
        <v>895</v>
      </c>
      <c r="E970" s="282" t="s">
        <v>714</v>
      </c>
      <c r="F970" s="293">
        <f>SUM(G970,H970,M971,N971)</f>
        <v>300</v>
      </c>
      <c r="G970" s="293">
        <v>0</v>
      </c>
      <c r="H970" s="732">
        <v>0</v>
      </c>
      <c r="I970" s="557"/>
      <c r="J970" s="558"/>
      <c r="K970" s="558"/>
      <c r="L970" s="856"/>
      <c r="M970" s="284"/>
      <c r="N970" s="316"/>
    </row>
    <row r="971" spans="1:14" ht="15">
      <c r="A971" s="802">
        <v>964</v>
      </c>
      <c r="B971" s="573"/>
      <c r="C971" s="568"/>
      <c r="D971" s="292" t="s">
        <v>285</v>
      </c>
      <c r="E971" s="282"/>
      <c r="F971" s="293"/>
      <c r="G971" s="293"/>
      <c r="H971" s="732"/>
      <c r="I971" s="557"/>
      <c r="J971" s="558">
        <v>300</v>
      </c>
      <c r="K971" s="558"/>
      <c r="L971" s="856"/>
      <c r="M971" s="295">
        <f>SUM(I971:K971)</f>
        <v>300</v>
      </c>
      <c r="N971" s="316"/>
    </row>
    <row r="972" spans="1:14" ht="15">
      <c r="A972" s="802">
        <v>965</v>
      </c>
      <c r="B972" s="574"/>
      <c r="C972" s="848"/>
      <c r="D972" s="297" t="s">
        <v>275</v>
      </c>
      <c r="E972" s="354"/>
      <c r="F972" s="298"/>
      <c r="G972" s="298"/>
      <c r="H972" s="733"/>
      <c r="I972" s="320"/>
      <c r="J972" s="319">
        <v>297</v>
      </c>
      <c r="K972" s="319"/>
      <c r="L972" s="860"/>
      <c r="M972" s="284">
        <f>SUM(I972:K972)</f>
        <v>297</v>
      </c>
      <c r="N972" s="321"/>
    </row>
    <row r="973" spans="1:14" ht="15">
      <c r="A973" s="802">
        <v>966</v>
      </c>
      <c r="B973" s="573"/>
      <c r="C973" s="568">
        <v>3</v>
      </c>
      <c r="D973" s="292" t="s">
        <v>831</v>
      </c>
      <c r="E973" s="282" t="s">
        <v>714</v>
      </c>
      <c r="F973" s="293">
        <f>SUM(G973,H973,M974,N974)</f>
        <v>17</v>
      </c>
      <c r="G973" s="293">
        <v>0</v>
      </c>
      <c r="H973" s="732">
        <v>0</v>
      </c>
      <c r="I973" s="557"/>
      <c r="J973" s="558"/>
      <c r="K973" s="558"/>
      <c r="L973" s="856"/>
      <c r="M973" s="284"/>
      <c r="N973" s="316"/>
    </row>
    <row r="974" spans="1:14" ht="15">
      <c r="A974" s="802">
        <v>967</v>
      </c>
      <c r="B974" s="573"/>
      <c r="C974" s="568"/>
      <c r="D974" s="292" t="s">
        <v>285</v>
      </c>
      <c r="E974" s="282"/>
      <c r="F974" s="293"/>
      <c r="G974" s="293"/>
      <c r="H974" s="732"/>
      <c r="I974" s="557"/>
      <c r="J974" s="558">
        <v>17</v>
      </c>
      <c r="K974" s="558"/>
      <c r="L974" s="856"/>
      <c r="M974" s="295">
        <f>SUM(I974:K974)</f>
        <v>17</v>
      </c>
      <c r="N974" s="316"/>
    </row>
    <row r="975" spans="1:14" ht="15">
      <c r="A975" s="802">
        <v>968</v>
      </c>
      <c r="B975" s="574"/>
      <c r="C975" s="848"/>
      <c r="D975" s="297" t="s">
        <v>275</v>
      </c>
      <c r="E975" s="354"/>
      <c r="F975" s="298"/>
      <c r="G975" s="298"/>
      <c r="H975" s="733"/>
      <c r="I975" s="320"/>
      <c r="J975" s="319">
        <v>16</v>
      </c>
      <c r="K975" s="319"/>
      <c r="L975" s="860"/>
      <c r="M975" s="284">
        <f>SUM(I975:K975)</f>
        <v>16</v>
      </c>
      <c r="N975" s="321"/>
    </row>
    <row r="976" spans="1:14" ht="30">
      <c r="A976" s="802">
        <v>969</v>
      </c>
      <c r="B976" s="573"/>
      <c r="C976" s="568">
        <v>4</v>
      </c>
      <c r="D976" s="292" t="s">
        <v>1154</v>
      </c>
      <c r="E976" s="282" t="s">
        <v>714</v>
      </c>
      <c r="F976" s="293">
        <f>SUM(G976,H976,M977,N977)</f>
        <v>0</v>
      </c>
      <c r="G976" s="293">
        <v>0</v>
      </c>
      <c r="H976" s="732">
        <v>0</v>
      </c>
      <c r="I976" s="557"/>
      <c r="J976" s="558"/>
      <c r="K976" s="558"/>
      <c r="L976" s="856"/>
      <c r="M976" s="284"/>
      <c r="N976" s="316"/>
    </row>
    <row r="977" spans="1:14" ht="15">
      <c r="A977" s="802">
        <v>970</v>
      </c>
      <c r="B977" s="573"/>
      <c r="C977" s="568"/>
      <c r="D977" s="292" t="s">
        <v>285</v>
      </c>
      <c r="E977" s="282"/>
      <c r="F977" s="293"/>
      <c r="G977" s="293"/>
      <c r="H977" s="732"/>
      <c r="I977" s="557"/>
      <c r="J977" s="558"/>
      <c r="K977" s="558"/>
      <c r="L977" s="856"/>
      <c r="M977" s="295">
        <f>SUM(I977:K977)</f>
        <v>0</v>
      </c>
      <c r="N977" s="316"/>
    </row>
    <row r="978" spans="1:14" ht="15">
      <c r="A978" s="802">
        <v>971</v>
      </c>
      <c r="B978" s="574"/>
      <c r="C978" s="848"/>
      <c r="D978" s="297" t="s">
        <v>275</v>
      </c>
      <c r="E978" s="354"/>
      <c r="F978" s="298"/>
      <c r="G978" s="298"/>
      <c r="H978" s="733"/>
      <c r="I978" s="320"/>
      <c r="J978" s="319"/>
      <c r="K978" s="319"/>
      <c r="L978" s="860"/>
      <c r="M978" s="284">
        <f>SUM(I978:K978)</f>
        <v>0</v>
      </c>
      <c r="N978" s="321"/>
    </row>
    <row r="979" spans="1:14" ht="15">
      <c r="A979" s="802">
        <v>972</v>
      </c>
      <c r="B979" s="573"/>
      <c r="C979" s="568">
        <v>5</v>
      </c>
      <c r="D979" s="292" t="s">
        <v>1155</v>
      </c>
      <c r="E979" s="282" t="s">
        <v>714</v>
      </c>
      <c r="F979" s="293">
        <f>SUM(G979,H979,M980,N980)</f>
        <v>211</v>
      </c>
      <c r="G979" s="293">
        <v>0</v>
      </c>
      <c r="H979" s="732">
        <v>0</v>
      </c>
      <c r="I979" s="557"/>
      <c r="J979" s="558"/>
      <c r="K979" s="558"/>
      <c r="L979" s="856"/>
      <c r="M979" s="284"/>
      <c r="N979" s="316"/>
    </row>
    <row r="980" spans="1:14" ht="15">
      <c r="A980" s="802">
        <v>973</v>
      </c>
      <c r="B980" s="573"/>
      <c r="C980" s="568"/>
      <c r="D980" s="292" t="s">
        <v>285</v>
      </c>
      <c r="E980" s="282"/>
      <c r="F980" s="293"/>
      <c r="G980" s="293"/>
      <c r="H980" s="732"/>
      <c r="I980" s="557"/>
      <c r="J980" s="558">
        <v>211</v>
      </c>
      <c r="K980" s="558"/>
      <c r="L980" s="856"/>
      <c r="M980" s="295">
        <f>SUM(I980:K980)</f>
        <v>211</v>
      </c>
      <c r="N980" s="316"/>
    </row>
    <row r="981" spans="1:14" ht="15">
      <c r="A981" s="802">
        <v>974</v>
      </c>
      <c r="B981" s="574"/>
      <c r="C981" s="848"/>
      <c r="D981" s="297" t="s">
        <v>275</v>
      </c>
      <c r="E981" s="354"/>
      <c r="F981" s="298"/>
      <c r="G981" s="298"/>
      <c r="H981" s="733"/>
      <c r="I981" s="320"/>
      <c r="J981" s="319">
        <v>211</v>
      </c>
      <c r="K981" s="319"/>
      <c r="L981" s="860"/>
      <c r="M981" s="284">
        <f>SUM(I981:K981)</f>
        <v>211</v>
      </c>
      <c r="N981" s="321"/>
    </row>
    <row r="982" spans="1:14" ht="15">
      <c r="A982" s="802">
        <v>975</v>
      </c>
      <c r="B982" s="567"/>
      <c r="C982" s="568"/>
      <c r="D982" s="339" t="s">
        <v>495</v>
      </c>
      <c r="E982" s="302"/>
      <c r="F982" s="281"/>
      <c r="G982" s="351"/>
      <c r="H982" s="352"/>
      <c r="I982" s="557"/>
      <c r="J982" s="558"/>
      <c r="K982" s="558"/>
      <c r="L982" s="856"/>
      <c r="M982" s="284"/>
      <c r="N982" s="311"/>
    </row>
    <row r="983" spans="1:14" ht="15">
      <c r="A983" s="802">
        <v>976</v>
      </c>
      <c r="B983" s="573"/>
      <c r="C983" s="568">
        <v>6</v>
      </c>
      <c r="D983" s="281" t="s">
        <v>496</v>
      </c>
      <c r="E983" s="282" t="s">
        <v>714</v>
      </c>
      <c r="F983" s="293">
        <f>SUM(G983,H983,M985,N984)</f>
        <v>112</v>
      </c>
      <c r="G983" s="281">
        <v>0</v>
      </c>
      <c r="H983" s="353">
        <v>0</v>
      </c>
      <c r="I983" s="557"/>
      <c r="J983" s="558"/>
      <c r="K983" s="558"/>
      <c r="L983" s="856"/>
      <c r="M983" s="295"/>
      <c r="N983" s="285"/>
    </row>
    <row r="984" spans="1:14" ht="15">
      <c r="A984" s="802">
        <v>977</v>
      </c>
      <c r="B984" s="571"/>
      <c r="C984" s="568"/>
      <c r="D984" s="286" t="s">
        <v>277</v>
      </c>
      <c r="E984" s="287"/>
      <c r="F984" s="734"/>
      <c r="G984" s="288"/>
      <c r="H984" s="731"/>
      <c r="I984" s="560"/>
      <c r="J984" s="561">
        <v>150</v>
      </c>
      <c r="K984" s="561"/>
      <c r="L984" s="857"/>
      <c r="M984" s="290">
        <f>SUM(I984:K984)</f>
        <v>150</v>
      </c>
      <c r="N984" s="315"/>
    </row>
    <row r="985" spans="1:14" ht="15">
      <c r="A985" s="802">
        <v>978</v>
      </c>
      <c r="B985" s="573"/>
      <c r="C985" s="568"/>
      <c r="D985" s="292" t="s">
        <v>285</v>
      </c>
      <c r="E985" s="282"/>
      <c r="F985" s="735"/>
      <c r="G985" s="293"/>
      <c r="H985" s="732"/>
      <c r="I985" s="557"/>
      <c r="J985" s="558">
        <v>112</v>
      </c>
      <c r="K985" s="558"/>
      <c r="L985" s="856"/>
      <c r="M985" s="295">
        <f>SUM(I985:K985)</f>
        <v>112</v>
      </c>
      <c r="N985" s="316"/>
    </row>
    <row r="986" spans="1:14" ht="15">
      <c r="A986" s="802">
        <v>979</v>
      </c>
      <c r="B986" s="574"/>
      <c r="C986" s="848"/>
      <c r="D986" s="297" t="s">
        <v>275</v>
      </c>
      <c r="E986" s="302"/>
      <c r="F986" s="281"/>
      <c r="G986" s="298"/>
      <c r="H986" s="733"/>
      <c r="I986" s="320"/>
      <c r="J986" s="319">
        <v>112</v>
      </c>
      <c r="K986" s="319"/>
      <c r="L986" s="860"/>
      <c r="M986" s="284">
        <f>SUM(I986:K986)</f>
        <v>112</v>
      </c>
      <c r="N986" s="321"/>
    </row>
    <row r="987" spans="1:14" ht="15">
      <c r="A987" s="802">
        <v>980</v>
      </c>
      <c r="B987" s="573"/>
      <c r="C987" s="568">
        <v>7</v>
      </c>
      <c r="D987" s="292" t="s">
        <v>896</v>
      </c>
      <c r="E987" s="282" t="s">
        <v>714</v>
      </c>
      <c r="F987" s="293">
        <f>SUM(G987,H987,M989,N988)</f>
        <v>51</v>
      </c>
      <c r="G987" s="281">
        <v>0</v>
      </c>
      <c r="H987" s="353">
        <v>0</v>
      </c>
      <c r="I987" s="557"/>
      <c r="J987" s="558"/>
      <c r="K987" s="558"/>
      <c r="L987" s="856"/>
      <c r="M987" s="284"/>
      <c r="N987" s="316"/>
    </row>
    <row r="988" spans="1:14" ht="15">
      <c r="A988" s="802">
        <v>981</v>
      </c>
      <c r="B988" s="573"/>
      <c r="C988" s="568"/>
      <c r="D988" s="292" t="s">
        <v>285</v>
      </c>
      <c r="E988" s="282"/>
      <c r="F988" s="293"/>
      <c r="G988" s="293"/>
      <c r="H988" s="732"/>
      <c r="I988" s="557"/>
      <c r="J988" s="558">
        <v>51</v>
      </c>
      <c r="K988" s="558"/>
      <c r="L988" s="856"/>
      <c r="M988" s="295">
        <f aca="true" t="shared" si="10" ref="M988:M1001">SUM(I988:K988)</f>
        <v>51</v>
      </c>
      <c r="N988" s="316"/>
    </row>
    <row r="989" spans="1:14" ht="15">
      <c r="A989" s="802">
        <v>982</v>
      </c>
      <c r="B989" s="574"/>
      <c r="C989" s="848"/>
      <c r="D989" s="297" t="s">
        <v>275</v>
      </c>
      <c r="E989" s="354"/>
      <c r="F989" s="298"/>
      <c r="G989" s="298"/>
      <c r="H989" s="733"/>
      <c r="I989" s="320"/>
      <c r="J989" s="319">
        <v>51</v>
      </c>
      <c r="K989" s="319"/>
      <c r="L989" s="860"/>
      <c r="M989" s="284">
        <f t="shared" si="10"/>
        <v>51</v>
      </c>
      <c r="N989" s="321"/>
    </row>
    <row r="990" spans="1:14" ht="15">
      <c r="A990" s="802">
        <v>983</v>
      </c>
      <c r="B990" s="573"/>
      <c r="C990" s="568">
        <v>8</v>
      </c>
      <c r="D990" s="292" t="s">
        <v>897</v>
      </c>
      <c r="E990" s="282" t="s">
        <v>714</v>
      </c>
      <c r="F990" s="293">
        <f>SUM(G990,H990,M992,N991)</f>
        <v>54</v>
      </c>
      <c r="G990" s="281">
        <v>0</v>
      </c>
      <c r="H990" s="353">
        <v>0</v>
      </c>
      <c r="I990" s="557"/>
      <c r="J990" s="558"/>
      <c r="K990" s="558"/>
      <c r="L990" s="856"/>
      <c r="M990" s="284"/>
      <c r="N990" s="316"/>
    </row>
    <row r="991" spans="1:14" ht="15">
      <c r="A991" s="802">
        <v>984</v>
      </c>
      <c r="B991" s="573"/>
      <c r="C991" s="568"/>
      <c r="D991" s="292" t="s">
        <v>285</v>
      </c>
      <c r="E991" s="282"/>
      <c r="F991" s="293"/>
      <c r="G991" s="293"/>
      <c r="H991" s="732"/>
      <c r="I991" s="557"/>
      <c r="J991" s="558">
        <v>58</v>
      </c>
      <c r="K991" s="558"/>
      <c r="L991" s="856"/>
      <c r="M991" s="295">
        <f t="shared" si="10"/>
        <v>58</v>
      </c>
      <c r="N991" s="316"/>
    </row>
    <row r="992" spans="1:14" ht="15">
      <c r="A992" s="802">
        <v>985</v>
      </c>
      <c r="B992" s="574"/>
      <c r="C992" s="848"/>
      <c r="D992" s="297" t="s">
        <v>275</v>
      </c>
      <c r="E992" s="354"/>
      <c r="F992" s="298"/>
      <c r="G992" s="298"/>
      <c r="H992" s="733"/>
      <c r="I992" s="320"/>
      <c r="J992" s="319">
        <v>54</v>
      </c>
      <c r="K992" s="319"/>
      <c r="L992" s="860"/>
      <c r="M992" s="284">
        <f t="shared" si="10"/>
        <v>54</v>
      </c>
      <c r="N992" s="321"/>
    </row>
    <row r="993" spans="1:14" ht="15">
      <c r="A993" s="802">
        <v>986</v>
      </c>
      <c r="B993" s="573"/>
      <c r="C993" s="568">
        <v>9</v>
      </c>
      <c r="D993" s="292" t="s">
        <v>898</v>
      </c>
      <c r="E993" s="282" t="s">
        <v>714</v>
      </c>
      <c r="F993" s="293">
        <f>SUM(G993,H993,M995,N994)</f>
        <v>206</v>
      </c>
      <c r="G993" s="281">
        <v>0</v>
      </c>
      <c r="H993" s="353">
        <v>0</v>
      </c>
      <c r="I993" s="557"/>
      <c r="J993" s="558"/>
      <c r="K993" s="558"/>
      <c r="L993" s="856"/>
      <c r="M993" s="284"/>
      <c r="N993" s="316"/>
    </row>
    <row r="994" spans="1:14" ht="15">
      <c r="A994" s="802">
        <v>987</v>
      </c>
      <c r="B994" s="573"/>
      <c r="C994" s="568"/>
      <c r="D994" s="292" t="s">
        <v>285</v>
      </c>
      <c r="E994" s="282"/>
      <c r="F994" s="293"/>
      <c r="G994" s="293"/>
      <c r="H994" s="732"/>
      <c r="I994" s="557"/>
      <c r="J994" s="558">
        <v>220</v>
      </c>
      <c r="K994" s="558"/>
      <c r="L994" s="856"/>
      <c r="M994" s="295">
        <f t="shared" si="10"/>
        <v>220</v>
      </c>
      <c r="N994" s="316"/>
    </row>
    <row r="995" spans="1:14" ht="15">
      <c r="A995" s="802">
        <v>988</v>
      </c>
      <c r="B995" s="574"/>
      <c r="C995" s="848"/>
      <c r="D995" s="297" t="s">
        <v>275</v>
      </c>
      <c r="E995" s="354"/>
      <c r="F995" s="298"/>
      <c r="G995" s="298"/>
      <c r="H995" s="733"/>
      <c r="I995" s="320"/>
      <c r="J995" s="319">
        <v>206</v>
      </c>
      <c r="K995" s="319"/>
      <c r="L995" s="860"/>
      <c r="M995" s="284">
        <f t="shared" si="10"/>
        <v>206</v>
      </c>
      <c r="N995" s="321"/>
    </row>
    <row r="996" spans="1:14" ht="15">
      <c r="A996" s="802">
        <v>989</v>
      </c>
      <c r="B996" s="573"/>
      <c r="C996" s="568">
        <v>10</v>
      </c>
      <c r="D996" s="292" t="s">
        <v>915</v>
      </c>
      <c r="E996" s="282" t="s">
        <v>714</v>
      </c>
      <c r="F996" s="293">
        <f>SUM(G996,H996,M998,N997)</f>
        <v>69</v>
      </c>
      <c r="G996" s="281">
        <v>0</v>
      </c>
      <c r="H996" s="353">
        <v>0</v>
      </c>
      <c r="I996" s="557"/>
      <c r="J996" s="558"/>
      <c r="K996" s="558"/>
      <c r="L996" s="856"/>
      <c r="M996" s="284"/>
      <c r="N996" s="316"/>
    </row>
    <row r="997" spans="1:14" ht="15">
      <c r="A997" s="802">
        <v>990</v>
      </c>
      <c r="B997" s="573"/>
      <c r="C997" s="568"/>
      <c r="D997" s="292" t="s">
        <v>285</v>
      </c>
      <c r="E997" s="282"/>
      <c r="F997" s="293"/>
      <c r="G997" s="293"/>
      <c r="H997" s="732"/>
      <c r="I997" s="557"/>
      <c r="J997" s="558">
        <v>77</v>
      </c>
      <c r="K997" s="558"/>
      <c r="L997" s="856"/>
      <c r="M997" s="295">
        <f t="shared" si="10"/>
        <v>77</v>
      </c>
      <c r="N997" s="316"/>
    </row>
    <row r="998" spans="1:14" ht="15">
      <c r="A998" s="802">
        <v>991</v>
      </c>
      <c r="B998" s="574"/>
      <c r="C998" s="848"/>
      <c r="D998" s="297" t="s">
        <v>275</v>
      </c>
      <c r="E998" s="354"/>
      <c r="F998" s="298"/>
      <c r="G998" s="298"/>
      <c r="H998" s="733"/>
      <c r="I998" s="320"/>
      <c r="J998" s="319">
        <v>69</v>
      </c>
      <c r="K998" s="319"/>
      <c r="L998" s="860"/>
      <c r="M998" s="284">
        <f t="shared" si="10"/>
        <v>69</v>
      </c>
      <c r="N998" s="321"/>
    </row>
    <row r="999" spans="1:14" ht="15">
      <c r="A999" s="802">
        <v>992</v>
      </c>
      <c r="B999" s="573"/>
      <c r="C999" s="568">
        <v>11</v>
      </c>
      <c r="D999" s="292" t="s">
        <v>504</v>
      </c>
      <c r="E999" s="282" t="s">
        <v>714</v>
      </c>
      <c r="F999" s="293">
        <f>SUM(G999,H999,M1001,N1000)</f>
        <v>58</v>
      </c>
      <c r="G999" s="281">
        <v>0</v>
      </c>
      <c r="H999" s="353">
        <v>0</v>
      </c>
      <c r="I999" s="557"/>
      <c r="J999" s="558"/>
      <c r="K999" s="558"/>
      <c r="L999" s="856"/>
      <c r="M999" s="284"/>
      <c r="N999" s="316"/>
    </row>
    <row r="1000" spans="1:14" ht="15">
      <c r="A1000" s="802">
        <v>993</v>
      </c>
      <c r="B1000" s="573"/>
      <c r="C1000" s="568"/>
      <c r="D1000" s="292" t="s">
        <v>285</v>
      </c>
      <c r="E1000" s="282"/>
      <c r="F1000" s="293"/>
      <c r="G1000" s="293"/>
      <c r="H1000" s="732"/>
      <c r="I1000" s="557"/>
      <c r="J1000" s="558">
        <v>58</v>
      </c>
      <c r="K1000" s="558"/>
      <c r="L1000" s="856"/>
      <c r="M1000" s="295">
        <f t="shared" si="10"/>
        <v>58</v>
      </c>
      <c r="N1000" s="316"/>
    </row>
    <row r="1001" spans="1:14" ht="15">
      <c r="A1001" s="802">
        <v>994</v>
      </c>
      <c r="B1001" s="574"/>
      <c r="C1001" s="848"/>
      <c r="D1001" s="297" t="s">
        <v>275</v>
      </c>
      <c r="E1001" s="354"/>
      <c r="F1001" s="298"/>
      <c r="G1001" s="298"/>
      <c r="H1001" s="733"/>
      <c r="I1001" s="320"/>
      <c r="J1001" s="319">
        <v>58</v>
      </c>
      <c r="K1001" s="319"/>
      <c r="L1001" s="860"/>
      <c r="M1001" s="284">
        <f t="shared" si="10"/>
        <v>58</v>
      </c>
      <c r="N1001" s="321"/>
    </row>
    <row r="1002" spans="1:14" ht="15">
      <c r="A1002" s="802">
        <v>995</v>
      </c>
      <c r="B1002" s="573"/>
      <c r="C1002" s="568">
        <v>12</v>
      </c>
      <c r="D1002" s="281" t="s">
        <v>497</v>
      </c>
      <c r="E1002" s="282" t="s">
        <v>714</v>
      </c>
      <c r="F1002" s="293">
        <f>SUM(G1002,H1002,M1004,N1003)</f>
        <v>94</v>
      </c>
      <c r="G1002" s="281">
        <v>0</v>
      </c>
      <c r="H1002" s="353">
        <v>0</v>
      </c>
      <c r="I1002" s="557"/>
      <c r="J1002" s="558"/>
      <c r="K1002" s="558"/>
      <c r="L1002" s="856"/>
      <c r="M1002" s="284"/>
      <c r="N1002" s="285"/>
    </row>
    <row r="1003" spans="1:14" ht="15">
      <c r="A1003" s="802">
        <v>996</v>
      </c>
      <c r="B1003" s="571"/>
      <c r="C1003" s="568"/>
      <c r="D1003" s="286" t="s">
        <v>277</v>
      </c>
      <c r="E1003" s="569"/>
      <c r="F1003" s="712"/>
      <c r="G1003" s="288"/>
      <c r="H1003" s="731"/>
      <c r="I1003" s="560"/>
      <c r="J1003" s="561">
        <v>130</v>
      </c>
      <c r="K1003" s="561"/>
      <c r="L1003" s="857"/>
      <c r="M1003" s="290">
        <f>SUM(I1003:K1003)</f>
        <v>130</v>
      </c>
      <c r="N1003" s="315"/>
    </row>
    <row r="1004" spans="1:14" ht="15">
      <c r="A1004" s="802">
        <v>997</v>
      </c>
      <c r="B1004" s="573"/>
      <c r="C1004" s="568"/>
      <c r="D1004" s="292" t="s">
        <v>285</v>
      </c>
      <c r="E1004" s="570"/>
      <c r="F1004" s="603"/>
      <c r="G1004" s="293"/>
      <c r="H1004" s="732"/>
      <c r="I1004" s="557"/>
      <c r="J1004" s="558">
        <v>94</v>
      </c>
      <c r="K1004" s="558"/>
      <c r="L1004" s="856"/>
      <c r="M1004" s="295">
        <f>SUM(I1004:K1004)</f>
        <v>94</v>
      </c>
      <c r="N1004" s="316"/>
    </row>
    <row r="1005" spans="1:14" ht="15">
      <c r="A1005" s="802">
        <v>998</v>
      </c>
      <c r="B1005" s="574"/>
      <c r="C1005" s="848"/>
      <c r="D1005" s="297" t="s">
        <v>275</v>
      </c>
      <c r="E1005" s="322"/>
      <c r="F1005" s="298"/>
      <c r="G1005" s="298"/>
      <c r="H1005" s="733"/>
      <c r="I1005" s="320"/>
      <c r="J1005" s="319">
        <v>94</v>
      </c>
      <c r="K1005" s="319"/>
      <c r="L1005" s="860"/>
      <c r="M1005" s="284">
        <f>SUM(I1005:K1005)</f>
        <v>94</v>
      </c>
      <c r="N1005" s="321"/>
    </row>
    <row r="1006" spans="1:14" ht="15">
      <c r="A1006" s="802">
        <v>999</v>
      </c>
      <c r="B1006" s="573"/>
      <c r="C1006" s="568">
        <v>13</v>
      </c>
      <c r="D1006" s="292" t="s">
        <v>346</v>
      </c>
      <c r="E1006" s="282" t="s">
        <v>714</v>
      </c>
      <c r="F1006" s="735">
        <f>SUM(G1006,H1006,M1007,N1007)</f>
        <v>130</v>
      </c>
      <c r="G1006" s="293">
        <v>0</v>
      </c>
      <c r="H1006" s="732">
        <v>0</v>
      </c>
      <c r="I1006" s="557"/>
      <c r="J1006" s="558"/>
      <c r="K1006" s="558"/>
      <c r="L1006" s="856"/>
      <c r="M1006" s="295"/>
      <c r="N1006" s="316"/>
    </row>
    <row r="1007" spans="1:14" ht="15">
      <c r="A1007" s="802">
        <v>1000</v>
      </c>
      <c r="B1007" s="573"/>
      <c r="C1007" s="568"/>
      <c r="D1007" s="292" t="s">
        <v>285</v>
      </c>
      <c r="E1007" s="282"/>
      <c r="F1007" s="735"/>
      <c r="G1007" s="293"/>
      <c r="H1007" s="732"/>
      <c r="I1007" s="557"/>
      <c r="J1007" s="558">
        <v>130</v>
      </c>
      <c r="K1007" s="558"/>
      <c r="L1007" s="856"/>
      <c r="M1007" s="295">
        <f>SUM(I1007:K1007)</f>
        <v>130</v>
      </c>
      <c r="N1007" s="316"/>
    </row>
    <row r="1008" spans="1:14" ht="15">
      <c r="A1008" s="802">
        <v>1001</v>
      </c>
      <c r="B1008" s="574"/>
      <c r="C1008" s="848"/>
      <c r="D1008" s="297" t="s">
        <v>275</v>
      </c>
      <c r="E1008" s="282"/>
      <c r="F1008" s="558"/>
      <c r="G1008" s="298"/>
      <c r="H1008" s="733"/>
      <c r="I1008" s="320"/>
      <c r="J1008" s="319">
        <v>130</v>
      </c>
      <c r="K1008" s="319"/>
      <c r="L1008" s="860"/>
      <c r="M1008" s="284">
        <f>SUM(I1008:K1008)</f>
        <v>130</v>
      </c>
      <c r="N1008" s="321"/>
    </row>
    <row r="1009" spans="1:14" ht="15">
      <c r="A1009" s="802">
        <v>1002</v>
      </c>
      <c r="B1009" s="573"/>
      <c r="C1009" s="568">
        <v>14</v>
      </c>
      <c r="D1009" s="292" t="s">
        <v>831</v>
      </c>
      <c r="E1009" s="282" t="s">
        <v>714</v>
      </c>
      <c r="F1009" s="293">
        <f>SUM(G1009:H1009)+M1010</f>
        <v>20</v>
      </c>
      <c r="G1009" s="293">
        <v>0</v>
      </c>
      <c r="H1009" s="732">
        <v>0</v>
      </c>
      <c r="I1009" s="557"/>
      <c r="J1009" s="558"/>
      <c r="K1009" s="558"/>
      <c r="L1009" s="856"/>
      <c r="M1009" s="284"/>
      <c r="N1009" s="316"/>
    </row>
    <row r="1010" spans="1:14" ht="15">
      <c r="A1010" s="802">
        <v>1003</v>
      </c>
      <c r="B1010" s="573"/>
      <c r="C1010" s="568"/>
      <c r="D1010" s="292" t="s">
        <v>285</v>
      </c>
      <c r="E1010" s="282"/>
      <c r="F1010" s="293"/>
      <c r="G1010" s="293"/>
      <c r="H1010" s="732"/>
      <c r="I1010" s="557"/>
      <c r="J1010" s="558">
        <v>20</v>
      </c>
      <c r="K1010" s="558"/>
      <c r="L1010" s="856"/>
      <c r="M1010" s="295">
        <f>SUM(I1010:K1010)</f>
        <v>20</v>
      </c>
      <c r="N1010" s="316"/>
    </row>
    <row r="1011" spans="1:14" ht="15">
      <c r="A1011" s="802">
        <v>1004</v>
      </c>
      <c r="B1011" s="574"/>
      <c r="C1011" s="848"/>
      <c r="D1011" s="297" t="s">
        <v>275</v>
      </c>
      <c r="E1011" s="354"/>
      <c r="F1011" s="298"/>
      <c r="G1011" s="298"/>
      <c r="H1011" s="733"/>
      <c r="I1011" s="320"/>
      <c r="J1011" s="319">
        <v>20</v>
      </c>
      <c r="K1011" s="319"/>
      <c r="L1011" s="860"/>
      <c r="M1011" s="284">
        <f>SUM(I1011:K1011)</f>
        <v>20</v>
      </c>
      <c r="N1011" s="321"/>
    </row>
    <row r="1012" spans="1:14" ht="15">
      <c r="A1012" s="802">
        <v>1005</v>
      </c>
      <c r="B1012" s="573"/>
      <c r="C1012" s="568">
        <v>15</v>
      </c>
      <c r="D1012" s="292" t="s">
        <v>1156</v>
      </c>
      <c r="E1012" s="282" t="s">
        <v>714</v>
      </c>
      <c r="F1012" s="293">
        <f>SUM(G1012,H1012,M1013,N1013)</f>
        <v>44</v>
      </c>
      <c r="G1012" s="293">
        <v>0</v>
      </c>
      <c r="H1012" s="732">
        <v>0</v>
      </c>
      <c r="I1012" s="557"/>
      <c r="J1012" s="558"/>
      <c r="K1012" s="558"/>
      <c r="L1012" s="856"/>
      <c r="M1012" s="284"/>
      <c r="N1012" s="316"/>
    </row>
    <row r="1013" spans="1:14" ht="15">
      <c r="A1013" s="802">
        <v>1006</v>
      </c>
      <c r="B1013" s="573"/>
      <c r="C1013" s="568"/>
      <c r="D1013" s="292" t="s">
        <v>285</v>
      </c>
      <c r="E1013" s="282"/>
      <c r="F1013" s="293"/>
      <c r="G1013" s="293"/>
      <c r="H1013" s="732"/>
      <c r="I1013" s="557"/>
      <c r="J1013" s="558">
        <v>44</v>
      </c>
      <c r="K1013" s="558"/>
      <c r="L1013" s="856"/>
      <c r="M1013" s="295">
        <f>SUM(I1013:K1013)</f>
        <v>44</v>
      </c>
      <c r="N1013" s="316"/>
    </row>
    <row r="1014" spans="1:14" ht="15">
      <c r="A1014" s="802">
        <v>1007</v>
      </c>
      <c r="B1014" s="574"/>
      <c r="C1014" s="848"/>
      <c r="D1014" s="297" t="s">
        <v>275</v>
      </c>
      <c r="E1014" s="354"/>
      <c r="F1014" s="298"/>
      <c r="G1014" s="298"/>
      <c r="H1014" s="733"/>
      <c r="I1014" s="320"/>
      <c r="J1014" s="319">
        <v>43</v>
      </c>
      <c r="K1014" s="319"/>
      <c r="L1014" s="860"/>
      <c r="M1014" s="284">
        <f>SUM(I1014:K1014)</f>
        <v>43</v>
      </c>
      <c r="N1014" s="321"/>
    </row>
    <row r="1015" spans="1:14" ht="15">
      <c r="A1015" s="802">
        <v>1008</v>
      </c>
      <c r="B1015" s="573"/>
      <c r="C1015" s="568">
        <v>16</v>
      </c>
      <c r="D1015" s="292" t="s">
        <v>1157</v>
      </c>
      <c r="E1015" s="282" t="s">
        <v>714</v>
      </c>
      <c r="F1015" s="293">
        <f>SUM(G1015,H1015,M1016,N1016)</f>
        <v>57</v>
      </c>
      <c r="G1015" s="293">
        <v>0</v>
      </c>
      <c r="H1015" s="732">
        <v>0</v>
      </c>
      <c r="I1015" s="557"/>
      <c r="J1015" s="558"/>
      <c r="K1015" s="558"/>
      <c r="L1015" s="856"/>
      <c r="M1015" s="284"/>
      <c r="N1015" s="316"/>
    </row>
    <row r="1016" spans="1:14" ht="15">
      <c r="A1016" s="802">
        <v>1009</v>
      </c>
      <c r="B1016" s="573"/>
      <c r="C1016" s="568"/>
      <c r="D1016" s="292" t="s">
        <v>285</v>
      </c>
      <c r="E1016" s="282"/>
      <c r="F1016" s="293"/>
      <c r="G1016" s="293"/>
      <c r="H1016" s="732"/>
      <c r="I1016" s="557"/>
      <c r="J1016" s="558">
        <v>57</v>
      </c>
      <c r="K1016" s="558"/>
      <c r="L1016" s="856"/>
      <c r="M1016" s="295">
        <f>SUM(I1016:K1016)</f>
        <v>57</v>
      </c>
      <c r="N1016" s="316"/>
    </row>
    <row r="1017" spans="1:14" ht="15">
      <c r="A1017" s="802">
        <v>1010</v>
      </c>
      <c r="B1017" s="574"/>
      <c r="C1017" s="848"/>
      <c r="D1017" s="297" t="s">
        <v>275</v>
      </c>
      <c r="E1017" s="354"/>
      <c r="F1017" s="298"/>
      <c r="G1017" s="298"/>
      <c r="H1017" s="733"/>
      <c r="I1017" s="320"/>
      <c r="J1017" s="319">
        <v>57</v>
      </c>
      <c r="K1017" s="319"/>
      <c r="L1017" s="860"/>
      <c r="M1017" s="284">
        <f>SUM(I1017:K1017)</f>
        <v>57</v>
      </c>
      <c r="N1017" s="321"/>
    </row>
    <row r="1018" spans="1:14" ht="15">
      <c r="A1018" s="802">
        <v>1011</v>
      </c>
      <c r="B1018" s="573"/>
      <c r="C1018" s="568">
        <v>17</v>
      </c>
      <c r="D1018" s="292" t="s">
        <v>1158</v>
      </c>
      <c r="E1018" s="282" t="s">
        <v>714</v>
      </c>
      <c r="F1018" s="293">
        <f>SUM(G1018,H1018,M1019,N1019)</f>
        <v>366</v>
      </c>
      <c r="G1018" s="293">
        <v>0</v>
      </c>
      <c r="H1018" s="732">
        <v>0</v>
      </c>
      <c r="I1018" s="557"/>
      <c r="J1018" s="558"/>
      <c r="K1018" s="558"/>
      <c r="L1018" s="856"/>
      <c r="M1018" s="284"/>
      <c r="N1018" s="316"/>
    </row>
    <row r="1019" spans="1:14" ht="15">
      <c r="A1019" s="802">
        <v>1012</v>
      </c>
      <c r="B1019" s="573"/>
      <c r="C1019" s="568"/>
      <c r="D1019" s="292" t="s">
        <v>285</v>
      </c>
      <c r="E1019" s="282"/>
      <c r="F1019" s="293"/>
      <c r="G1019" s="293"/>
      <c r="H1019" s="732"/>
      <c r="I1019" s="557"/>
      <c r="J1019" s="558">
        <v>366</v>
      </c>
      <c r="K1019" s="558"/>
      <c r="L1019" s="856"/>
      <c r="M1019" s="295">
        <f>SUM(I1019:K1019)</f>
        <v>366</v>
      </c>
      <c r="N1019" s="316"/>
    </row>
    <row r="1020" spans="1:14" ht="15">
      <c r="A1020" s="802">
        <v>1013</v>
      </c>
      <c r="B1020" s="574"/>
      <c r="C1020" s="848"/>
      <c r="D1020" s="297" t="s">
        <v>275</v>
      </c>
      <c r="E1020" s="354"/>
      <c r="F1020" s="298"/>
      <c r="G1020" s="298"/>
      <c r="H1020" s="733"/>
      <c r="I1020" s="320"/>
      <c r="J1020" s="319">
        <v>366</v>
      </c>
      <c r="K1020" s="319"/>
      <c r="L1020" s="860"/>
      <c r="M1020" s="284">
        <f>SUM(I1020:K1020)</f>
        <v>366</v>
      </c>
      <c r="N1020" s="321"/>
    </row>
    <row r="1021" spans="1:14" ht="15">
      <c r="A1021" s="802">
        <v>1014</v>
      </c>
      <c r="B1021" s="573"/>
      <c r="C1021" s="568">
        <v>18</v>
      </c>
      <c r="D1021" s="292" t="s">
        <v>1159</v>
      </c>
      <c r="E1021" s="282" t="s">
        <v>714</v>
      </c>
      <c r="F1021" s="293">
        <f>SUM(G1021,H1021,M1022,N1022)</f>
        <v>82</v>
      </c>
      <c r="G1021" s="293">
        <v>0</v>
      </c>
      <c r="H1021" s="732">
        <v>0</v>
      </c>
      <c r="I1021" s="557"/>
      <c r="J1021" s="558"/>
      <c r="K1021" s="558"/>
      <c r="L1021" s="856"/>
      <c r="M1021" s="284"/>
      <c r="N1021" s="316"/>
    </row>
    <row r="1022" spans="1:14" ht="15">
      <c r="A1022" s="802">
        <v>1015</v>
      </c>
      <c r="B1022" s="573"/>
      <c r="C1022" s="568"/>
      <c r="D1022" s="292" t="s">
        <v>285</v>
      </c>
      <c r="E1022" s="282"/>
      <c r="F1022" s="293"/>
      <c r="G1022" s="293"/>
      <c r="H1022" s="732"/>
      <c r="I1022" s="557"/>
      <c r="J1022" s="558">
        <v>82</v>
      </c>
      <c r="K1022" s="558"/>
      <c r="L1022" s="856"/>
      <c r="M1022" s="295">
        <f>SUM(I1022:K1022)</f>
        <v>82</v>
      </c>
      <c r="N1022" s="316"/>
    </row>
    <row r="1023" spans="1:14" ht="15">
      <c r="A1023" s="802">
        <v>1016</v>
      </c>
      <c r="B1023" s="574"/>
      <c r="C1023" s="848"/>
      <c r="D1023" s="297" t="s">
        <v>275</v>
      </c>
      <c r="E1023" s="354"/>
      <c r="F1023" s="298"/>
      <c r="G1023" s="298"/>
      <c r="H1023" s="733"/>
      <c r="I1023" s="320"/>
      <c r="J1023" s="319">
        <v>82</v>
      </c>
      <c r="K1023" s="319"/>
      <c r="L1023" s="860"/>
      <c r="M1023" s="284">
        <f>SUM(I1023:K1023)</f>
        <v>82</v>
      </c>
      <c r="N1023" s="321"/>
    </row>
    <row r="1024" spans="1:14" ht="19.5" customHeight="1">
      <c r="A1024" s="802">
        <v>1017</v>
      </c>
      <c r="B1024" s="573"/>
      <c r="C1024" s="568"/>
      <c r="D1024" s="339" t="s">
        <v>498</v>
      </c>
      <c r="E1024" s="302"/>
      <c r="F1024" s="281"/>
      <c r="G1024" s="351"/>
      <c r="H1024" s="352"/>
      <c r="I1024" s="579"/>
      <c r="J1024" s="580"/>
      <c r="K1024" s="580"/>
      <c r="L1024" s="865"/>
      <c r="M1024" s="295"/>
      <c r="N1024" s="342"/>
    </row>
    <row r="1025" spans="1:14" ht="15">
      <c r="A1025" s="802">
        <v>1018</v>
      </c>
      <c r="B1025" s="573"/>
      <c r="C1025" s="568">
        <v>19</v>
      </c>
      <c r="D1025" s="281" t="s">
        <v>499</v>
      </c>
      <c r="E1025" s="282" t="s">
        <v>714</v>
      </c>
      <c r="F1025" s="293">
        <f>SUM(G1025,H1025,M1027,N1026)</f>
        <v>0</v>
      </c>
      <c r="G1025" s="281">
        <v>0</v>
      </c>
      <c r="H1025" s="353">
        <v>0</v>
      </c>
      <c r="I1025" s="557"/>
      <c r="J1025" s="558"/>
      <c r="K1025" s="558"/>
      <c r="L1025" s="856"/>
      <c r="M1025" s="295"/>
      <c r="N1025" s="285"/>
    </row>
    <row r="1026" spans="1:14" ht="15">
      <c r="A1026" s="802">
        <v>1019</v>
      </c>
      <c r="B1026" s="571"/>
      <c r="C1026" s="568"/>
      <c r="D1026" s="286" t="s">
        <v>277</v>
      </c>
      <c r="E1026" s="287"/>
      <c r="F1026" s="734"/>
      <c r="G1026" s="288"/>
      <c r="H1026" s="731"/>
      <c r="I1026" s="560"/>
      <c r="J1026" s="561">
        <v>150</v>
      </c>
      <c r="K1026" s="561"/>
      <c r="L1026" s="857"/>
      <c r="M1026" s="290">
        <f>SUM(I1026:K1026)</f>
        <v>150</v>
      </c>
      <c r="N1026" s="315"/>
    </row>
    <row r="1027" spans="1:14" ht="15">
      <c r="A1027" s="802">
        <v>1020</v>
      </c>
      <c r="B1027" s="573"/>
      <c r="C1027" s="568"/>
      <c r="D1027" s="292" t="s">
        <v>285</v>
      </c>
      <c r="E1027" s="282"/>
      <c r="F1027" s="735"/>
      <c r="G1027" s="293"/>
      <c r="H1027" s="732"/>
      <c r="I1027" s="557"/>
      <c r="J1027" s="558"/>
      <c r="K1027" s="558"/>
      <c r="L1027" s="856"/>
      <c r="M1027" s="295">
        <f>SUM(I1027:K1027)</f>
        <v>0</v>
      </c>
      <c r="N1027" s="316"/>
    </row>
    <row r="1028" spans="1:14" ht="15">
      <c r="A1028" s="802">
        <v>1021</v>
      </c>
      <c r="B1028" s="574"/>
      <c r="C1028" s="848"/>
      <c r="D1028" s="297" t="s">
        <v>275</v>
      </c>
      <c r="E1028" s="302"/>
      <c r="F1028" s="281"/>
      <c r="G1028" s="298"/>
      <c r="H1028" s="733"/>
      <c r="I1028" s="320"/>
      <c r="J1028" s="319"/>
      <c r="K1028" s="319"/>
      <c r="L1028" s="860"/>
      <c r="M1028" s="284">
        <f>SUM(I1028:K1028)</f>
        <v>0</v>
      </c>
      <c r="N1028" s="321"/>
    </row>
    <row r="1029" spans="1:14" ht="15">
      <c r="A1029" s="802">
        <v>1022</v>
      </c>
      <c r="B1029" s="573"/>
      <c r="C1029" s="568">
        <v>20</v>
      </c>
      <c r="D1029" s="281" t="s">
        <v>500</v>
      </c>
      <c r="E1029" s="282" t="s">
        <v>714</v>
      </c>
      <c r="F1029" s="293">
        <f>SUM(G1029,H1029,M1031,N1030)</f>
        <v>131</v>
      </c>
      <c r="G1029" s="281">
        <v>0</v>
      </c>
      <c r="H1029" s="353">
        <v>0</v>
      </c>
      <c r="I1029" s="557"/>
      <c r="J1029" s="558"/>
      <c r="K1029" s="558"/>
      <c r="L1029" s="856"/>
      <c r="M1029" s="295"/>
      <c r="N1029" s="285"/>
    </row>
    <row r="1030" spans="1:14" ht="15">
      <c r="A1030" s="802">
        <v>1023</v>
      </c>
      <c r="B1030" s="571"/>
      <c r="C1030" s="568"/>
      <c r="D1030" s="286" t="s">
        <v>277</v>
      </c>
      <c r="E1030" s="287"/>
      <c r="F1030" s="734"/>
      <c r="G1030" s="288"/>
      <c r="H1030" s="731"/>
      <c r="I1030" s="560"/>
      <c r="J1030" s="561">
        <v>150</v>
      </c>
      <c r="K1030" s="561"/>
      <c r="L1030" s="857"/>
      <c r="M1030" s="290">
        <f>SUM(I1030:K1030)</f>
        <v>150</v>
      </c>
      <c r="N1030" s="315"/>
    </row>
    <row r="1031" spans="1:14" ht="15">
      <c r="A1031" s="802">
        <v>1024</v>
      </c>
      <c r="B1031" s="573"/>
      <c r="C1031" s="568"/>
      <c r="D1031" s="292" t="s">
        <v>285</v>
      </c>
      <c r="E1031" s="282"/>
      <c r="F1031" s="735"/>
      <c r="G1031" s="293"/>
      <c r="H1031" s="732"/>
      <c r="I1031" s="557"/>
      <c r="J1031" s="558">
        <v>131</v>
      </c>
      <c r="K1031" s="558"/>
      <c r="L1031" s="856"/>
      <c r="M1031" s="295">
        <f>SUM(I1031:K1031)</f>
        <v>131</v>
      </c>
      <c r="N1031" s="316"/>
    </row>
    <row r="1032" spans="1:14" ht="15">
      <c r="A1032" s="802">
        <v>1025</v>
      </c>
      <c r="B1032" s="574"/>
      <c r="C1032" s="848"/>
      <c r="D1032" s="297" t="s">
        <v>275</v>
      </c>
      <c r="E1032" s="302"/>
      <c r="F1032" s="281"/>
      <c r="G1032" s="298"/>
      <c r="H1032" s="733"/>
      <c r="I1032" s="320"/>
      <c r="J1032" s="319">
        <v>130</v>
      </c>
      <c r="K1032" s="319"/>
      <c r="L1032" s="860"/>
      <c r="M1032" s="284">
        <f>SUM(I1032:K1032)</f>
        <v>130</v>
      </c>
      <c r="N1032" s="321"/>
    </row>
    <row r="1033" spans="1:14" ht="15">
      <c r="A1033" s="802">
        <v>1026</v>
      </c>
      <c r="B1033" s="573"/>
      <c r="C1033" s="568">
        <v>21</v>
      </c>
      <c r="D1033" s="281" t="s">
        <v>899</v>
      </c>
      <c r="E1033" s="282" t="s">
        <v>714</v>
      </c>
      <c r="F1033" s="293">
        <f>SUM(G1033,H1033,M1035,N1034)</f>
        <v>196</v>
      </c>
      <c r="G1033" s="281">
        <v>0</v>
      </c>
      <c r="H1033" s="353">
        <v>0</v>
      </c>
      <c r="I1033" s="557"/>
      <c r="J1033" s="558"/>
      <c r="K1033" s="558"/>
      <c r="L1033" s="856"/>
      <c r="M1033" s="295"/>
      <c r="N1033" s="285"/>
    </row>
    <row r="1034" spans="1:14" ht="15">
      <c r="A1034" s="802">
        <v>1027</v>
      </c>
      <c r="B1034" s="571"/>
      <c r="C1034" s="568"/>
      <c r="D1034" s="286" t="s">
        <v>277</v>
      </c>
      <c r="E1034" s="569"/>
      <c r="F1034" s="712"/>
      <c r="G1034" s="288"/>
      <c r="H1034" s="731"/>
      <c r="I1034" s="560"/>
      <c r="J1034" s="561">
        <v>150</v>
      </c>
      <c r="K1034" s="561"/>
      <c r="L1034" s="857"/>
      <c r="M1034" s="290">
        <f>SUM(I1034:K1034)</f>
        <v>150</v>
      </c>
      <c r="N1034" s="315"/>
    </row>
    <row r="1035" spans="1:14" ht="15">
      <c r="A1035" s="802">
        <v>1028</v>
      </c>
      <c r="B1035" s="573"/>
      <c r="C1035" s="568"/>
      <c r="D1035" s="292" t="s">
        <v>285</v>
      </c>
      <c r="E1035" s="570"/>
      <c r="F1035" s="603"/>
      <c r="G1035" s="293"/>
      <c r="H1035" s="732"/>
      <c r="I1035" s="557"/>
      <c r="J1035" s="558">
        <v>196</v>
      </c>
      <c r="K1035" s="558"/>
      <c r="L1035" s="856"/>
      <c r="M1035" s="295">
        <f>SUM(I1035:K1035)</f>
        <v>196</v>
      </c>
      <c r="N1035" s="316"/>
    </row>
    <row r="1036" spans="1:14" ht="15">
      <c r="A1036" s="802">
        <v>1029</v>
      </c>
      <c r="B1036" s="574"/>
      <c r="C1036" s="848"/>
      <c r="D1036" s="297" t="s">
        <v>275</v>
      </c>
      <c r="E1036" s="322"/>
      <c r="F1036" s="298"/>
      <c r="G1036" s="298"/>
      <c r="H1036" s="733"/>
      <c r="I1036" s="320"/>
      <c r="J1036" s="319">
        <v>190</v>
      </c>
      <c r="K1036" s="319"/>
      <c r="L1036" s="860"/>
      <c r="M1036" s="284">
        <f>SUM(I1036:K1036)</f>
        <v>190</v>
      </c>
      <c r="N1036" s="321"/>
    </row>
    <row r="1037" spans="1:14" ht="15">
      <c r="A1037" s="802">
        <v>1030</v>
      </c>
      <c r="B1037" s="567"/>
      <c r="C1037" s="568">
        <v>22</v>
      </c>
      <c r="D1037" s="281" t="s">
        <v>501</v>
      </c>
      <c r="E1037" s="282" t="s">
        <v>714</v>
      </c>
      <c r="F1037" s="293">
        <f>SUM(G1037,H1037,M1039,N1038)</f>
        <v>74</v>
      </c>
      <c r="G1037" s="281">
        <v>0</v>
      </c>
      <c r="H1037" s="353">
        <v>0</v>
      </c>
      <c r="I1037" s="557"/>
      <c r="J1037" s="558"/>
      <c r="K1037" s="558"/>
      <c r="L1037" s="856"/>
      <c r="M1037" s="295"/>
      <c r="N1037" s="285"/>
    </row>
    <row r="1038" spans="1:14" ht="15">
      <c r="A1038" s="802">
        <v>1031</v>
      </c>
      <c r="B1038" s="571"/>
      <c r="C1038" s="568"/>
      <c r="D1038" s="286" t="s">
        <v>277</v>
      </c>
      <c r="E1038" s="287"/>
      <c r="F1038" s="734"/>
      <c r="G1038" s="288"/>
      <c r="H1038" s="731"/>
      <c r="I1038" s="560"/>
      <c r="J1038" s="561">
        <v>100</v>
      </c>
      <c r="K1038" s="561"/>
      <c r="L1038" s="857"/>
      <c r="M1038" s="290">
        <f>SUM(I1038:K1038)</f>
        <v>100</v>
      </c>
      <c r="N1038" s="315"/>
    </row>
    <row r="1039" spans="1:14" ht="15">
      <c r="A1039" s="802">
        <v>1032</v>
      </c>
      <c r="B1039" s="573"/>
      <c r="C1039" s="568"/>
      <c r="D1039" s="292" t="s">
        <v>285</v>
      </c>
      <c r="E1039" s="282"/>
      <c r="F1039" s="735"/>
      <c r="G1039" s="293"/>
      <c r="H1039" s="732"/>
      <c r="I1039" s="557"/>
      <c r="J1039" s="558">
        <v>74</v>
      </c>
      <c r="K1039" s="558"/>
      <c r="L1039" s="856"/>
      <c r="M1039" s="295">
        <f>SUM(I1039:K1039)</f>
        <v>74</v>
      </c>
      <c r="N1039" s="316"/>
    </row>
    <row r="1040" spans="1:14" ht="15">
      <c r="A1040" s="802">
        <v>1033</v>
      </c>
      <c r="B1040" s="574"/>
      <c r="C1040" s="848"/>
      <c r="D1040" s="297" t="s">
        <v>275</v>
      </c>
      <c r="E1040" s="282"/>
      <c r="F1040" s="558"/>
      <c r="G1040" s="298"/>
      <c r="H1040" s="733"/>
      <c r="I1040" s="320"/>
      <c r="J1040" s="319">
        <v>73</v>
      </c>
      <c r="K1040" s="319"/>
      <c r="L1040" s="860"/>
      <c r="M1040" s="284">
        <f>SUM(I1040:K1040)</f>
        <v>73</v>
      </c>
      <c r="N1040" s="321"/>
    </row>
    <row r="1041" spans="1:14" ht="15">
      <c r="A1041" s="802">
        <v>1034</v>
      </c>
      <c r="B1041" s="573"/>
      <c r="C1041" s="568">
        <v>23</v>
      </c>
      <c r="D1041" s="292" t="s">
        <v>840</v>
      </c>
      <c r="E1041" s="282" t="s">
        <v>714</v>
      </c>
      <c r="F1041" s="293">
        <f>SUM(G1041,H1041,M1042,N1042)</f>
        <v>80</v>
      </c>
      <c r="G1041" s="293">
        <v>0</v>
      </c>
      <c r="H1041" s="732">
        <v>0</v>
      </c>
      <c r="I1041" s="557"/>
      <c r="J1041" s="558"/>
      <c r="K1041" s="558"/>
      <c r="L1041" s="856"/>
      <c r="M1041" s="284"/>
      <c r="N1041" s="316"/>
    </row>
    <row r="1042" spans="1:14" ht="15">
      <c r="A1042" s="802">
        <v>1035</v>
      </c>
      <c r="B1042" s="573"/>
      <c r="C1042" s="568"/>
      <c r="D1042" s="292" t="s">
        <v>285</v>
      </c>
      <c r="E1042" s="282"/>
      <c r="F1042" s="293"/>
      <c r="G1042" s="293"/>
      <c r="H1042" s="732"/>
      <c r="I1042" s="557"/>
      <c r="J1042" s="558">
        <v>80</v>
      </c>
      <c r="K1042" s="558"/>
      <c r="L1042" s="856"/>
      <c r="M1042" s="295">
        <f>SUM(I1042:K1042)</f>
        <v>80</v>
      </c>
      <c r="N1042" s="316"/>
    </row>
    <row r="1043" spans="1:14" ht="15">
      <c r="A1043" s="802">
        <v>1036</v>
      </c>
      <c r="B1043" s="574"/>
      <c r="C1043" s="848"/>
      <c r="D1043" s="297" t="s">
        <v>275</v>
      </c>
      <c r="E1043" s="354"/>
      <c r="F1043" s="298"/>
      <c r="G1043" s="298"/>
      <c r="H1043" s="733"/>
      <c r="I1043" s="320"/>
      <c r="J1043" s="319">
        <v>80</v>
      </c>
      <c r="K1043" s="319"/>
      <c r="L1043" s="860"/>
      <c r="M1043" s="284">
        <f>SUM(I1043:K1043)</f>
        <v>80</v>
      </c>
      <c r="N1043" s="321"/>
    </row>
    <row r="1044" spans="1:14" ht="15">
      <c r="A1044" s="802">
        <v>1037</v>
      </c>
      <c r="B1044" s="573"/>
      <c r="C1044" s="568">
        <v>24</v>
      </c>
      <c r="D1044" s="292" t="s">
        <v>1160</v>
      </c>
      <c r="E1044" s="282" t="s">
        <v>714</v>
      </c>
      <c r="F1044" s="293">
        <f>SUM(G1044,H1044,M1045,N1045)</f>
        <v>127</v>
      </c>
      <c r="G1044" s="293">
        <v>0</v>
      </c>
      <c r="H1044" s="732">
        <v>0</v>
      </c>
      <c r="I1044" s="557"/>
      <c r="J1044" s="558"/>
      <c r="K1044" s="558"/>
      <c r="L1044" s="856"/>
      <c r="M1044" s="284"/>
      <c r="N1044" s="316"/>
    </row>
    <row r="1045" spans="1:14" ht="15">
      <c r="A1045" s="802">
        <v>1038</v>
      </c>
      <c r="B1045" s="573"/>
      <c r="C1045" s="568"/>
      <c r="D1045" s="292" t="s">
        <v>285</v>
      </c>
      <c r="E1045" s="282"/>
      <c r="F1045" s="293"/>
      <c r="G1045" s="293"/>
      <c r="H1045" s="732"/>
      <c r="I1045" s="557"/>
      <c r="J1045" s="558">
        <v>127</v>
      </c>
      <c r="K1045" s="558"/>
      <c r="L1045" s="856"/>
      <c r="M1045" s="295">
        <f>SUM(I1045:K1045)</f>
        <v>127</v>
      </c>
      <c r="N1045" s="316"/>
    </row>
    <row r="1046" spans="1:14" ht="15">
      <c r="A1046" s="802">
        <v>1039</v>
      </c>
      <c r="B1046" s="574"/>
      <c r="C1046" s="848"/>
      <c r="D1046" s="297" t="s">
        <v>275</v>
      </c>
      <c r="E1046" s="354"/>
      <c r="F1046" s="298"/>
      <c r="G1046" s="298"/>
      <c r="H1046" s="733"/>
      <c r="I1046" s="320"/>
      <c r="J1046" s="319">
        <v>127</v>
      </c>
      <c r="K1046" s="319"/>
      <c r="L1046" s="860"/>
      <c r="M1046" s="284">
        <f>SUM(I1046:K1046)</f>
        <v>127</v>
      </c>
      <c r="N1046" s="321"/>
    </row>
    <row r="1047" spans="1:14" ht="15">
      <c r="A1047" s="802">
        <v>1040</v>
      </c>
      <c r="B1047" s="573"/>
      <c r="C1047" s="568">
        <v>25</v>
      </c>
      <c r="D1047" s="292" t="s">
        <v>828</v>
      </c>
      <c r="E1047" s="282" t="s">
        <v>714</v>
      </c>
      <c r="F1047" s="293">
        <f>SUM(G1047,H1047,M1048,N1048)</f>
        <v>20</v>
      </c>
      <c r="G1047" s="293">
        <v>0</v>
      </c>
      <c r="H1047" s="732">
        <v>0</v>
      </c>
      <c r="I1047" s="557"/>
      <c r="J1047" s="558"/>
      <c r="K1047" s="558"/>
      <c r="L1047" s="856"/>
      <c r="M1047" s="284"/>
      <c r="N1047" s="316"/>
    </row>
    <row r="1048" spans="1:14" ht="15">
      <c r="A1048" s="802">
        <v>1041</v>
      </c>
      <c r="B1048" s="573"/>
      <c r="C1048" s="568"/>
      <c r="D1048" s="292" t="s">
        <v>285</v>
      </c>
      <c r="E1048" s="282"/>
      <c r="F1048" s="293"/>
      <c r="G1048" s="293"/>
      <c r="H1048" s="732"/>
      <c r="I1048" s="557"/>
      <c r="J1048" s="558">
        <v>20</v>
      </c>
      <c r="K1048" s="558"/>
      <c r="L1048" s="856"/>
      <c r="M1048" s="295">
        <f aca="true" t="shared" si="11" ref="M1048:M1067">SUM(I1048:K1048)</f>
        <v>20</v>
      </c>
      <c r="N1048" s="316"/>
    </row>
    <row r="1049" spans="1:14" ht="15">
      <c r="A1049" s="802">
        <v>1042</v>
      </c>
      <c r="B1049" s="574"/>
      <c r="C1049" s="848"/>
      <c r="D1049" s="297" t="s">
        <v>275</v>
      </c>
      <c r="E1049" s="354"/>
      <c r="F1049" s="298"/>
      <c r="G1049" s="298"/>
      <c r="H1049" s="733"/>
      <c r="I1049" s="320"/>
      <c r="J1049" s="319">
        <v>20</v>
      </c>
      <c r="K1049" s="319"/>
      <c r="L1049" s="860"/>
      <c r="M1049" s="284">
        <f t="shared" si="11"/>
        <v>20</v>
      </c>
      <c r="N1049" s="321"/>
    </row>
    <row r="1050" spans="1:14" ht="15">
      <c r="A1050" s="802">
        <v>1043</v>
      </c>
      <c r="B1050" s="573"/>
      <c r="C1050" s="568">
        <v>26</v>
      </c>
      <c r="D1050" s="292" t="s">
        <v>831</v>
      </c>
      <c r="E1050" s="282" t="s">
        <v>714</v>
      </c>
      <c r="F1050" s="293">
        <f>SUM(G1050,H1050,M1051,N1051)</f>
        <v>18</v>
      </c>
      <c r="G1050" s="293">
        <v>0</v>
      </c>
      <c r="H1050" s="732">
        <v>0</v>
      </c>
      <c r="I1050" s="557"/>
      <c r="J1050" s="558"/>
      <c r="K1050" s="558"/>
      <c r="L1050" s="856"/>
      <c r="M1050" s="284"/>
      <c r="N1050" s="316"/>
    </row>
    <row r="1051" spans="1:14" ht="15">
      <c r="A1051" s="802">
        <v>1044</v>
      </c>
      <c r="B1051" s="573"/>
      <c r="C1051" s="568"/>
      <c r="D1051" s="292" t="s">
        <v>285</v>
      </c>
      <c r="E1051" s="282"/>
      <c r="F1051" s="293"/>
      <c r="G1051" s="293"/>
      <c r="H1051" s="732"/>
      <c r="I1051" s="557"/>
      <c r="J1051" s="558">
        <v>18</v>
      </c>
      <c r="K1051" s="558"/>
      <c r="L1051" s="856"/>
      <c r="M1051" s="295">
        <f t="shared" si="11"/>
        <v>18</v>
      </c>
      <c r="N1051" s="316"/>
    </row>
    <row r="1052" spans="1:14" ht="15">
      <c r="A1052" s="802">
        <v>1045</v>
      </c>
      <c r="B1052" s="574"/>
      <c r="C1052" s="848"/>
      <c r="D1052" s="297" t="s">
        <v>275</v>
      </c>
      <c r="E1052" s="354"/>
      <c r="F1052" s="298"/>
      <c r="G1052" s="298"/>
      <c r="H1052" s="733"/>
      <c r="I1052" s="320"/>
      <c r="J1052" s="319">
        <v>16</v>
      </c>
      <c r="K1052" s="319"/>
      <c r="L1052" s="860"/>
      <c r="M1052" s="284">
        <f t="shared" si="11"/>
        <v>16</v>
      </c>
      <c r="N1052" s="321"/>
    </row>
    <row r="1053" spans="1:14" ht="15">
      <c r="A1053" s="802">
        <v>1046</v>
      </c>
      <c r="B1053" s="573"/>
      <c r="C1053" s="568">
        <v>27</v>
      </c>
      <c r="D1053" s="292" t="s">
        <v>1161</v>
      </c>
      <c r="E1053" s="282" t="s">
        <v>714</v>
      </c>
      <c r="F1053" s="293">
        <f>SUM(G1053,H1053,M1054,N1054)</f>
        <v>344</v>
      </c>
      <c r="G1053" s="293">
        <v>0</v>
      </c>
      <c r="H1053" s="732">
        <v>0</v>
      </c>
      <c r="I1053" s="557"/>
      <c r="J1053" s="558"/>
      <c r="K1053" s="558"/>
      <c r="L1053" s="856"/>
      <c r="M1053" s="284"/>
      <c r="N1053" s="316"/>
    </row>
    <row r="1054" spans="1:14" ht="15">
      <c r="A1054" s="802">
        <v>1047</v>
      </c>
      <c r="B1054" s="573"/>
      <c r="C1054" s="568"/>
      <c r="D1054" s="292" t="s">
        <v>285</v>
      </c>
      <c r="E1054" s="282"/>
      <c r="F1054" s="293"/>
      <c r="G1054" s="293"/>
      <c r="H1054" s="732"/>
      <c r="I1054" s="557"/>
      <c r="J1054" s="558">
        <v>344</v>
      </c>
      <c r="K1054" s="558"/>
      <c r="L1054" s="856"/>
      <c r="M1054" s="295">
        <f t="shared" si="11"/>
        <v>344</v>
      </c>
      <c r="N1054" s="316"/>
    </row>
    <row r="1055" spans="1:14" ht="15">
      <c r="A1055" s="802">
        <v>1048</v>
      </c>
      <c r="B1055" s="574"/>
      <c r="C1055" s="848"/>
      <c r="D1055" s="297" t="s">
        <v>275</v>
      </c>
      <c r="E1055" s="354"/>
      <c r="F1055" s="298"/>
      <c r="G1055" s="298"/>
      <c r="H1055" s="733"/>
      <c r="I1055" s="320"/>
      <c r="J1055" s="319">
        <v>344</v>
      </c>
      <c r="K1055" s="319"/>
      <c r="L1055" s="860"/>
      <c r="M1055" s="284">
        <f t="shared" si="11"/>
        <v>344</v>
      </c>
      <c r="N1055" s="321"/>
    </row>
    <row r="1056" spans="1:14" ht="15">
      <c r="A1056" s="802">
        <v>1049</v>
      </c>
      <c r="B1056" s="573"/>
      <c r="C1056" s="568">
        <v>28</v>
      </c>
      <c r="D1056" s="292" t="s">
        <v>1162</v>
      </c>
      <c r="E1056" s="282" t="s">
        <v>714</v>
      </c>
      <c r="F1056" s="293">
        <f>SUM(G1056,H1056,M1057,N1057)</f>
        <v>56</v>
      </c>
      <c r="G1056" s="293">
        <v>0</v>
      </c>
      <c r="H1056" s="732">
        <v>0</v>
      </c>
      <c r="I1056" s="557"/>
      <c r="J1056" s="558"/>
      <c r="K1056" s="558"/>
      <c r="L1056" s="856"/>
      <c r="M1056" s="284"/>
      <c r="N1056" s="316"/>
    </row>
    <row r="1057" spans="1:14" ht="15">
      <c r="A1057" s="802">
        <v>1050</v>
      </c>
      <c r="B1057" s="573"/>
      <c r="C1057" s="568"/>
      <c r="D1057" s="292" t="s">
        <v>285</v>
      </c>
      <c r="E1057" s="282"/>
      <c r="F1057" s="293"/>
      <c r="G1057" s="293"/>
      <c r="H1057" s="732"/>
      <c r="I1057" s="557"/>
      <c r="J1057" s="558">
        <v>56</v>
      </c>
      <c r="K1057" s="558"/>
      <c r="L1057" s="856"/>
      <c r="M1057" s="295">
        <f t="shared" si="11"/>
        <v>56</v>
      </c>
      <c r="N1057" s="316"/>
    </row>
    <row r="1058" spans="1:14" ht="15">
      <c r="A1058" s="802">
        <v>1051</v>
      </c>
      <c r="B1058" s="574"/>
      <c r="C1058" s="848"/>
      <c r="D1058" s="297" t="s">
        <v>275</v>
      </c>
      <c r="E1058" s="354"/>
      <c r="F1058" s="298"/>
      <c r="G1058" s="298"/>
      <c r="H1058" s="733"/>
      <c r="I1058" s="320"/>
      <c r="J1058" s="319">
        <v>56</v>
      </c>
      <c r="K1058" s="319"/>
      <c r="L1058" s="860"/>
      <c r="M1058" s="284">
        <f t="shared" si="11"/>
        <v>56</v>
      </c>
      <c r="N1058" s="321"/>
    </row>
    <row r="1059" spans="1:14" ht="15">
      <c r="A1059" s="802">
        <v>1052</v>
      </c>
      <c r="B1059" s="573"/>
      <c r="C1059" s="568">
        <v>29</v>
      </c>
      <c r="D1059" s="292" t="s">
        <v>1163</v>
      </c>
      <c r="E1059" s="282" t="s">
        <v>714</v>
      </c>
      <c r="F1059" s="293">
        <f>SUM(G1059,H1059,M1060,N1060)</f>
        <v>110</v>
      </c>
      <c r="G1059" s="293">
        <v>0</v>
      </c>
      <c r="H1059" s="732">
        <v>0</v>
      </c>
      <c r="I1059" s="557"/>
      <c r="J1059" s="558"/>
      <c r="K1059" s="558"/>
      <c r="L1059" s="856"/>
      <c r="M1059" s="284"/>
      <c r="N1059" s="316"/>
    </row>
    <row r="1060" spans="1:14" ht="15">
      <c r="A1060" s="802">
        <v>1053</v>
      </c>
      <c r="B1060" s="573"/>
      <c r="C1060" s="568"/>
      <c r="D1060" s="292" t="s">
        <v>285</v>
      </c>
      <c r="E1060" s="282"/>
      <c r="F1060" s="293"/>
      <c r="G1060" s="293"/>
      <c r="H1060" s="732"/>
      <c r="I1060" s="557"/>
      <c r="J1060" s="558">
        <v>110</v>
      </c>
      <c r="K1060" s="558"/>
      <c r="L1060" s="856"/>
      <c r="M1060" s="295">
        <f t="shared" si="11"/>
        <v>110</v>
      </c>
      <c r="N1060" s="316"/>
    </row>
    <row r="1061" spans="1:14" ht="15">
      <c r="A1061" s="802">
        <v>1054</v>
      </c>
      <c r="B1061" s="574"/>
      <c r="C1061" s="848"/>
      <c r="D1061" s="297" t="s">
        <v>275</v>
      </c>
      <c r="E1061" s="354"/>
      <c r="F1061" s="298"/>
      <c r="G1061" s="298"/>
      <c r="H1061" s="733"/>
      <c r="I1061" s="320"/>
      <c r="J1061" s="319">
        <v>109</v>
      </c>
      <c r="K1061" s="319"/>
      <c r="L1061" s="860"/>
      <c r="M1061" s="284">
        <f t="shared" si="11"/>
        <v>109</v>
      </c>
      <c r="N1061" s="321"/>
    </row>
    <row r="1062" spans="1:14" ht="15">
      <c r="A1062" s="802">
        <v>1055</v>
      </c>
      <c r="B1062" s="573"/>
      <c r="C1062" s="568">
        <v>30</v>
      </c>
      <c r="D1062" s="292" t="s">
        <v>1164</v>
      </c>
      <c r="E1062" s="282" t="s">
        <v>714</v>
      </c>
      <c r="F1062" s="293">
        <f>SUM(G1062,H1062,M1063,N1063)</f>
        <v>116</v>
      </c>
      <c r="G1062" s="293">
        <v>0</v>
      </c>
      <c r="H1062" s="732">
        <v>0</v>
      </c>
      <c r="I1062" s="557"/>
      <c r="J1062" s="558"/>
      <c r="K1062" s="558"/>
      <c r="L1062" s="856"/>
      <c r="M1062" s="284"/>
      <c r="N1062" s="316"/>
    </row>
    <row r="1063" spans="1:14" ht="15">
      <c r="A1063" s="802">
        <v>1056</v>
      </c>
      <c r="B1063" s="573"/>
      <c r="C1063" s="568"/>
      <c r="D1063" s="292" t="s">
        <v>285</v>
      </c>
      <c r="E1063" s="282"/>
      <c r="F1063" s="293"/>
      <c r="G1063" s="293"/>
      <c r="H1063" s="732"/>
      <c r="I1063" s="557"/>
      <c r="J1063" s="558">
        <v>116</v>
      </c>
      <c r="K1063" s="558"/>
      <c r="L1063" s="856"/>
      <c r="M1063" s="295">
        <f t="shared" si="11"/>
        <v>116</v>
      </c>
      <c r="N1063" s="316"/>
    </row>
    <row r="1064" spans="1:14" ht="15">
      <c r="A1064" s="802">
        <v>1057</v>
      </c>
      <c r="B1064" s="574"/>
      <c r="C1064" s="848"/>
      <c r="D1064" s="297" t="s">
        <v>275</v>
      </c>
      <c r="E1064" s="354"/>
      <c r="F1064" s="298"/>
      <c r="G1064" s="298"/>
      <c r="H1064" s="733"/>
      <c r="I1064" s="320"/>
      <c r="J1064" s="319">
        <v>116</v>
      </c>
      <c r="K1064" s="319"/>
      <c r="L1064" s="860"/>
      <c r="M1064" s="284">
        <f t="shared" si="11"/>
        <v>116</v>
      </c>
      <c r="N1064" s="321"/>
    </row>
    <row r="1065" spans="1:14" ht="15">
      <c r="A1065" s="802">
        <v>1058</v>
      </c>
      <c r="B1065" s="573"/>
      <c r="C1065" s="568">
        <v>31</v>
      </c>
      <c r="D1065" s="292" t="s">
        <v>1165</v>
      </c>
      <c r="E1065" s="282" t="s">
        <v>714</v>
      </c>
      <c r="F1065" s="293">
        <f>SUM(G1065,H1065,M1066,N1066)</f>
        <v>31</v>
      </c>
      <c r="G1065" s="293">
        <v>0</v>
      </c>
      <c r="H1065" s="732">
        <v>0</v>
      </c>
      <c r="I1065" s="557"/>
      <c r="J1065" s="558"/>
      <c r="K1065" s="558"/>
      <c r="L1065" s="856"/>
      <c r="M1065" s="284"/>
      <c r="N1065" s="316"/>
    </row>
    <row r="1066" spans="1:14" ht="15">
      <c r="A1066" s="802">
        <v>1059</v>
      </c>
      <c r="B1066" s="573"/>
      <c r="C1066" s="568"/>
      <c r="D1066" s="292" t="s">
        <v>285</v>
      </c>
      <c r="E1066" s="282"/>
      <c r="F1066" s="293"/>
      <c r="G1066" s="293"/>
      <c r="H1066" s="732"/>
      <c r="I1066" s="557"/>
      <c r="J1066" s="558">
        <v>31</v>
      </c>
      <c r="K1066" s="558"/>
      <c r="L1066" s="856"/>
      <c r="M1066" s="295">
        <f t="shared" si="11"/>
        <v>31</v>
      </c>
      <c r="N1066" s="316"/>
    </row>
    <row r="1067" spans="1:14" ht="15">
      <c r="A1067" s="802">
        <v>1060</v>
      </c>
      <c r="B1067" s="574"/>
      <c r="C1067" s="848"/>
      <c r="D1067" s="297" t="s">
        <v>275</v>
      </c>
      <c r="E1067" s="354"/>
      <c r="F1067" s="298"/>
      <c r="G1067" s="298"/>
      <c r="H1067" s="733"/>
      <c r="I1067" s="320"/>
      <c r="J1067" s="319">
        <v>31</v>
      </c>
      <c r="K1067" s="319"/>
      <c r="L1067" s="860"/>
      <c r="M1067" s="284">
        <f t="shared" si="11"/>
        <v>31</v>
      </c>
      <c r="N1067" s="321"/>
    </row>
    <row r="1068" spans="1:14" ht="36" customHeight="1">
      <c r="A1068" s="802">
        <v>1061</v>
      </c>
      <c r="B1068" s="573"/>
      <c r="C1068" s="568"/>
      <c r="D1068" s="339" t="s">
        <v>502</v>
      </c>
      <c r="E1068" s="302"/>
      <c r="F1068" s="281"/>
      <c r="G1068" s="351"/>
      <c r="H1068" s="352"/>
      <c r="I1068" s="579"/>
      <c r="J1068" s="580"/>
      <c r="K1068" s="580"/>
      <c r="L1068" s="865"/>
      <c r="M1068" s="295"/>
      <c r="N1068" s="342"/>
    </row>
    <row r="1069" spans="1:14" ht="15">
      <c r="A1069" s="802">
        <v>1062</v>
      </c>
      <c r="B1069" s="573"/>
      <c r="C1069" s="568">
        <v>32</v>
      </c>
      <c r="D1069" s="281" t="s">
        <v>503</v>
      </c>
      <c r="E1069" s="282" t="s">
        <v>714</v>
      </c>
      <c r="F1069" s="293">
        <f>SUM(G1069,H1069,M1071,N1070)</f>
        <v>195</v>
      </c>
      <c r="G1069" s="281">
        <v>0</v>
      </c>
      <c r="H1069" s="353">
        <v>0</v>
      </c>
      <c r="I1069" s="557"/>
      <c r="J1069" s="558"/>
      <c r="K1069" s="558"/>
      <c r="L1069" s="856"/>
      <c r="M1069" s="295"/>
      <c r="N1069" s="285"/>
    </row>
    <row r="1070" spans="1:14" ht="15">
      <c r="A1070" s="802">
        <v>1063</v>
      </c>
      <c r="B1070" s="571"/>
      <c r="C1070" s="568"/>
      <c r="D1070" s="286" t="s">
        <v>277</v>
      </c>
      <c r="E1070" s="287"/>
      <c r="F1070" s="734"/>
      <c r="G1070" s="288"/>
      <c r="H1070" s="731"/>
      <c r="I1070" s="560"/>
      <c r="J1070" s="561">
        <v>250</v>
      </c>
      <c r="K1070" s="561"/>
      <c r="L1070" s="857"/>
      <c r="M1070" s="290">
        <f>SUM(I1070:K1070)</f>
        <v>250</v>
      </c>
      <c r="N1070" s="315"/>
    </row>
    <row r="1071" spans="1:14" ht="15">
      <c r="A1071" s="802">
        <v>1064</v>
      </c>
      <c r="B1071" s="573"/>
      <c r="C1071" s="568"/>
      <c r="D1071" s="292" t="s">
        <v>285</v>
      </c>
      <c r="E1071" s="282"/>
      <c r="F1071" s="735"/>
      <c r="G1071" s="293"/>
      <c r="H1071" s="732"/>
      <c r="I1071" s="557"/>
      <c r="J1071" s="558">
        <v>195</v>
      </c>
      <c r="K1071" s="558"/>
      <c r="L1071" s="856"/>
      <c r="M1071" s="295">
        <f>SUM(I1071:K1071)</f>
        <v>195</v>
      </c>
      <c r="N1071" s="316"/>
    </row>
    <row r="1072" spans="1:14" ht="15">
      <c r="A1072" s="802">
        <v>1065</v>
      </c>
      <c r="B1072" s="574"/>
      <c r="C1072" s="848"/>
      <c r="D1072" s="297" t="s">
        <v>275</v>
      </c>
      <c r="E1072" s="302"/>
      <c r="F1072" s="281"/>
      <c r="G1072" s="298"/>
      <c r="H1072" s="733"/>
      <c r="I1072" s="320"/>
      <c r="J1072" s="319">
        <v>189</v>
      </c>
      <c r="K1072" s="319"/>
      <c r="L1072" s="860"/>
      <c r="M1072" s="284">
        <f>SUM(I1072:K1072)</f>
        <v>189</v>
      </c>
      <c r="N1072" s="321"/>
    </row>
    <row r="1073" spans="1:14" ht="15">
      <c r="A1073" s="802">
        <v>1066</v>
      </c>
      <c r="B1073" s="567"/>
      <c r="C1073" s="568">
        <v>33</v>
      </c>
      <c r="D1073" s="281" t="s">
        <v>499</v>
      </c>
      <c r="E1073" s="282" t="s">
        <v>714</v>
      </c>
      <c r="F1073" s="293">
        <f>SUM(G1073,H1073,M1075,N1074)</f>
        <v>103</v>
      </c>
      <c r="G1073" s="281">
        <v>0</v>
      </c>
      <c r="H1073" s="353">
        <v>0</v>
      </c>
      <c r="I1073" s="557"/>
      <c r="J1073" s="558"/>
      <c r="K1073" s="558"/>
      <c r="L1073" s="856"/>
      <c r="M1073" s="295"/>
      <c r="N1073" s="285"/>
    </row>
    <row r="1074" spans="1:14" ht="15">
      <c r="A1074" s="802">
        <v>1067</v>
      </c>
      <c r="B1074" s="571"/>
      <c r="C1074" s="568"/>
      <c r="D1074" s="286" t="s">
        <v>277</v>
      </c>
      <c r="E1074" s="287"/>
      <c r="F1074" s="734"/>
      <c r="G1074" s="288"/>
      <c r="H1074" s="731"/>
      <c r="I1074" s="560"/>
      <c r="J1074" s="561">
        <v>150</v>
      </c>
      <c r="K1074" s="561"/>
      <c r="L1074" s="857"/>
      <c r="M1074" s="290">
        <f>SUM(I1074:K1074)</f>
        <v>150</v>
      </c>
      <c r="N1074" s="315"/>
    </row>
    <row r="1075" spans="1:14" ht="15">
      <c r="A1075" s="802">
        <v>1068</v>
      </c>
      <c r="B1075" s="573"/>
      <c r="C1075" s="568"/>
      <c r="D1075" s="292" t="s">
        <v>285</v>
      </c>
      <c r="E1075" s="282"/>
      <c r="F1075" s="735"/>
      <c r="G1075" s="293"/>
      <c r="H1075" s="732"/>
      <c r="I1075" s="557"/>
      <c r="J1075" s="558">
        <v>103</v>
      </c>
      <c r="K1075" s="558"/>
      <c r="L1075" s="856"/>
      <c r="M1075" s="295">
        <f>SUM(I1075:K1075)</f>
        <v>103</v>
      </c>
      <c r="N1075" s="316"/>
    </row>
    <row r="1076" spans="1:14" ht="15">
      <c r="A1076" s="802">
        <v>1069</v>
      </c>
      <c r="B1076" s="574"/>
      <c r="C1076" s="848"/>
      <c r="D1076" s="297" t="s">
        <v>275</v>
      </c>
      <c r="E1076" s="302"/>
      <c r="F1076" s="281"/>
      <c r="G1076" s="298"/>
      <c r="H1076" s="733"/>
      <c r="I1076" s="320"/>
      <c r="J1076" s="319">
        <v>103</v>
      </c>
      <c r="K1076" s="319"/>
      <c r="L1076" s="860"/>
      <c r="M1076" s="284">
        <f>SUM(I1076:K1076)</f>
        <v>103</v>
      </c>
      <c r="N1076" s="321"/>
    </row>
    <row r="1077" spans="1:14" ht="15">
      <c r="A1077" s="802">
        <v>1070</v>
      </c>
      <c r="B1077" s="567"/>
      <c r="C1077" s="568">
        <v>34</v>
      </c>
      <c r="D1077" s="281" t="s">
        <v>504</v>
      </c>
      <c r="E1077" s="282" t="s">
        <v>714</v>
      </c>
      <c r="F1077" s="293">
        <f>SUM(G1077,H1077,M1079,N1078)</f>
        <v>97</v>
      </c>
      <c r="G1077" s="281">
        <v>0</v>
      </c>
      <c r="H1077" s="353">
        <v>0</v>
      </c>
      <c r="I1077" s="557"/>
      <c r="J1077" s="558"/>
      <c r="K1077" s="558"/>
      <c r="L1077" s="856"/>
      <c r="M1077" s="295"/>
      <c r="N1077" s="285"/>
    </row>
    <row r="1078" spans="1:14" ht="15">
      <c r="A1078" s="802">
        <v>1071</v>
      </c>
      <c r="B1078" s="571"/>
      <c r="C1078" s="568"/>
      <c r="D1078" s="286" t="s">
        <v>277</v>
      </c>
      <c r="E1078" s="569"/>
      <c r="F1078" s="712"/>
      <c r="G1078" s="288"/>
      <c r="H1078" s="731"/>
      <c r="I1078" s="560"/>
      <c r="J1078" s="561">
        <v>100</v>
      </c>
      <c r="K1078" s="561"/>
      <c r="L1078" s="857"/>
      <c r="M1078" s="290">
        <f>SUM(I1078:K1078)</f>
        <v>100</v>
      </c>
      <c r="N1078" s="315"/>
    </row>
    <row r="1079" spans="1:14" ht="15">
      <c r="A1079" s="802">
        <v>1072</v>
      </c>
      <c r="B1079" s="573"/>
      <c r="C1079" s="568"/>
      <c r="D1079" s="292" t="s">
        <v>285</v>
      </c>
      <c r="E1079" s="570"/>
      <c r="F1079" s="603"/>
      <c r="G1079" s="293"/>
      <c r="H1079" s="732"/>
      <c r="I1079" s="557"/>
      <c r="J1079" s="558">
        <v>97</v>
      </c>
      <c r="K1079" s="558"/>
      <c r="L1079" s="856"/>
      <c r="M1079" s="295">
        <f>SUM(I1079:K1079)</f>
        <v>97</v>
      </c>
      <c r="N1079" s="316"/>
    </row>
    <row r="1080" spans="1:14" ht="15">
      <c r="A1080" s="802">
        <v>1073</v>
      </c>
      <c r="B1080" s="574"/>
      <c r="C1080" s="848"/>
      <c r="D1080" s="297" t="s">
        <v>275</v>
      </c>
      <c r="E1080" s="322"/>
      <c r="F1080" s="298"/>
      <c r="G1080" s="298"/>
      <c r="H1080" s="733"/>
      <c r="I1080" s="320"/>
      <c r="J1080" s="319">
        <v>97</v>
      </c>
      <c r="K1080" s="319"/>
      <c r="L1080" s="860"/>
      <c r="M1080" s="284">
        <f>SUM(I1080:K1080)</f>
        <v>97</v>
      </c>
      <c r="N1080" s="321"/>
    </row>
    <row r="1081" spans="1:14" ht="15">
      <c r="A1081" s="802">
        <v>1074</v>
      </c>
      <c r="B1081" s="573"/>
      <c r="C1081" s="568">
        <v>35</v>
      </c>
      <c r="D1081" s="292" t="s">
        <v>1166</v>
      </c>
      <c r="E1081" s="282" t="s">
        <v>714</v>
      </c>
      <c r="F1081" s="293">
        <f>SUM(G1081,H1081,M1082,N1082)</f>
        <v>112</v>
      </c>
      <c r="G1081" s="293">
        <v>0</v>
      </c>
      <c r="H1081" s="732">
        <v>0</v>
      </c>
      <c r="I1081" s="557"/>
      <c r="J1081" s="558"/>
      <c r="K1081" s="558"/>
      <c r="L1081" s="856"/>
      <c r="M1081" s="284"/>
      <c r="N1081" s="316"/>
    </row>
    <row r="1082" spans="1:14" ht="15">
      <c r="A1082" s="802">
        <v>1075</v>
      </c>
      <c r="B1082" s="573"/>
      <c r="C1082" s="568"/>
      <c r="D1082" s="292" t="s">
        <v>285</v>
      </c>
      <c r="E1082" s="282"/>
      <c r="F1082" s="293"/>
      <c r="G1082" s="293"/>
      <c r="H1082" s="732"/>
      <c r="I1082" s="557"/>
      <c r="J1082" s="558">
        <v>112</v>
      </c>
      <c r="K1082" s="558"/>
      <c r="L1082" s="856"/>
      <c r="M1082" s="295">
        <f>SUM(I1082:K1082)</f>
        <v>112</v>
      </c>
      <c r="N1082" s="316"/>
    </row>
    <row r="1083" spans="1:14" ht="15">
      <c r="A1083" s="802">
        <v>1076</v>
      </c>
      <c r="B1083" s="574"/>
      <c r="C1083" s="848"/>
      <c r="D1083" s="297" t="s">
        <v>275</v>
      </c>
      <c r="E1083" s="354"/>
      <c r="F1083" s="298"/>
      <c r="G1083" s="298"/>
      <c r="H1083" s="733"/>
      <c r="I1083" s="320"/>
      <c r="J1083" s="319">
        <v>112</v>
      </c>
      <c r="K1083" s="319"/>
      <c r="L1083" s="860"/>
      <c r="M1083" s="284">
        <f>SUM(I1083:K1083)</f>
        <v>112</v>
      </c>
      <c r="N1083" s="321"/>
    </row>
    <row r="1084" spans="1:14" ht="15">
      <c r="A1084" s="802">
        <v>1077</v>
      </c>
      <c r="B1084" s="573"/>
      <c r="C1084" s="568">
        <v>36</v>
      </c>
      <c r="D1084" s="292" t="s">
        <v>841</v>
      </c>
      <c r="E1084" s="282" t="s">
        <v>714</v>
      </c>
      <c r="F1084" s="293">
        <f>SUM(G1084,H1084,M1085,N1085)</f>
        <v>53</v>
      </c>
      <c r="G1084" s="293">
        <v>0</v>
      </c>
      <c r="H1084" s="732">
        <v>0</v>
      </c>
      <c r="I1084" s="557"/>
      <c r="J1084" s="558"/>
      <c r="K1084" s="558"/>
      <c r="L1084" s="856"/>
      <c r="M1084" s="284"/>
      <c r="N1084" s="316"/>
    </row>
    <row r="1085" spans="1:14" ht="15">
      <c r="A1085" s="802">
        <v>1078</v>
      </c>
      <c r="B1085" s="573"/>
      <c r="C1085" s="568"/>
      <c r="D1085" s="292" t="s">
        <v>285</v>
      </c>
      <c r="E1085" s="282"/>
      <c r="F1085" s="293"/>
      <c r="G1085" s="293"/>
      <c r="H1085" s="732"/>
      <c r="I1085" s="557"/>
      <c r="J1085" s="558">
        <v>53</v>
      </c>
      <c r="K1085" s="558"/>
      <c r="L1085" s="856"/>
      <c r="M1085" s="295">
        <f>SUM(I1085:K1085)</f>
        <v>53</v>
      </c>
      <c r="N1085" s="316"/>
    </row>
    <row r="1086" spans="1:14" ht="15">
      <c r="A1086" s="802">
        <v>1079</v>
      </c>
      <c r="B1086" s="574"/>
      <c r="C1086" s="848"/>
      <c r="D1086" s="297" t="s">
        <v>275</v>
      </c>
      <c r="E1086" s="354"/>
      <c r="F1086" s="298"/>
      <c r="G1086" s="298"/>
      <c r="H1086" s="733"/>
      <c r="I1086" s="320"/>
      <c r="J1086" s="319">
        <v>53</v>
      </c>
      <c r="K1086" s="319"/>
      <c r="L1086" s="860"/>
      <c r="M1086" s="284">
        <f>SUM(I1086:K1086)</f>
        <v>53</v>
      </c>
      <c r="N1086" s="321"/>
    </row>
    <row r="1087" spans="1:14" ht="15">
      <c r="A1087" s="802">
        <v>1080</v>
      </c>
      <c r="B1087" s="573"/>
      <c r="C1087" s="568">
        <v>37</v>
      </c>
      <c r="D1087" s="292" t="s">
        <v>1167</v>
      </c>
      <c r="E1087" s="282" t="s">
        <v>714</v>
      </c>
      <c r="F1087" s="293">
        <f>SUM(G1087,H1087,M1088,N1088)</f>
        <v>235</v>
      </c>
      <c r="G1087" s="293">
        <v>0</v>
      </c>
      <c r="H1087" s="732">
        <v>0</v>
      </c>
      <c r="I1087" s="557"/>
      <c r="J1087" s="558"/>
      <c r="K1087" s="558"/>
      <c r="L1087" s="856"/>
      <c r="M1087" s="284"/>
      <c r="N1087" s="316"/>
    </row>
    <row r="1088" spans="1:14" ht="15">
      <c r="A1088" s="802">
        <v>1081</v>
      </c>
      <c r="B1088" s="573"/>
      <c r="C1088" s="568"/>
      <c r="D1088" s="292" t="s">
        <v>285</v>
      </c>
      <c r="E1088" s="282"/>
      <c r="F1088" s="293"/>
      <c r="G1088" s="293"/>
      <c r="H1088" s="732"/>
      <c r="I1088" s="557"/>
      <c r="J1088" s="558">
        <v>235</v>
      </c>
      <c r="K1088" s="558"/>
      <c r="L1088" s="856"/>
      <c r="M1088" s="295">
        <f>SUM(I1088:K1088)</f>
        <v>235</v>
      </c>
      <c r="N1088" s="316"/>
    </row>
    <row r="1089" spans="1:14" ht="15">
      <c r="A1089" s="802">
        <v>1082</v>
      </c>
      <c r="B1089" s="574"/>
      <c r="C1089" s="848"/>
      <c r="D1089" s="297" t="s">
        <v>275</v>
      </c>
      <c r="E1089" s="354"/>
      <c r="F1089" s="298"/>
      <c r="G1089" s="298"/>
      <c r="H1089" s="733"/>
      <c r="I1089" s="320"/>
      <c r="J1089" s="319">
        <v>234</v>
      </c>
      <c r="K1089" s="319"/>
      <c r="L1089" s="860"/>
      <c r="M1089" s="284">
        <f>SUM(I1089:K1089)</f>
        <v>234</v>
      </c>
      <c r="N1089" s="321"/>
    </row>
    <row r="1090" spans="1:14" ht="21.75" customHeight="1">
      <c r="A1090" s="802">
        <v>1083</v>
      </c>
      <c r="B1090" s="573"/>
      <c r="C1090" s="568"/>
      <c r="D1090" s="339" t="s">
        <v>505</v>
      </c>
      <c r="E1090" s="282"/>
      <c r="F1090" s="558"/>
      <c r="G1090" s="351"/>
      <c r="H1090" s="352"/>
      <c r="I1090" s="579"/>
      <c r="J1090" s="580"/>
      <c r="K1090" s="580"/>
      <c r="L1090" s="865"/>
      <c r="M1090" s="295"/>
      <c r="N1090" s="342"/>
    </row>
    <row r="1091" spans="1:14" ht="15">
      <c r="A1091" s="802">
        <v>1084</v>
      </c>
      <c r="B1091" s="567"/>
      <c r="C1091" s="568">
        <v>38</v>
      </c>
      <c r="D1091" s="281" t="s">
        <v>499</v>
      </c>
      <c r="E1091" s="282" t="s">
        <v>714</v>
      </c>
      <c r="F1091" s="293">
        <f>SUM(G1091,H1091,M1093,N1092)</f>
        <v>103</v>
      </c>
      <c r="G1091" s="281">
        <v>0</v>
      </c>
      <c r="H1091" s="353">
        <v>0</v>
      </c>
      <c r="I1091" s="557"/>
      <c r="J1091" s="558"/>
      <c r="K1091" s="558"/>
      <c r="L1091" s="856"/>
      <c r="M1091" s="295"/>
      <c r="N1091" s="285"/>
    </row>
    <row r="1092" spans="1:14" ht="15">
      <c r="A1092" s="802">
        <v>1085</v>
      </c>
      <c r="B1092" s="571"/>
      <c r="C1092" s="568"/>
      <c r="D1092" s="286" t="s">
        <v>277</v>
      </c>
      <c r="E1092" s="287"/>
      <c r="F1092" s="734"/>
      <c r="G1092" s="288"/>
      <c r="H1092" s="731"/>
      <c r="I1092" s="560"/>
      <c r="J1092" s="561">
        <v>150</v>
      </c>
      <c r="K1092" s="561"/>
      <c r="L1092" s="857"/>
      <c r="M1092" s="290">
        <f>SUM(I1092:K1092)</f>
        <v>150</v>
      </c>
      <c r="N1092" s="315"/>
    </row>
    <row r="1093" spans="1:14" ht="15">
      <c r="A1093" s="802">
        <v>1086</v>
      </c>
      <c r="B1093" s="573"/>
      <c r="C1093" s="568"/>
      <c r="D1093" s="292" t="s">
        <v>285</v>
      </c>
      <c r="E1093" s="282"/>
      <c r="F1093" s="735"/>
      <c r="G1093" s="293"/>
      <c r="H1093" s="732"/>
      <c r="I1093" s="557"/>
      <c r="J1093" s="558">
        <v>103</v>
      </c>
      <c r="K1093" s="558"/>
      <c r="L1093" s="856"/>
      <c r="M1093" s="295">
        <f>SUM(I1093:K1093)</f>
        <v>103</v>
      </c>
      <c r="N1093" s="316"/>
    </row>
    <row r="1094" spans="1:14" ht="15">
      <c r="A1094" s="802">
        <v>1087</v>
      </c>
      <c r="B1094" s="574"/>
      <c r="C1094" s="848"/>
      <c r="D1094" s="297" t="s">
        <v>275</v>
      </c>
      <c r="E1094" s="282"/>
      <c r="F1094" s="558"/>
      <c r="G1094" s="298"/>
      <c r="H1094" s="733"/>
      <c r="I1094" s="320"/>
      <c r="J1094" s="319">
        <v>102</v>
      </c>
      <c r="K1094" s="319"/>
      <c r="L1094" s="860"/>
      <c r="M1094" s="284">
        <f>SUM(I1094:K1094)</f>
        <v>102</v>
      </c>
      <c r="N1094" s="321"/>
    </row>
    <row r="1095" spans="1:14" ht="15">
      <c r="A1095" s="802">
        <v>1088</v>
      </c>
      <c r="B1095" s="573"/>
      <c r="C1095" s="568">
        <v>39</v>
      </c>
      <c r="D1095" s="292" t="s">
        <v>496</v>
      </c>
      <c r="E1095" s="282" t="s">
        <v>714</v>
      </c>
      <c r="F1095" s="293">
        <f>SUM(G1095,H1095,M1096,N1096)</f>
        <v>81</v>
      </c>
      <c r="G1095" s="293">
        <v>0</v>
      </c>
      <c r="H1095" s="732">
        <v>0</v>
      </c>
      <c r="I1095" s="557"/>
      <c r="J1095" s="558"/>
      <c r="K1095" s="558"/>
      <c r="L1095" s="856"/>
      <c r="M1095" s="284"/>
      <c r="N1095" s="316"/>
    </row>
    <row r="1096" spans="1:14" ht="15">
      <c r="A1096" s="802">
        <v>1089</v>
      </c>
      <c r="B1096" s="573"/>
      <c r="C1096" s="568"/>
      <c r="D1096" s="292" t="s">
        <v>285</v>
      </c>
      <c r="E1096" s="282"/>
      <c r="F1096" s="293"/>
      <c r="G1096" s="293"/>
      <c r="H1096" s="732"/>
      <c r="I1096" s="557"/>
      <c r="J1096" s="558">
        <v>81</v>
      </c>
      <c r="K1096" s="558"/>
      <c r="L1096" s="856"/>
      <c r="M1096" s="295">
        <f>SUM(I1096:K1096)</f>
        <v>81</v>
      </c>
      <c r="N1096" s="316"/>
    </row>
    <row r="1097" spans="1:14" ht="15">
      <c r="A1097" s="802">
        <v>1090</v>
      </c>
      <c r="B1097" s="574"/>
      <c r="C1097" s="848"/>
      <c r="D1097" s="297" t="s">
        <v>275</v>
      </c>
      <c r="E1097" s="354"/>
      <c r="F1097" s="298"/>
      <c r="G1097" s="298"/>
      <c r="H1097" s="733"/>
      <c r="I1097" s="320"/>
      <c r="J1097" s="319">
        <v>81</v>
      </c>
      <c r="K1097" s="319"/>
      <c r="L1097" s="860"/>
      <c r="M1097" s="284">
        <f>SUM(I1097:K1097)</f>
        <v>81</v>
      </c>
      <c r="N1097" s="321"/>
    </row>
    <row r="1098" spans="1:14" ht="15">
      <c r="A1098" s="802">
        <v>1091</v>
      </c>
      <c r="B1098" s="573"/>
      <c r="C1098" s="568">
        <v>40</v>
      </c>
      <c r="D1098" s="292" t="s">
        <v>497</v>
      </c>
      <c r="E1098" s="282" t="s">
        <v>714</v>
      </c>
      <c r="F1098" s="293">
        <f>SUM(G1098,H1098,M1099,N1099)</f>
        <v>103</v>
      </c>
      <c r="G1098" s="293">
        <v>0</v>
      </c>
      <c r="H1098" s="732">
        <v>0</v>
      </c>
      <c r="I1098" s="557"/>
      <c r="J1098" s="558"/>
      <c r="K1098" s="558"/>
      <c r="L1098" s="856"/>
      <c r="M1098" s="284"/>
      <c r="N1098" s="316"/>
    </row>
    <row r="1099" spans="1:14" ht="15">
      <c r="A1099" s="802">
        <v>1092</v>
      </c>
      <c r="B1099" s="573"/>
      <c r="C1099" s="568"/>
      <c r="D1099" s="292" t="s">
        <v>285</v>
      </c>
      <c r="E1099" s="282"/>
      <c r="F1099" s="293"/>
      <c r="G1099" s="293"/>
      <c r="H1099" s="732"/>
      <c r="I1099" s="557"/>
      <c r="J1099" s="558">
        <v>103</v>
      </c>
      <c r="K1099" s="558"/>
      <c r="L1099" s="856"/>
      <c r="M1099" s="295">
        <f>SUM(I1099:K1099)</f>
        <v>103</v>
      </c>
      <c r="N1099" s="316"/>
    </row>
    <row r="1100" spans="1:14" ht="15">
      <c r="A1100" s="802">
        <v>1093</v>
      </c>
      <c r="B1100" s="574"/>
      <c r="C1100" s="848"/>
      <c r="D1100" s="297" t="s">
        <v>275</v>
      </c>
      <c r="E1100" s="354"/>
      <c r="F1100" s="298"/>
      <c r="G1100" s="298"/>
      <c r="H1100" s="733"/>
      <c r="I1100" s="320"/>
      <c r="J1100" s="319">
        <v>103</v>
      </c>
      <c r="K1100" s="319"/>
      <c r="L1100" s="860"/>
      <c r="M1100" s="284">
        <f>SUM(I1100:K1100)</f>
        <v>103</v>
      </c>
      <c r="N1100" s="321"/>
    </row>
    <row r="1101" spans="1:14" ht="15">
      <c r="A1101" s="802">
        <v>1094</v>
      </c>
      <c r="B1101" s="573"/>
      <c r="C1101" s="568">
        <v>41</v>
      </c>
      <c r="D1101" s="292" t="s">
        <v>821</v>
      </c>
      <c r="E1101" s="282" t="s">
        <v>714</v>
      </c>
      <c r="F1101" s="293">
        <f>SUM(G1101,H1101,M1102,N1102)</f>
        <v>40</v>
      </c>
      <c r="G1101" s="293">
        <v>0</v>
      </c>
      <c r="H1101" s="732">
        <v>0</v>
      </c>
      <c r="I1101" s="557"/>
      <c r="J1101" s="558"/>
      <c r="K1101" s="558"/>
      <c r="L1101" s="856"/>
      <c r="M1101" s="284"/>
      <c r="N1101" s="316"/>
    </row>
    <row r="1102" spans="1:14" ht="15">
      <c r="A1102" s="802">
        <v>1095</v>
      </c>
      <c r="B1102" s="573"/>
      <c r="C1102" s="568"/>
      <c r="D1102" s="292" t="s">
        <v>285</v>
      </c>
      <c r="E1102" s="282"/>
      <c r="F1102" s="293"/>
      <c r="G1102" s="293"/>
      <c r="H1102" s="732"/>
      <c r="I1102" s="557"/>
      <c r="J1102" s="558">
        <v>40</v>
      </c>
      <c r="K1102" s="558"/>
      <c r="L1102" s="856"/>
      <c r="M1102" s="295">
        <f>SUM(I1102:K1102)</f>
        <v>40</v>
      </c>
      <c r="N1102" s="316"/>
    </row>
    <row r="1103" spans="1:14" ht="15">
      <c r="A1103" s="802">
        <v>1096</v>
      </c>
      <c r="B1103" s="574"/>
      <c r="C1103" s="848"/>
      <c r="D1103" s="297" t="s">
        <v>275</v>
      </c>
      <c r="E1103" s="354"/>
      <c r="F1103" s="298"/>
      <c r="G1103" s="298"/>
      <c r="H1103" s="733"/>
      <c r="I1103" s="320"/>
      <c r="J1103" s="319">
        <v>35</v>
      </c>
      <c r="K1103" s="319"/>
      <c r="L1103" s="860"/>
      <c r="M1103" s="284">
        <f>SUM(I1103:K1103)</f>
        <v>35</v>
      </c>
      <c r="N1103" s="321"/>
    </row>
    <row r="1104" spans="1:14" ht="15">
      <c r="A1104" s="802">
        <v>1097</v>
      </c>
      <c r="B1104" s="573"/>
      <c r="C1104" s="568">
        <v>42</v>
      </c>
      <c r="D1104" s="292" t="s">
        <v>900</v>
      </c>
      <c r="E1104" s="282" t="s">
        <v>714</v>
      </c>
      <c r="F1104" s="293">
        <f>SUM(G1104,H1104,M1105,N1105)</f>
        <v>59</v>
      </c>
      <c r="G1104" s="293">
        <v>0</v>
      </c>
      <c r="H1104" s="732">
        <v>0</v>
      </c>
      <c r="I1104" s="557"/>
      <c r="J1104" s="558"/>
      <c r="K1104" s="558"/>
      <c r="L1104" s="856"/>
      <c r="M1104" s="284"/>
      <c r="N1104" s="316"/>
    </row>
    <row r="1105" spans="1:14" ht="15">
      <c r="A1105" s="802">
        <v>1098</v>
      </c>
      <c r="B1105" s="573"/>
      <c r="C1105" s="568"/>
      <c r="D1105" s="292" t="s">
        <v>285</v>
      </c>
      <c r="E1105" s="282"/>
      <c r="F1105" s="293"/>
      <c r="G1105" s="293"/>
      <c r="H1105" s="732"/>
      <c r="I1105" s="557"/>
      <c r="J1105" s="558">
        <v>59</v>
      </c>
      <c r="K1105" s="558"/>
      <c r="L1105" s="856"/>
      <c r="M1105" s="295">
        <f>SUM(I1105:K1105)</f>
        <v>59</v>
      </c>
      <c r="N1105" s="316"/>
    </row>
    <row r="1106" spans="1:14" ht="15">
      <c r="A1106" s="802">
        <v>1099</v>
      </c>
      <c r="B1106" s="574"/>
      <c r="C1106" s="848"/>
      <c r="D1106" s="297" t="s">
        <v>275</v>
      </c>
      <c r="E1106" s="354"/>
      <c r="F1106" s="298"/>
      <c r="G1106" s="298"/>
      <c r="H1106" s="733"/>
      <c r="I1106" s="320"/>
      <c r="J1106" s="319">
        <v>55</v>
      </c>
      <c r="K1106" s="319"/>
      <c r="L1106" s="860"/>
      <c r="M1106" s="284">
        <f>SUM(I1106:K1106)</f>
        <v>55</v>
      </c>
      <c r="N1106" s="321"/>
    </row>
    <row r="1107" spans="1:14" ht="15">
      <c r="A1107" s="802">
        <v>1100</v>
      </c>
      <c r="B1107" s="573"/>
      <c r="C1107" s="568">
        <v>43</v>
      </c>
      <c r="D1107" s="292" t="s">
        <v>897</v>
      </c>
      <c r="E1107" s="282" t="s">
        <v>714</v>
      </c>
      <c r="F1107" s="293">
        <f>SUM(G1107,H1107,M1108,N1108)</f>
        <v>95</v>
      </c>
      <c r="G1107" s="293">
        <v>0</v>
      </c>
      <c r="H1107" s="732">
        <v>0</v>
      </c>
      <c r="I1107" s="557"/>
      <c r="J1107" s="558"/>
      <c r="K1107" s="558"/>
      <c r="L1107" s="856"/>
      <c r="M1107" s="284"/>
      <c r="N1107" s="316"/>
    </row>
    <row r="1108" spans="1:14" ht="15">
      <c r="A1108" s="802">
        <v>1101</v>
      </c>
      <c r="B1108" s="573"/>
      <c r="C1108" s="568"/>
      <c r="D1108" s="292" t="s">
        <v>285</v>
      </c>
      <c r="E1108" s="282"/>
      <c r="F1108" s="293"/>
      <c r="G1108" s="293"/>
      <c r="H1108" s="732"/>
      <c r="I1108" s="557"/>
      <c r="J1108" s="558">
        <v>95</v>
      </c>
      <c r="K1108" s="558"/>
      <c r="L1108" s="856"/>
      <c r="M1108" s="295">
        <f aca="true" t="shared" si="12" ref="M1108:M1122">SUM(I1108:K1108)</f>
        <v>95</v>
      </c>
      <c r="N1108" s="316"/>
    </row>
    <row r="1109" spans="1:14" ht="15">
      <c r="A1109" s="802">
        <v>1102</v>
      </c>
      <c r="B1109" s="574"/>
      <c r="C1109" s="848"/>
      <c r="D1109" s="297" t="s">
        <v>275</v>
      </c>
      <c r="E1109" s="354"/>
      <c r="F1109" s="298"/>
      <c r="G1109" s="298"/>
      <c r="H1109" s="733"/>
      <c r="I1109" s="320"/>
      <c r="J1109" s="319">
        <v>95</v>
      </c>
      <c r="K1109" s="319"/>
      <c r="L1109" s="860"/>
      <c r="M1109" s="284">
        <f t="shared" si="12"/>
        <v>95</v>
      </c>
      <c r="N1109" s="321"/>
    </row>
    <row r="1110" spans="1:14" ht="15">
      <c r="A1110" s="802">
        <v>1103</v>
      </c>
      <c r="B1110" s="573"/>
      <c r="C1110" s="568">
        <v>44</v>
      </c>
      <c r="D1110" s="292" t="s">
        <v>1168</v>
      </c>
      <c r="E1110" s="282" t="s">
        <v>714</v>
      </c>
      <c r="F1110" s="293">
        <f>SUM(G1110,H1110,M1111,N1111)</f>
        <v>111</v>
      </c>
      <c r="G1110" s="293">
        <v>0</v>
      </c>
      <c r="H1110" s="732">
        <v>0</v>
      </c>
      <c r="I1110" s="557"/>
      <c r="J1110" s="558"/>
      <c r="K1110" s="558"/>
      <c r="L1110" s="856"/>
      <c r="M1110" s="284"/>
      <c r="N1110" s="316"/>
    </row>
    <row r="1111" spans="1:14" ht="15">
      <c r="A1111" s="802">
        <v>1104</v>
      </c>
      <c r="B1111" s="573"/>
      <c r="C1111" s="568"/>
      <c r="D1111" s="292" t="s">
        <v>285</v>
      </c>
      <c r="E1111" s="282"/>
      <c r="F1111" s="293"/>
      <c r="G1111" s="293"/>
      <c r="H1111" s="732"/>
      <c r="I1111" s="557"/>
      <c r="J1111" s="558">
        <v>111</v>
      </c>
      <c r="K1111" s="558"/>
      <c r="L1111" s="856"/>
      <c r="M1111" s="295">
        <f t="shared" si="12"/>
        <v>111</v>
      </c>
      <c r="N1111" s="316"/>
    </row>
    <row r="1112" spans="1:14" ht="15">
      <c r="A1112" s="802">
        <v>1105</v>
      </c>
      <c r="B1112" s="574"/>
      <c r="C1112" s="848"/>
      <c r="D1112" s="297" t="s">
        <v>275</v>
      </c>
      <c r="E1112" s="354"/>
      <c r="F1112" s="298"/>
      <c r="G1112" s="298"/>
      <c r="H1112" s="733"/>
      <c r="I1112" s="320"/>
      <c r="J1112" s="319">
        <v>111</v>
      </c>
      <c r="K1112" s="319"/>
      <c r="L1112" s="860"/>
      <c r="M1112" s="284">
        <f t="shared" si="12"/>
        <v>111</v>
      </c>
      <c r="N1112" s="321"/>
    </row>
    <row r="1113" spans="1:14" ht="15">
      <c r="A1113" s="802">
        <v>1106</v>
      </c>
      <c r="B1113" s="573"/>
      <c r="C1113" s="568">
        <v>45</v>
      </c>
      <c r="D1113" s="292" t="s">
        <v>1169</v>
      </c>
      <c r="E1113" s="282" t="s">
        <v>714</v>
      </c>
      <c r="F1113" s="293">
        <f>SUM(G1113,H1113,M1114,N1114)</f>
        <v>135</v>
      </c>
      <c r="G1113" s="293">
        <v>0</v>
      </c>
      <c r="H1113" s="732">
        <v>0</v>
      </c>
      <c r="I1113" s="557"/>
      <c r="J1113" s="558"/>
      <c r="K1113" s="558"/>
      <c r="L1113" s="856"/>
      <c r="M1113" s="284"/>
      <c r="N1113" s="316"/>
    </row>
    <row r="1114" spans="1:14" ht="15">
      <c r="A1114" s="802">
        <v>1107</v>
      </c>
      <c r="B1114" s="573"/>
      <c r="C1114" s="568"/>
      <c r="D1114" s="292" t="s">
        <v>285</v>
      </c>
      <c r="E1114" s="282"/>
      <c r="F1114" s="293"/>
      <c r="G1114" s="293"/>
      <c r="H1114" s="732"/>
      <c r="I1114" s="557"/>
      <c r="J1114" s="558">
        <v>135</v>
      </c>
      <c r="K1114" s="558"/>
      <c r="L1114" s="856"/>
      <c r="M1114" s="295">
        <f t="shared" si="12"/>
        <v>135</v>
      </c>
      <c r="N1114" s="316"/>
    </row>
    <row r="1115" spans="1:14" ht="15">
      <c r="A1115" s="802">
        <v>1108</v>
      </c>
      <c r="B1115" s="574"/>
      <c r="C1115" s="848"/>
      <c r="D1115" s="297" t="s">
        <v>275</v>
      </c>
      <c r="E1115" s="354"/>
      <c r="F1115" s="298"/>
      <c r="G1115" s="298"/>
      <c r="H1115" s="733"/>
      <c r="I1115" s="320"/>
      <c r="J1115" s="319">
        <v>135</v>
      </c>
      <c r="K1115" s="319"/>
      <c r="L1115" s="860"/>
      <c r="M1115" s="284">
        <f t="shared" si="12"/>
        <v>135</v>
      </c>
      <c r="N1115" s="321"/>
    </row>
    <row r="1116" spans="1:14" s="563" customFormat="1" ht="39.75" customHeight="1">
      <c r="A1116" s="802">
        <v>1109</v>
      </c>
      <c r="B1116" s="562">
        <v>9</v>
      </c>
      <c r="C1116" s="847"/>
      <c r="D1116" s="1159" t="s">
        <v>770</v>
      </c>
      <c r="E1116" s="1160"/>
      <c r="F1116" s="1161"/>
      <c r="G1116" s="1161"/>
      <c r="H1116" s="1162"/>
      <c r="I1116" s="1163"/>
      <c r="J1116" s="1161"/>
      <c r="K1116" s="1161"/>
      <c r="L1116" s="1162"/>
      <c r="M1116" s="1164"/>
      <c r="N1116" s="1165"/>
    </row>
    <row r="1117" spans="1:14" ht="15">
      <c r="A1117" s="802">
        <v>1110</v>
      </c>
      <c r="B1117" s="573"/>
      <c r="C1117" s="568">
        <v>1</v>
      </c>
      <c r="D1117" s="292" t="s">
        <v>1170</v>
      </c>
      <c r="E1117" s="282" t="s">
        <v>714</v>
      </c>
      <c r="F1117" s="293">
        <f>SUM(G1117,H1117,M1118,N1118)</f>
        <v>400</v>
      </c>
      <c r="G1117" s="293">
        <v>0</v>
      </c>
      <c r="H1117" s="732">
        <v>0</v>
      </c>
      <c r="I1117" s="557"/>
      <c r="J1117" s="558"/>
      <c r="K1117" s="558"/>
      <c r="L1117" s="856"/>
      <c r="M1117" s="284"/>
      <c r="N1117" s="316"/>
    </row>
    <row r="1118" spans="1:14" ht="15">
      <c r="A1118" s="802">
        <v>1111</v>
      </c>
      <c r="B1118" s="573"/>
      <c r="C1118" s="568"/>
      <c r="D1118" s="292" t="s">
        <v>285</v>
      </c>
      <c r="E1118" s="282"/>
      <c r="F1118" s="293"/>
      <c r="G1118" s="293"/>
      <c r="H1118" s="732"/>
      <c r="I1118" s="557"/>
      <c r="J1118" s="558">
        <v>400</v>
      </c>
      <c r="K1118" s="558"/>
      <c r="L1118" s="856"/>
      <c r="M1118" s="295">
        <f t="shared" si="12"/>
        <v>400</v>
      </c>
      <c r="N1118" s="316"/>
    </row>
    <row r="1119" spans="1:14" ht="15">
      <c r="A1119" s="802">
        <v>1112</v>
      </c>
      <c r="B1119" s="574"/>
      <c r="C1119" s="848"/>
      <c r="D1119" s="297" t="s">
        <v>275</v>
      </c>
      <c r="E1119" s="354"/>
      <c r="F1119" s="298"/>
      <c r="G1119" s="298"/>
      <c r="H1119" s="733"/>
      <c r="I1119" s="320"/>
      <c r="J1119" s="319">
        <v>356</v>
      </c>
      <c r="K1119" s="319"/>
      <c r="L1119" s="860"/>
      <c r="M1119" s="284">
        <f t="shared" si="12"/>
        <v>356</v>
      </c>
      <c r="N1119" s="321"/>
    </row>
    <row r="1120" spans="1:14" ht="15">
      <c r="A1120" s="802">
        <v>1113</v>
      </c>
      <c r="B1120" s="573"/>
      <c r="C1120" s="568">
        <v>2</v>
      </c>
      <c r="D1120" s="292" t="s">
        <v>1171</v>
      </c>
      <c r="E1120" s="282" t="s">
        <v>714</v>
      </c>
      <c r="F1120" s="293">
        <f>SUM(G1120,H1120,M1121,N1121)</f>
        <v>400</v>
      </c>
      <c r="G1120" s="293">
        <v>0</v>
      </c>
      <c r="H1120" s="732">
        <v>0</v>
      </c>
      <c r="I1120" s="557"/>
      <c r="J1120" s="558"/>
      <c r="K1120" s="558"/>
      <c r="L1120" s="856"/>
      <c r="M1120" s="284"/>
      <c r="N1120" s="316"/>
    </row>
    <row r="1121" spans="1:14" ht="15">
      <c r="A1121" s="802">
        <v>1114</v>
      </c>
      <c r="B1121" s="573"/>
      <c r="C1121" s="568"/>
      <c r="D1121" s="292" t="s">
        <v>285</v>
      </c>
      <c r="E1121" s="282"/>
      <c r="F1121" s="293"/>
      <c r="G1121" s="293"/>
      <c r="H1121" s="732"/>
      <c r="I1121" s="557"/>
      <c r="J1121" s="558">
        <v>400</v>
      </c>
      <c r="K1121" s="558"/>
      <c r="L1121" s="856"/>
      <c r="M1121" s="295">
        <f t="shared" si="12"/>
        <v>400</v>
      </c>
      <c r="N1121" s="316"/>
    </row>
    <row r="1122" spans="1:14" ht="15">
      <c r="A1122" s="802">
        <v>1115</v>
      </c>
      <c r="B1122" s="574"/>
      <c r="C1122" s="848"/>
      <c r="D1122" s="297" t="s">
        <v>275</v>
      </c>
      <c r="E1122" s="354"/>
      <c r="F1122" s="298"/>
      <c r="G1122" s="298"/>
      <c r="H1122" s="733"/>
      <c r="I1122" s="320"/>
      <c r="J1122" s="319">
        <v>72</v>
      </c>
      <c r="K1122" s="319"/>
      <c r="L1122" s="860"/>
      <c r="M1122" s="284">
        <f t="shared" si="12"/>
        <v>72</v>
      </c>
      <c r="N1122" s="321"/>
    </row>
    <row r="1123" spans="1:14" ht="30" customHeight="1">
      <c r="A1123" s="802">
        <v>1116</v>
      </c>
      <c r="B1123" s="567">
        <v>10</v>
      </c>
      <c r="C1123" s="568"/>
      <c r="D1123" s="339" t="s">
        <v>593</v>
      </c>
      <c r="E1123" s="302"/>
      <c r="F1123" s="281"/>
      <c r="G1123" s="351"/>
      <c r="H1123" s="352"/>
      <c r="I1123" s="557"/>
      <c r="J1123" s="558"/>
      <c r="K1123" s="558"/>
      <c r="L1123" s="856"/>
      <c r="M1123" s="284"/>
      <c r="N1123" s="311"/>
    </row>
    <row r="1124" spans="1:14" ht="15">
      <c r="A1124" s="802">
        <v>1117</v>
      </c>
      <c r="B1124" s="573"/>
      <c r="C1124" s="568">
        <v>1</v>
      </c>
      <c r="D1124" s="281" t="s">
        <v>594</v>
      </c>
      <c r="E1124" s="282" t="s">
        <v>714</v>
      </c>
      <c r="F1124" s="293">
        <f>SUM(G1124,H1124,M1126,N1125)</f>
        <v>9000</v>
      </c>
      <c r="G1124" s="281">
        <v>0</v>
      </c>
      <c r="H1124" s="353">
        <v>0</v>
      </c>
      <c r="I1124" s="557"/>
      <c r="J1124" s="558"/>
      <c r="K1124" s="558"/>
      <c r="L1124" s="856"/>
      <c r="M1124" s="295"/>
      <c r="N1124" s="285"/>
    </row>
    <row r="1125" spans="1:14" ht="15">
      <c r="A1125" s="802">
        <v>1118</v>
      </c>
      <c r="B1125" s="571"/>
      <c r="C1125" s="568"/>
      <c r="D1125" s="286" t="s">
        <v>277</v>
      </c>
      <c r="E1125" s="287"/>
      <c r="F1125" s="734"/>
      <c r="G1125" s="288"/>
      <c r="H1125" s="731"/>
      <c r="I1125" s="560">
        <v>9000</v>
      </c>
      <c r="J1125" s="561"/>
      <c r="K1125" s="561"/>
      <c r="L1125" s="857"/>
      <c r="M1125" s="290">
        <f>SUM(I1125:K1125)</f>
        <v>9000</v>
      </c>
      <c r="N1125" s="315"/>
    </row>
    <row r="1126" spans="1:14" ht="15">
      <c r="A1126" s="802">
        <v>1119</v>
      </c>
      <c r="B1126" s="573"/>
      <c r="C1126" s="568"/>
      <c r="D1126" s="292" t="s">
        <v>285</v>
      </c>
      <c r="E1126" s="282"/>
      <c r="F1126" s="735"/>
      <c r="G1126" s="293"/>
      <c r="H1126" s="732"/>
      <c r="I1126" s="557">
        <v>9000</v>
      </c>
      <c r="J1126" s="558"/>
      <c r="K1126" s="558"/>
      <c r="L1126" s="856"/>
      <c r="M1126" s="295">
        <f>SUM(I1126:K1126)</f>
        <v>9000</v>
      </c>
      <c r="N1126" s="316"/>
    </row>
    <row r="1127" spans="1:14" ht="15">
      <c r="A1127" s="802">
        <v>1120</v>
      </c>
      <c r="B1127" s="574"/>
      <c r="C1127" s="848"/>
      <c r="D1127" s="297" t="s">
        <v>275</v>
      </c>
      <c r="E1127" s="302"/>
      <c r="F1127" s="281"/>
      <c r="G1127" s="298"/>
      <c r="H1127" s="733"/>
      <c r="I1127" s="320"/>
      <c r="J1127" s="319"/>
      <c r="K1127" s="319"/>
      <c r="L1127" s="860"/>
      <c r="M1127" s="284">
        <f>SUM(I1127:K1127)</f>
        <v>0</v>
      </c>
      <c r="N1127" s="321"/>
    </row>
    <row r="1128" spans="1:14" ht="15">
      <c r="A1128" s="802">
        <v>1121</v>
      </c>
      <c r="B1128" s="567"/>
      <c r="C1128" s="568">
        <v>2</v>
      </c>
      <c r="D1128" s="281" t="s">
        <v>595</v>
      </c>
      <c r="E1128" s="282" t="s">
        <v>714</v>
      </c>
      <c r="F1128" s="293">
        <f>SUM(G1128,H1128,M1130,N1129)</f>
        <v>8100</v>
      </c>
      <c r="G1128" s="281">
        <v>0</v>
      </c>
      <c r="H1128" s="353">
        <v>0</v>
      </c>
      <c r="I1128" s="557"/>
      <c r="J1128" s="558"/>
      <c r="K1128" s="558"/>
      <c r="L1128" s="856"/>
      <c r="M1128" s="295"/>
      <c r="N1128" s="285"/>
    </row>
    <row r="1129" spans="1:14" ht="15">
      <c r="A1129" s="802">
        <v>1122</v>
      </c>
      <c r="B1129" s="571"/>
      <c r="C1129" s="568"/>
      <c r="D1129" s="286" t="s">
        <v>277</v>
      </c>
      <c r="E1129" s="569"/>
      <c r="F1129" s="712"/>
      <c r="G1129" s="288"/>
      <c r="H1129" s="356"/>
      <c r="I1129" s="560">
        <v>7620</v>
      </c>
      <c r="J1129" s="561"/>
      <c r="K1129" s="561"/>
      <c r="L1129" s="857"/>
      <c r="M1129" s="290">
        <f>SUM(I1129:K1129)</f>
        <v>7620</v>
      </c>
      <c r="N1129" s="315"/>
    </row>
    <row r="1130" spans="1:14" ht="15">
      <c r="A1130" s="802">
        <v>1123</v>
      </c>
      <c r="B1130" s="573"/>
      <c r="C1130" s="568"/>
      <c r="D1130" s="292" t="s">
        <v>285</v>
      </c>
      <c r="E1130" s="570"/>
      <c r="F1130" s="603"/>
      <c r="G1130" s="293"/>
      <c r="H1130" s="357"/>
      <c r="I1130" s="557">
        <v>8100</v>
      </c>
      <c r="J1130" s="558"/>
      <c r="K1130" s="558"/>
      <c r="L1130" s="856"/>
      <c r="M1130" s="295">
        <f>SUM(I1130:K1130)</f>
        <v>8100</v>
      </c>
      <c r="N1130" s="316"/>
    </row>
    <row r="1131" spans="1:14" ht="15">
      <c r="A1131" s="802">
        <v>1124</v>
      </c>
      <c r="B1131" s="574"/>
      <c r="C1131" s="848"/>
      <c r="D1131" s="297" t="s">
        <v>275</v>
      </c>
      <c r="E1131" s="322"/>
      <c r="F1131" s="298"/>
      <c r="G1131" s="298"/>
      <c r="H1131" s="733"/>
      <c r="I1131" s="320">
        <v>8100</v>
      </c>
      <c r="J1131" s="319"/>
      <c r="K1131" s="319"/>
      <c r="L1131" s="860"/>
      <c r="M1131" s="284">
        <f>SUM(I1131:K1131)</f>
        <v>8100</v>
      </c>
      <c r="N1131" s="321"/>
    </row>
    <row r="1132" spans="1:14" ht="15">
      <c r="A1132" s="802">
        <v>1125</v>
      </c>
      <c r="B1132" s="573"/>
      <c r="C1132" s="568">
        <v>3</v>
      </c>
      <c r="D1132" s="292" t="s">
        <v>901</v>
      </c>
      <c r="E1132" s="282" t="s">
        <v>714</v>
      </c>
      <c r="F1132" s="293">
        <f>SUM(G1132,H1132,M1133,N1133)</f>
        <v>670</v>
      </c>
      <c r="G1132" s="293">
        <v>0</v>
      </c>
      <c r="H1132" s="732">
        <v>0</v>
      </c>
      <c r="I1132" s="557"/>
      <c r="J1132" s="558"/>
      <c r="K1132" s="558"/>
      <c r="L1132" s="856"/>
      <c r="M1132" s="284"/>
      <c r="N1132" s="316"/>
    </row>
    <row r="1133" spans="1:14" ht="15">
      <c r="A1133" s="802">
        <v>1126</v>
      </c>
      <c r="B1133" s="573"/>
      <c r="C1133" s="568"/>
      <c r="D1133" s="292" t="s">
        <v>285</v>
      </c>
      <c r="E1133" s="282"/>
      <c r="F1133" s="293"/>
      <c r="G1133" s="293"/>
      <c r="H1133" s="732"/>
      <c r="I1133" s="557">
        <v>670</v>
      </c>
      <c r="J1133" s="558"/>
      <c r="K1133" s="558"/>
      <c r="L1133" s="856"/>
      <c r="M1133" s="295">
        <f>SUM(I1133:K1133)</f>
        <v>670</v>
      </c>
      <c r="N1133" s="316"/>
    </row>
    <row r="1134" spans="1:14" ht="15">
      <c r="A1134" s="802">
        <v>1127</v>
      </c>
      <c r="B1134" s="574"/>
      <c r="C1134" s="848"/>
      <c r="D1134" s="297" t="s">
        <v>275</v>
      </c>
      <c r="E1134" s="354"/>
      <c r="F1134" s="298"/>
      <c r="G1134" s="298"/>
      <c r="H1134" s="733"/>
      <c r="I1134" s="320">
        <v>670</v>
      </c>
      <c r="J1134" s="319"/>
      <c r="K1134" s="319"/>
      <c r="L1134" s="860"/>
      <c r="M1134" s="284">
        <f>SUM(I1134:K1134)</f>
        <v>670</v>
      </c>
      <c r="N1134" s="321"/>
    </row>
    <row r="1135" spans="1:14" ht="15">
      <c r="A1135" s="802">
        <v>1128</v>
      </c>
      <c r="B1135" s="573"/>
      <c r="C1135" s="568">
        <v>4</v>
      </c>
      <c r="D1135" s="292" t="s">
        <v>902</v>
      </c>
      <c r="E1135" s="282" t="s">
        <v>714</v>
      </c>
      <c r="F1135" s="293">
        <f>SUM(G1135,H1135,M1136,N1136)</f>
        <v>0</v>
      </c>
      <c r="G1135" s="293">
        <v>0</v>
      </c>
      <c r="H1135" s="732">
        <v>0</v>
      </c>
      <c r="I1135" s="557"/>
      <c r="J1135" s="558"/>
      <c r="K1135" s="558"/>
      <c r="L1135" s="856"/>
      <c r="M1135" s="284"/>
      <c r="N1135" s="316"/>
    </row>
    <row r="1136" spans="1:14" ht="15">
      <c r="A1136" s="802">
        <v>1129</v>
      </c>
      <c r="B1136" s="573"/>
      <c r="C1136" s="568"/>
      <c r="D1136" s="292" t="s">
        <v>285</v>
      </c>
      <c r="E1136" s="282"/>
      <c r="F1136" s="293"/>
      <c r="G1136" s="293"/>
      <c r="H1136" s="732"/>
      <c r="I1136" s="557"/>
      <c r="J1136" s="558">
        <v>0</v>
      </c>
      <c r="K1136" s="558"/>
      <c r="L1136" s="856"/>
      <c r="M1136" s="295">
        <f>SUM(I1136:K1136)</f>
        <v>0</v>
      </c>
      <c r="N1136" s="316"/>
    </row>
    <row r="1137" spans="1:14" ht="15">
      <c r="A1137" s="802">
        <v>1130</v>
      </c>
      <c r="B1137" s="574"/>
      <c r="C1137" s="848"/>
      <c r="D1137" s="297" t="s">
        <v>275</v>
      </c>
      <c r="E1137" s="354"/>
      <c r="F1137" s="298"/>
      <c r="G1137" s="298"/>
      <c r="H1137" s="733"/>
      <c r="I1137" s="320"/>
      <c r="J1137" s="319"/>
      <c r="K1137" s="319"/>
      <c r="L1137" s="860"/>
      <c r="M1137" s="284">
        <f>SUM(I1137:K1137)</f>
        <v>0</v>
      </c>
      <c r="N1137" s="321"/>
    </row>
    <row r="1138" spans="1:14" ht="15">
      <c r="A1138" s="802">
        <v>1131</v>
      </c>
      <c r="B1138" s="573"/>
      <c r="C1138" s="568">
        <v>5</v>
      </c>
      <c r="D1138" s="292" t="s">
        <v>1172</v>
      </c>
      <c r="E1138" s="282" t="s">
        <v>714</v>
      </c>
      <c r="F1138" s="293">
        <f>SUM(G1138,H1138,M1139,N1139)</f>
        <v>1037</v>
      </c>
      <c r="G1138" s="293">
        <v>0</v>
      </c>
      <c r="H1138" s="732">
        <v>0</v>
      </c>
      <c r="I1138" s="557"/>
      <c r="J1138" s="558"/>
      <c r="K1138" s="558"/>
      <c r="L1138" s="856"/>
      <c r="M1138" s="284"/>
      <c r="N1138" s="316"/>
    </row>
    <row r="1139" spans="1:14" ht="15">
      <c r="A1139" s="802">
        <v>1132</v>
      </c>
      <c r="B1139" s="573"/>
      <c r="C1139" s="568"/>
      <c r="D1139" s="292" t="s">
        <v>285</v>
      </c>
      <c r="E1139" s="282"/>
      <c r="F1139" s="293"/>
      <c r="G1139" s="293"/>
      <c r="H1139" s="732"/>
      <c r="I1139" s="557"/>
      <c r="J1139" s="558">
        <v>1037</v>
      </c>
      <c r="K1139" s="558"/>
      <c r="L1139" s="856"/>
      <c r="M1139" s="295">
        <f>SUM(I1139:K1139)</f>
        <v>1037</v>
      </c>
      <c r="N1139" s="316"/>
    </row>
    <row r="1140" spans="1:14" ht="15">
      <c r="A1140" s="802">
        <v>1133</v>
      </c>
      <c r="B1140" s="574"/>
      <c r="C1140" s="848"/>
      <c r="D1140" s="297" t="s">
        <v>275</v>
      </c>
      <c r="E1140" s="354"/>
      <c r="F1140" s="298"/>
      <c r="G1140" s="298"/>
      <c r="H1140" s="733"/>
      <c r="I1140" s="320"/>
      <c r="J1140" s="319">
        <v>1037</v>
      </c>
      <c r="K1140" s="319"/>
      <c r="L1140" s="860"/>
      <c r="M1140" s="284">
        <f>SUM(I1140:K1140)</f>
        <v>1037</v>
      </c>
      <c r="N1140" s="321"/>
    </row>
    <row r="1141" spans="1:14" ht="15">
      <c r="A1141" s="802">
        <v>1134</v>
      </c>
      <c r="B1141" s="573"/>
      <c r="C1141" s="568">
        <v>6</v>
      </c>
      <c r="D1141" s="292" t="s">
        <v>842</v>
      </c>
      <c r="E1141" s="282" t="s">
        <v>714</v>
      </c>
      <c r="F1141" s="293">
        <f>SUM(G1141,H1141,M1142,N1142)</f>
        <v>0</v>
      </c>
      <c r="G1141" s="293">
        <v>0</v>
      </c>
      <c r="H1141" s="732">
        <v>0</v>
      </c>
      <c r="I1141" s="557"/>
      <c r="J1141" s="558"/>
      <c r="K1141" s="558"/>
      <c r="L1141" s="856"/>
      <c r="M1141" s="284"/>
      <c r="N1141" s="316"/>
    </row>
    <row r="1142" spans="1:14" ht="15">
      <c r="A1142" s="802">
        <v>1135</v>
      </c>
      <c r="B1142" s="573"/>
      <c r="C1142" s="568"/>
      <c r="D1142" s="292" t="s">
        <v>285</v>
      </c>
      <c r="E1142" s="282"/>
      <c r="F1142" s="293"/>
      <c r="G1142" s="293"/>
      <c r="H1142" s="732"/>
      <c r="I1142" s="557"/>
      <c r="J1142" s="558">
        <v>0</v>
      </c>
      <c r="K1142" s="558"/>
      <c r="L1142" s="856"/>
      <c r="M1142" s="295">
        <f>SUM(I1142:K1142)</f>
        <v>0</v>
      </c>
      <c r="N1142" s="316"/>
    </row>
    <row r="1143" spans="1:14" ht="15">
      <c r="A1143" s="802">
        <v>1136</v>
      </c>
      <c r="B1143" s="574"/>
      <c r="C1143" s="848"/>
      <c r="D1143" s="297" t="s">
        <v>275</v>
      </c>
      <c r="E1143" s="354"/>
      <c r="F1143" s="298"/>
      <c r="G1143" s="298"/>
      <c r="H1143" s="733"/>
      <c r="I1143" s="320"/>
      <c r="J1143" s="319"/>
      <c r="K1143" s="319"/>
      <c r="L1143" s="860"/>
      <c r="M1143" s="284">
        <f>SUM(I1143:K1143)</f>
        <v>0</v>
      </c>
      <c r="N1143" s="321"/>
    </row>
    <row r="1144" spans="1:14" ht="15">
      <c r="A1144" s="802">
        <v>1137</v>
      </c>
      <c r="B1144" s="573"/>
      <c r="C1144" s="568">
        <v>7</v>
      </c>
      <c r="D1144" s="292" t="s">
        <v>1173</v>
      </c>
      <c r="E1144" s="282" t="s">
        <v>714</v>
      </c>
      <c r="F1144" s="293">
        <f>SUM(G1144,H1144,M1145,N1145)</f>
        <v>7086</v>
      </c>
      <c r="G1144" s="293">
        <v>0</v>
      </c>
      <c r="H1144" s="732">
        <v>0</v>
      </c>
      <c r="I1144" s="557"/>
      <c r="J1144" s="558"/>
      <c r="K1144" s="558"/>
      <c r="L1144" s="856"/>
      <c r="M1144" s="284"/>
      <c r="N1144" s="316"/>
    </row>
    <row r="1145" spans="1:14" ht="15">
      <c r="A1145" s="802">
        <v>1138</v>
      </c>
      <c r="B1145" s="573"/>
      <c r="C1145" s="568"/>
      <c r="D1145" s="292" t="s">
        <v>285</v>
      </c>
      <c r="E1145" s="282"/>
      <c r="F1145" s="293"/>
      <c r="G1145" s="293"/>
      <c r="H1145" s="732"/>
      <c r="I1145" s="557"/>
      <c r="J1145" s="558">
        <v>7086</v>
      </c>
      <c r="K1145" s="558"/>
      <c r="L1145" s="856"/>
      <c r="M1145" s="295">
        <f>SUM(I1145:K1145)</f>
        <v>7086</v>
      </c>
      <c r="N1145" s="316"/>
    </row>
    <row r="1146" spans="1:14" ht="15">
      <c r="A1146" s="802">
        <v>1139</v>
      </c>
      <c r="B1146" s="574"/>
      <c r="C1146" s="848"/>
      <c r="D1146" s="297" t="s">
        <v>275</v>
      </c>
      <c r="E1146" s="354"/>
      <c r="F1146" s="298"/>
      <c r="G1146" s="298"/>
      <c r="H1146" s="733"/>
      <c r="I1146" s="320"/>
      <c r="J1146" s="319">
        <v>7086</v>
      </c>
      <c r="K1146" s="319"/>
      <c r="L1146" s="860"/>
      <c r="M1146" s="284">
        <f>SUM(I1146:K1146)</f>
        <v>7086</v>
      </c>
      <c r="N1146" s="321"/>
    </row>
    <row r="1147" spans="1:14" ht="33" customHeight="1">
      <c r="A1147" s="802">
        <v>1140</v>
      </c>
      <c r="B1147" s="573"/>
      <c r="C1147" s="846">
        <v>8</v>
      </c>
      <c r="D1147" s="292" t="s">
        <v>903</v>
      </c>
      <c r="E1147" s="282" t="s">
        <v>714</v>
      </c>
      <c r="F1147" s="293">
        <f>SUM(G1147,H1147,M1148,N1148)</f>
        <v>1351</v>
      </c>
      <c r="G1147" s="293">
        <v>0</v>
      </c>
      <c r="H1147" s="732">
        <v>0</v>
      </c>
      <c r="I1147" s="557"/>
      <c r="J1147" s="558"/>
      <c r="K1147" s="558"/>
      <c r="L1147" s="856"/>
      <c r="M1147" s="284"/>
      <c r="N1147" s="316"/>
    </row>
    <row r="1148" spans="1:14" ht="15">
      <c r="A1148" s="802">
        <v>1141</v>
      </c>
      <c r="B1148" s="573"/>
      <c r="C1148" s="568"/>
      <c r="D1148" s="292" t="s">
        <v>285</v>
      </c>
      <c r="E1148" s="282"/>
      <c r="F1148" s="293"/>
      <c r="G1148" s="293"/>
      <c r="H1148" s="732"/>
      <c r="I1148" s="557"/>
      <c r="J1148" s="558">
        <v>1351</v>
      </c>
      <c r="K1148" s="558"/>
      <c r="L1148" s="856"/>
      <c r="M1148" s="295">
        <f>SUM(I1148:K1148)</f>
        <v>1351</v>
      </c>
      <c r="N1148" s="316"/>
    </row>
    <row r="1149" spans="1:14" ht="15">
      <c r="A1149" s="802">
        <v>1142</v>
      </c>
      <c r="B1149" s="574"/>
      <c r="C1149" s="848"/>
      <c r="D1149" s="297" t="s">
        <v>275</v>
      </c>
      <c r="E1149" s="354"/>
      <c r="F1149" s="293"/>
      <c r="G1149" s="298"/>
      <c r="H1149" s="733"/>
      <c r="I1149" s="320"/>
      <c r="J1149" s="319">
        <v>1352</v>
      </c>
      <c r="K1149" s="319"/>
      <c r="L1149" s="860"/>
      <c r="M1149" s="284">
        <f>SUM(I1149:K1149)</f>
        <v>1352</v>
      </c>
      <c r="N1149" s="321"/>
    </row>
    <row r="1150" spans="1:14" ht="33" customHeight="1">
      <c r="A1150" s="802">
        <v>1143</v>
      </c>
      <c r="B1150" s="567">
        <v>12</v>
      </c>
      <c r="C1150" s="568"/>
      <c r="D1150" s="339" t="s">
        <v>768</v>
      </c>
      <c r="E1150" s="570"/>
      <c r="F1150" s="603"/>
      <c r="G1150" s="603"/>
      <c r="H1150" s="604"/>
      <c r="I1150" s="557"/>
      <c r="J1150" s="558"/>
      <c r="K1150" s="558"/>
      <c r="L1150" s="856"/>
      <c r="M1150" s="295"/>
      <c r="N1150" s="311"/>
    </row>
    <row r="1151" spans="1:14" ht="30">
      <c r="A1151" s="802">
        <v>1144</v>
      </c>
      <c r="B1151" s="573"/>
      <c r="C1151" s="846">
        <v>1</v>
      </c>
      <c r="D1151" s="281" t="s">
        <v>596</v>
      </c>
      <c r="E1151" s="282" t="s">
        <v>714</v>
      </c>
      <c r="F1151" s="293">
        <f>SUM(G1151,H1151,M1153,N1152)</f>
        <v>11859</v>
      </c>
      <c r="G1151" s="293">
        <v>0</v>
      </c>
      <c r="H1151" s="357">
        <v>0</v>
      </c>
      <c r="I1151" s="557"/>
      <c r="J1151" s="558"/>
      <c r="K1151" s="558"/>
      <c r="L1151" s="856"/>
      <c r="M1151" s="295"/>
      <c r="N1151" s="285"/>
    </row>
    <row r="1152" spans="1:14" ht="15">
      <c r="A1152" s="802">
        <v>1145</v>
      </c>
      <c r="B1152" s="571"/>
      <c r="C1152" s="568"/>
      <c r="D1152" s="286" t="s">
        <v>277</v>
      </c>
      <c r="E1152" s="569"/>
      <c r="F1152" s="712"/>
      <c r="G1152" s="712"/>
      <c r="H1152" s="736"/>
      <c r="I1152" s="560"/>
      <c r="J1152" s="561">
        <v>25400</v>
      </c>
      <c r="K1152" s="561"/>
      <c r="L1152" s="857"/>
      <c r="M1152" s="290">
        <f>SUM(I1152:K1152)</f>
        <v>25400</v>
      </c>
      <c r="N1152" s="315"/>
    </row>
    <row r="1153" spans="1:14" ht="15">
      <c r="A1153" s="802">
        <v>1146</v>
      </c>
      <c r="B1153" s="573"/>
      <c r="C1153" s="568"/>
      <c r="D1153" s="292" t="s">
        <v>285</v>
      </c>
      <c r="E1153" s="570"/>
      <c r="F1153" s="603"/>
      <c r="G1153" s="603"/>
      <c r="H1153" s="604"/>
      <c r="I1153" s="557"/>
      <c r="J1153" s="558">
        <v>11859</v>
      </c>
      <c r="K1153" s="558"/>
      <c r="L1153" s="856"/>
      <c r="M1153" s="295">
        <f>SUM(I1153:K1153)</f>
        <v>11859</v>
      </c>
      <c r="N1153" s="316"/>
    </row>
    <row r="1154" spans="1:14" ht="15">
      <c r="A1154" s="802">
        <v>1147</v>
      </c>
      <c r="B1154" s="574"/>
      <c r="C1154" s="848"/>
      <c r="D1154" s="297" t="s">
        <v>275</v>
      </c>
      <c r="E1154" s="322"/>
      <c r="F1154" s="298"/>
      <c r="G1154" s="298"/>
      <c r="H1154" s="733"/>
      <c r="I1154" s="320"/>
      <c r="J1154" s="319">
        <v>11857</v>
      </c>
      <c r="K1154" s="319"/>
      <c r="L1154" s="860"/>
      <c r="M1154" s="284">
        <f>SUM(I1154:K1154)</f>
        <v>11857</v>
      </c>
      <c r="N1154" s="321"/>
    </row>
    <row r="1155" spans="1:14" ht="15">
      <c r="A1155" s="802">
        <v>1148</v>
      </c>
      <c r="B1155" s="567"/>
      <c r="C1155" s="568">
        <v>2</v>
      </c>
      <c r="D1155" s="281" t="s">
        <v>347</v>
      </c>
      <c r="E1155" s="282" t="s">
        <v>714</v>
      </c>
      <c r="F1155" s="293">
        <f>SUM(G1155,H1155,M1156,N1156)</f>
        <v>192</v>
      </c>
      <c r="G1155" s="281">
        <v>0</v>
      </c>
      <c r="H1155" s="353">
        <v>0</v>
      </c>
      <c r="I1155" s="557"/>
      <c r="J1155" s="558"/>
      <c r="K1155" s="558"/>
      <c r="L1155" s="856"/>
      <c r="M1155" s="295"/>
      <c r="N1155" s="285"/>
    </row>
    <row r="1156" spans="1:14" ht="15">
      <c r="A1156" s="802">
        <v>1149</v>
      </c>
      <c r="B1156" s="573"/>
      <c r="C1156" s="568"/>
      <c r="D1156" s="292" t="s">
        <v>285</v>
      </c>
      <c r="E1156" s="570"/>
      <c r="F1156" s="603"/>
      <c r="G1156" s="603"/>
      <c r="H1156" s="604"/>
      <c r="I1156" s="557"/>
      <c r="J1156" s="558">
        <v>192</v>
      </c>
      <c r="K1156" s="558"/>
      <c r="L1156" s="856"/>
      <c r="M1156" s="295">
        <f>SUM(I1156:K1156)</f>
        <v>192</v>
      </c>
      <c r="N1156" s="316"/>
    </row>
    <row r="1157" spans="1:14" ht="15">
      <c r="A1157" s="802">
        <v>1150</v>
      </c>
      <c r="B1157" s="574"/>
      <c r="C1157" s="848"/>
      <c r="D1157" s="297" t="s">
        <v>275</v>
      </c>
      <c r="E1157" s="322"/>
      <c r="F1157" s="298"/>
      <c r="G1157" s="298"/>
      <c r="H1157" s="733"/>
      <c r="I1157" s="320"/>
      <c r="J1157" s="319">
        <v>187</v>
      </c>
      <c r="K1157" s="319"/>
      <c r="L1157" s="860"/>
      <c r="M1157" s="284">
        <f>SUM(I1157:K1157)</f>
        <v>187</v>
      </c>
      <c r="N1157" s="321"/>
    </row>
    <row r="1158" spans="1:14" ht="15">
      <c r="A1158" s="802">
        <v>1151</v>
      </c>
      <c r="B1158" s="573"/>
      <c r="C1158" s="568">
        <v>3</v>
      </c>
      <c r="D1158" s="281" t="s">
        <v>1174</v>
      </c>
      <c r="E1158" s="282" t="s">
        <v>714</v>
      </c>
      <c r="F1158" s="293">
        <f>SUM(G1158,H1158,M1160,N1160)</f>
        <v>260</v>
      </c>
      <c r="G1158" s="281">
        <v>0</v>
      </c>
      <c r="H1158" s="353">
        <v>0</v>
      </c>
      <c r="I1158" s="557"/>
      <c r="J1158" s="558"/>
      <c r="K1158" s="558"/>
      <c r="L1158" s="856"/>
      <c r="M1158" s="295"/>
      <c r="N1158" s="285"/>
    </row>
    <row r="1159" spans="1:14" ht="15">
      <c r="A1159" s="802">
        <v>1152</v>
      </c>
      <c r="B1159" s="573"/>
      <c r="C1159" s="568"/>
      <c r="D1159" s="292" t="s">
        <v>285</v>
      </c>
      <c r="E1159" s="282"/>
      <c r="F1159" s="293"/>
      <c r="G1159" s="281"/>
      <c r="H1159" s="353"/>
      <c r="I1159" s="557"/>
      <c r="J1159" s="558">
        <v>308</v>
      </c>
      <c r="K1159" s="558"/>
      <c r="L1159" s="856"/>
      <c r="M1159" s="295">
        <f>SUM(I1159:K1159)</f>
        <v>308</v>
      </c>
      <c r="N1159" s="285"/>
    </row>
    <row r="1160" spans="1:14" ht="15">
      <c r="A1160" s="802">
        <v>1153</v>
      </c>
      <c r="B1160" s="574"/>
      <c r="C1160" s="848"/>
      <c r="D1160" s="297" t="s">
        <v>275</v>
      </c>
      <c r="E1160" s="302"/>
      <c r="F1160" s="281"/>
      <c r="G1160" s="298"/>
      <c r="H1160" s="733"/>
      <c r="I1160" s="320"/>
      <c r="J1160" s="319">
        <v>260</v>
      </c>
      <c r="K1160" s="319"/>
      <c r="L1160" s="860"/>
      <c r="M1160" s="284">
        <f>SUM(I1160:K1160)</f>
        <v>260</v>
      </c>
      <c r="N1160" s="321"/>
    </row>
    <row r="1161" spans="1:14" ht="15">
      <c r="A1161" s="802">
        <v>1154</v>
      </c>
      <c r="B1161" s="573"/>
      <c r="C1161" s="568">
        <v>4</v>
      </c>
      <c r="D1161" s="281" t="s">
        <v>1175</v>
      </c>
      <c r="E1161" s="282" t="s">
        <v>714</v>
      </c>
      <c r="F1161" s="293">
        <f>SUM(G1161,H1161,M1163,N1163)</f>
        <v>2005</v>
      </c>
      <c r="G1161" s="281">
        <v>0</v>
      </c>
      <c r="H1161" s="353">
        <v>0</v>
      </c>
      <c r="I1161" s="557"/>
      <c r="J1161" s="558"/>
      <c r="K1161" s="558"/>
      <c r="L1161" s="856"/>
      <c r="M1161" s="284"/>
      <c r="N1161" s="285"/>
    </row>
    <row r="1162" spans="1:14" ht="15">
      <c r="A1162" s="802">
        <v>1155</v>
      </c>
      <c r="B1162" s="573"/>
      <c r="C1162" s="568"/>
      <c r="D1162" s="292" t="s">
        <v>285</v>
      </c>
      <c r="E1162" s="282"/>
      <c r="F1162" s="293"/>
      <c r="G1162" s="281"/>
      <c r="H1162" s="353"/>
      <c r="I1162" s="557"/>
      <c r="J1162" s="558">
        <v>2005</v>
      </c>
      <c r="K1162" s="558"/>
      <c r="L1162" s="856"/>
      <c r="M1162" s="295">
        <f aca="true" t="shared" si="13" ref="M1162:M1181">SUM(I1162:K1162)</f>
        <v>2005</v>
      </c>
      <c r="N1162" s="285"/>
    </row>
    <row r="1163" spans="1:14" ht="15">
      <c r="A1163" s="802">
        <v>1156</v>
      </c>
      <c r="B1163" s="574"/>
      <c r="C1163" s="848"/>
      <c r="D1163" s="297" t="s">
        <v>275</v>
      </c>
      <c r="E1163" s="302"/>
      <c r="F1163" s="281"/>
      <c r="G1163" s="298"/>
      <c r="H1163" s="733"/>
      <c r="I1163" s="320"/>
      <c r="J1163" s="319">
        <v>2005</v>
      </c>
      <c r="K1163" s="319"/>
      <c r="L1163" s="860"/>
      <c r="M1163" s="284">
        <f t="shared" si="13"/>
        <v>2005</v>
      </c>
      <c r="N1163" s="321"/>
    </row>
    <row r="1164" spans="1:14" ht="15">
      <c r="A1164" s="802">
        <v>1157</v>
      </c>
      <c r="B1164" s="573"/>
      <c r="C1164" s="568">
        <v>5</v>
      </c>
      <c r="D1164" s="281" t="s">
        <v>1176</v>
      </c>
      <c r="E1164" s="282" t="s">
        <v>714</v>
      </c>
      <c r="F1164" s="293">
        <f>SUM(G1164,H1164,M1166,N1166)</f>
        <v>3300</v>
      </c>
      <c r="G1164" s="281">
        <v>0</v>
      </c>
      <c r="H1164" s="353">
        <v>0</v>
      </c>
      <c r="I1164" s="557"/>
      <c r="J1164" s="558"/>
      <c r="K1164" s="558"/>
      <c r="L1164" s="856"/>
      <c r="M1164" s="284"/>
      <c r="N1164" s="285"/>
    </row>
    <row r="1165" spans="1:14" ht="15">
      <c r="A1165" s="802">
        <v>1158</v>
      </c>
      <c r="B1165" s="573"/>
      <c r="C1165" s="568"/>
      <c r="D1165" s="292" t="s">
        <v>285</v>
      </c>
      <c r="E1165" s="282"/>
      <c r="F1165" s="293"/>
      <c r="G1165" s="281"/>
      <c r="H1165" s="353"/>
      <c r="I1165" s="557"/>
      <c r="J1165" s="558">
        <v>3300</v>
      </c>
      <c r="K1165" s="558"/>
      <c r="L1165" s="856"/>
      <c r="M1165" s="295">
        <f t="shared" si="13"/>
        <v>3300</v>
      </c>
      <c r="N1165" s="285"/>
    </row>
    <row r="1166" spans="1:14" ht="15">
      <c r="A1166" s="802">
        <v>1159</v>
      </c>
      <c r="B1166" s="574"/>
      <c r="C1166" s="848"/>
      <c r="D1166" s="297" t="s">
        <v>275</v>
      </c>
      <c r="E1166" s="302"/>
      <c r="F1166" s="281"/>
      <c r="G1166" s="298"/>
      <c r="H1166" s="733"/>
      <c r="I1166" s="320"/>
      <c r="J1166" s="319">
        <v>3300</v>
      </c>
      <c r="K1166" s="319"/>
      <c r="L1166" s="860"/>
      <c r="M1166" s="284">
        <f t="shared" si="13"/>
        <v>3300</v>
      </c>
      <c r="N1166" s="321"/>
    </row>
    <row r="1167" spans="1:14" ht="30">
      <c r="A1167" s="802">
        <v>1160</v>
      </c>
      <c r="B1167" s="573"/>
      <c r="C1167" s="568">
        <v>6</v>
      </c>
      <c r="D1167" s="281" t="s">
        <v>1177</v>
      </c>
      <c r="E1167" s="282" t="s">
        <v>714</v>
      </c>
      <c r="F1167" s="293">
        <f>SUM(G1167,H1167,M1169,N1169)</f>
        <v>316</v>
      </c>
      <c r="G1167" s="281">
        <v>0</v>
      </c>
      <c r="H1167" s="353">
        <v>0</v>
      </c>
      <c r="I1167" s="557"/>
      <c r="J1167" s="558"/>
      <c r="K1167" s="558"/>
      <c r="L1167" s="856"/>
      <c r="M1167" s="284"/>
      <c r="N1167" s="285"/>
    </row>
    <row r="1168" spans="1:14" ht="15">
      <c r="A1168" s="802">
        <v>1161</v>
      </c>
      <c r="B1168" s="573"/>
      <c r="C1168" s="568"/>
      <c r="D1168" s="292" t="s">
        <v>285</v>
      </c>
      <c r="E1168" s="282"/>
      <c r="F1168" s="293"/>
      <c r="G1168" s="281"/>
      <c r="H1168" s="353"/>
      <c r="I1168" s="557"/>
      <c r="J1168" s="558">
        <v>316</v>
      </c>
      <c r="K1168" s="558"/>
      <c r="L1168" s="856"/>
      <c r="M1168" s="295">
        <f t="shared" si="13"/>
        <v>316</v>
      </c>
      <c r="N1168" s="285"/>
    </row>
    <row r="1169" spans="1:14" ht="15">
      <c r="A1169" s="802">
        <v>1162</v>
      </c>
      <c r="B1169" s="574"/>
      <c r="C1169" s="848"/>
      <c r="D1169" s="297" t="s">
        <v>275</v>
      </c>
      <c r="E1169" s="302"/>
      <c r="F1169" s="281"/>
      <c r="G1169" s="298"/>
      <c r="H1169" s="733"/>
      <c r="I1169" s="320"/>
      <c r="J1169" s="319">
        <v>316</v>
      </c>
      <c r="K1169" s="319"/>
      <c r="L1169" s="860"/>
      <c r="M1169" s="284">
        <f t="shared" si="13"/>
        <v>316</v>
      </c>
      <c r="N1169" s="321"/>
    </row>
    <row r="1170" spans="1:14" ht="15">
      <c r="A1170" s="802">
        <v>1163</v>
      </c>
      <c r="B1170" s="573"/>
      <c r="C1170" s="568">
        <v>7</v>
      </c>
      <c r="D1170" s="281" t="s">
        <v>1178</v>
      </c>
      <c r="E1170" s="282" t="s">
        <v>714</v>
      </c>
      <c r="F1170" s="293">
        <f>SUM(G1170,H1170,M1172,N1172)</f>
        <v>3429</v>
      </c>
      <c r="G1170" s="281">
        <v>0</v>
      </c>
      <c r="H1170" s="353">
        <v>0</v>
      </c>
      <c r="I1170" s="557"/>
      <c r="J1170" s="558"/>
      <c r="K1170" s="558"/>
      <c r="L1170" s="856"/>
      <c r="M1170" s="284"/>
      <c r="N1170" s="285"/>
    </row>
    <row r="1171" spans="1:14" ht="15">
      <c r="A1171" s="802">
        <v>1164</v>
      </c>
      <c r="B1171" s="573"/>
      <c r="C1171" s="568"/>
      <c r="D1171" s="292" t="s">
        <v>285</v>
      </c>
      <c r="E1171" s="282"/>
      <c r="F1171" s="293"/>
      <c r="G1171" s="281"/>
      <c r="H1171" s="353"/>
      <c r="I1171" s="557"/>
      <c r="J1171" s="558">
        <v>3429</v>
      </c>
      <c r="K1171" s="558"/>
      <c r="L1171" s="856"/>
      <c r="M1171" s="295">
        <f t="shared" si="13"/>
        <v>3429</v>
      </c>
      <c r="N1171" s="285"/>
    </row>
    <row r="1172" spans="1:14" ht="15">
      <c r="A1172" s="802">
        <v>1165</v>
      </c>
      <c r="B1172" s="574"/>
      <c r="C1172" s="848"/>
      <c r="D1172" s="297" t="s">
        <v>275</v>
      </c>
      <c r="E1172" s="302"/>
      <c r="F1172" s="281"/>
      <c r="G1172" s="298"/>
      <c r="H1172" s="733"/>
      <c r="I1172" s="320"/>
      <c r="J1172" s="319">
        <v>3429</v>
      </c>
      <c r="K1172" s="319"/>
      <c r="L1172" s="860"/>
      <c r="M1172" s="284">
        <f t="shared" si="13"/>
        <v>3429</v>
      </c>
      <c r="N1172" s="321"/>
    </row>
    <row r="1173" spans="1:14" ht="33" customHeight="1">
      <c r="A1173" s="802">
        <v>1166</v>
      </c>
      <c r="B1173" s="573"/>
      <c r="C1173" s="568">
        <v>8</v>
      </c>
      <c r="D1173" s="281" t="s">
        <v>1179</v>
      </c>
      <c r="E1173" s="282" t="s">
        <v>714</v>
      </c>
      <c r="F1173" s="293">
        <f>SUM(G1173,H1173,M1175,N1175)</f>
        <v>191</v>
      </c>
      <c r="G1173" s="281">
        <v>0</v>
      </c>
      <c r="H1173" s="353">
        <v>0</v>
      </c>
      <c r="I1173" s="557"/>
      <c r="J1173" s="558"/>
      <c r="K1173" s="558"/>
      <c r="L1173" s="856"/>
      <c r="M1173" s="284"/>
      <c r="N1173" s="285"/>
    </row>
    <row r="1174" spans="1:14" ht="15">
      <c r="A1174" s="802">
        <v>1167</v>
      </c>
      <c r="B1174" s="573"/>
      <c r="C1174" s="568"/>
      <c r="D1174" s="292" t="s">
        <v>285</v>
      </c>
      <c r="E1174" s="282"/>
      <c r="F1174" s="293"/>
      <c r="G1174" s="281"/>
      <c r="H1174" s="353"/>
      <c r="I1174" s="557"/>
      <c r="J1174" s="558">
        <v>190</v>
      </c>
      <c r="K1174" s="558"/>
      <c r="L1174" s="856"/>
      <c r="M1174" s="295">
        <f t="shared" si="13"/>
        <v>190</v>
      </c>
      <c r="N1174" s="285"/>
    </row>
    <row r="1175" spans="1:14" ht="15">
      <c r="A1175" s="802">
        <v>1168</v>
      </c>
      <c r="B1175" s="574"/>
      <c r="C1175" s="848"/>
      <c r="D1175" s="297" t="s">
        <v>275</v>
      </c>
      <c r="E1175" s="302"/>
      <c r="F1175" s="281"/>
      <c r="G1175" s="298"/>
      <c r="H1175" s="733"/>
      <c r="I1175" s="320"/>
      <c r="J1175" s="319">
        <v>191</v>
      </c>
      <c r="K1175" s="319"/>
      <c r="L1175" s="860"/>
      <c r="M1175" s="284">
        <f t="shared" si="13"/>
        <v>191</v>
      </c>
      <c r="N1175" s="321"/>
    </row>
    <row r="1176" spans="1:14" ht="15">
      <c r="A1176" s="802">
        <v>1169</v>
      </c>
      <c r="B1176" s="573"/>
      <c r="C1176" s="568">
        <v>9</v>
      </c>
      <c r="D1176" s="281" t="s">
        <v>1180</v>
      </c>
      <c r="E1176" s="282" t="s">
        <v>714</v>
      </c>
      <c r="F1176" s="293">
        <f>SUM(G1176,H1176,M1178,N1178)</f>
        <v>1182</v>
      </c>
      <c r="G1176" s="281">
        <v>0</v>
      </c>
      <c r="H1176" s="353">
        <v>0</v>
      </c>
      <c r="I1176" s="557"/>
      <c r="J1176" s="558"/>
      <c r="K1176" s="558"/>
      <c r="L1176" s="856"/>
      <c r="M1176" s="284"/>
      <c r="N1176" s="285"/>
    </row>
    <row r="1177" spans="1:14" ht="15">
      <c r="A1177" s="802">
        <v>1170</v>
      </c>
      <c r="B1177" s="573"/>
      <c r="C1177" s="568"/>
      <c r="D1177" s="292" t="s">
        <v>285</v>
      </c>
      <c r="E1177" s="282"/>
      <c r="F1177" s="293"/>
      <c r="G1177" s="281"/>
      <c r="H1177" s="353"/>
      <c r="I1177" s="557"/>
      <c r="J1177" s="558">
        <v>1060</v>
      </c>
      <c r="K1177" s="558"/>
      <c r="L1177" s="856"/>
      <c r="M1177" s="295">
        <f t="shared" si="13"/>
        <v>1060</v>
      </c>
      <c r="N1177" s="285"/>
    </row>
    <row r="1178" spans="1:14" ht="15">
      <c r="A1178" s="802">
        <v>1171</v>
      </c>
      <c r="B1178" s="574"/>
      <c r="C1178" s="848"/>
      <c r="D1178" s="297" t="s">
        <v>275</v>
      </c>
      <c r="E1178" s="302"/>
      <c r="F1178" s="281"/>
      <c r="G1178" s="298"/>
      <c r="H1178" s="733"/>
      <c r="I1178" s="320"/>
      <c r="J1178" s="319">
        <v>1182</v>
      </c>
      <c r="K1178" s="319"/>
      <c r="L1178" s="860"/>
      <c r="M1178" s="284">
        <f t="shared" si="13"/>
        <v>1182</v>
      </c>
      <c r="N1178" s="321"/>
    </row>
    <row r="1179" spans="1:14" ht="15">
      <c r="A1179" s="802">
        <v>1172</v>
      </c>
      <c r="B1179" s="573"/>
      <c r="C1179" s="568">
        <v>10</v>
      </c>
      <c r="D1179" s="281" t="s">
        <v>1181</v>
      </c>
      <c r="E1179" s="282" t="s">
        <v>714</v>
      </c>
      <c r="F1179" s="293">
        <f>SUM(G1179,H1179,M1181,N1181)</f>
        <v>1073</v>
      </c>
      <c r="G1179" s="281">
        <v>0</v>
      </c>
      <c r="H1179" s="353">
        <v>0</v>
      </c>
      <c r="I1179" s="557"/>
      <c r="J1179" s="558"/>
      <c r="K1179" s="558"/>
      <c r="L1179" s="856"/>
      <c r="M1179" s="284"/>
      <c r="N1179" s="285"/>
    </row>
    <row r="1180" spans="1:14" ht="15">
      <c r="A1180" s="802">
        <v>1173</v>
      </c>
      <c r="B1180" s="573"/>
      <c r="C1180" s="568"/>
      <c r="D1180" s="292" t="s">
        <v>285</v>
      </c>
      <c r="E1180" s="282"/>
      <c r="F1180" s="293"/>
      <c r="G1180" s="281"/>
      <c r="H1180" s="353"/>
      <c r="I1180" s="557"/>
      <c r="J1180" s="558">
        <v>1200</v>
      </c>
      <c r="K1180" s="558"/>
      <c r="L1180" s="856"/>
      <c r="M1180" s="295">
        <f t="shared" si="13"/>
        <v>1200</v>
      </c>
      <c r="N1180" s="285"/>
    </row>
    <row r="1181" spans="1:14" ht="15">
      <c r="A1181" s="802">
        <v>1174</v>
      </c>
      <c r="B1181" s="574"/>
      <c r="C1181" s="848"/>
      <c r="D1181" s="297" t="s">
        <v>275</v>
      </c>
      <c r="E1181" s="302"/>
      <c r="F1181" s="281"/>
      <c r="G1181" s="298"/>
      <c r="H1181" s="733"/>
      <c r="I1181" s="320"/>
      <c r="J1181" s="319">
        <v>1073</v>
      </c>
      <c r="K1181" s="319"/>
      <c r="L1181" s="860"/>
      <c r="M1181" s="284">
        <f t="shared" si="13"/>
        <v>1073</v>
      </c>
      <c r="N1181" s="321"/>
    </row>
    <row r="1182" spans="1:14" ht="21.75" customHeight="1">
      <c r="A1182" s="802">
        <v>1175</v>
      </c>
      <c r="B1182" s="567">
        <v>13</v>
      </c>
      <c r="C1182" s="568"/>
      <c r="D1182" s="339" t="s">
        <v>769</v>
      </c>
      <c r="E1182" s="282"/>
      <c r="F1182" s="351"/>
      <c r="G1182" s="351"/>
      <c r="H1182" s="352"/>
      <c r="I1182" s="557"/>
      <c r="J1182" s="558"/>
      <c r="K1182" s="558"/>
      <c r="L1182" s="856"/>
      <c r="M1182" s="284"/>
      <c r="N1182" s="311"/>
    </row>
    <row r="1183" spans="1:14" ht="42.75">
      <c r="A1183" s="802">
        <v>1176</v>
      </c>
      <c r="B1183" s="573"/>
      <c r="C1183" s="846">
        <v>1</v>
      </c>
      <c r="D1183" s="880" t="s">
        <v>521</v>
      </c>
      <c r="E1183" s="282" t="s">
        <v>714</v>
      </c>
      <c r="F1183" s="293">
        <f>SUM(G1183,H1183,M1185,N1184)</f>
        <v>4200</v>
      </c>
      <c r="G1183" s="281">
        <v>0</v>
      </c>
      <c r="H1183" s="353">
        <v>0</v>
      </c>
      <c r="I1183" s="577"/>
      <c r="J1183" s="578"/>
      <c r="K1183" s="578"/>
      <c r="L1183" s="864"/>
      <c r="M1183" s="295"/>
      <c r="N1183" s="359"/>
    </row>
    <row r="1184" spans="1:14" ht="15">
      <c r="A1184" s="802">
        <v>1177</v>
      </c>
      <c r="B1184" s="571"/>
      <c r="C1184" s="568"/>
      <c r="D1184" s="286" t="s">
        <v>277</v>
      </c>
      <c r="E1184" s="287"/>
      <c r="F1184" s="734"/>
      <c r="G1184" s="288"/>
      <c r="H1184" s="356"/>
      <c r="I1184" s="560"/>
      <c r="J1184" s="561">
        <v>4200</v>
      </c>
      <c r="K1184" s="561"/>
      <c r="L1184" s="857"/>
      <c r="M1184" s="290">
        <f>SUM(I1184:K1184)</f>
        <v>4200</v>
      </c>
      <c r="N1184" s="315"/>
    </row>
    <row r="1185" spans="1:14" ht="15">
      <c r="A1185" s="802">
        <v>1178</v>
      </c>
      <c r="B1185" s="573"/>
      <c r="C1185" s="568"/>
      <c r="D1185" s="292" t="s">
        <v>285</v>
      </c>
      <c r="E1185" s="282"/>
      <c r="F1185" s="735"/>
      <c r="G1185" s="293"/>
      <c r="H1185" s="357"/>
      <c r="I1185" s="557"/>
      <c r="J1185" s="558">
        <v>4200</v>
      </c>
      <c r="K1185" s="558"/>
      <c r="L1185" s="856"/>
      <c r="M1185" s="295">
        <f>SUM(I1185:K1185)</f>
        <v>4200</v>
      </c>
      <c r="N1185" s="316"/>
    </row>
    <row r="1186" spans="1:14" ht="15">
      <c r="A1186" s="802">
        <v>1179</v>
      </c>
      <c r="B1186" s="574"/>
      <c r="C1186" s="848"/>
      <c r="D1186" s="297" t="s">
        <v>275</v>
      </c>
      <c r="E1186" s="302"/>
      <c r="F1186" s="281"/>
      <c r="G1186" s="298"/>
      <c r="H1186" s="733"/>
      <c r="I1186" s="320"/>
      <c r="J1186" s="319"/>
      <c r="K1186" s="319"/>
      <c r="L1186" s="860"/>
      <c r="M1186" s="284">
        <f>SUM(I1186:K1186)</f>
        <v>0</v>
      </c>
      <c r="N1186" s="321"/>
    </row>
    <row r="1187" spans="1:14" ht="15">
      <c r="A1187" s="802">
        <v>1180</v>
      </c>
      <c r="B1187" s="567"/>
      <c r="C1187" s="568">
        <v>2</v>
      </c>
      <c r="D1187" s="281" t="s">
        <v>520</v>
      </c>
      <c r="E1187" s="282" t="s">
        <v>714</v>
      </c>
      <c r="F1187" s="293">
        <f>SUM(G1187,H1187,M1189,N1188)</f>
        <v>300</v>
      </c>
      <c r="G1187" s="281">
        <v>0</v>
      </c>
      <c r="H1187" s="353">
        <v>0</v>
      </c>
      <c r="I1187" s="557"/>
      <c r="J1187" s="558"/>
      <c r="K1187" s="558"/>
      <c r="L1187" s="856"/>
      <c r="M1187" s="295"/>
      <c r="N1187" s="285"/>
    </row>
    <row r="1188" spans="1:14" ht="15">
      <c r="A1188" s="802">
        <v>1181</v>
      </c>
      <c r="B1188" s="571"/>
      <c r="C1188" s="568"/>
      <c r="D1188" s="286" t="s">
        <v>277</v>
      </c>
      <c r="E1188" s="287"/>
      <c r="F1188" s="734"/>
      <c r="G1188" s="288"/>
      <c r="H1188" s="356"/>
      <c r="I1188" s="560"/>
      <c r="J1188" s="561">
        <v>300</v>
      </c>
      <c r="K1188" s="561"/>
      <c r="L1188" s="857"/>
      <c r="M1188" s="290">
        <f>SUM(I1188:K1188)</f>
        <v>300</v>
      </c>
      <c r="N1188" s="315"/>
    </row>
    <row r="1189" spans="1:14" ht="15">
      <c r="A1189" s="802">
        <v>1182</v>
      </c>
      <c r="B1189" s="573"/>
      <c r="C1189" s="568"/>
      <c r="D1189" s="292" t="s">
        <v>285</v>
      </c>
      <c r="E1189" s="282"/>
      <c r="F1189" s="735"/>
      <c r="G1189" s="293"/>
      <c r="H1189" s="357"/>
      <c r="I1189" s="557"/>
      <c r="J1189" s="558">
        <v>300</v>
      </c>
      <c r="K1189" s="558"/>
      <c r="L1189" s="856"/>
      <c r="M1189" s="295">
        <f>SUM(I1189:K1189)</f>
        <v>300</v>
      </c>
      <c r="N1189" s="316"/>
    </row>
    <row r="1190" spans="1:14" ht="15">
      <c r="A1190" s="802">
        <v>1183</v>
      </c>
      <c r="B1190" s="574"/>
      <c r="C1190" s="848"/>
      <c r="D1190" s="297" t="s">
        <v>275</v>
      </c>
      <c r="E1190" s="282"/>
      <c r="F1190" s="351"/>
      <c r="G1190" s="298"/>
      <c r="H1190" s="733"/>
      <c r="I1190" s="320"/>
      <c r="J1190" s="319">
        <v>300</v>
      </c>
      <c r="K1190" s="319"/>
      <c r="L1190" s="860"/>
      <c r="M1190" s="284">
        <f>SUM(I1190:K1190)</f>
        <v>300</v>
      </c>
      <c r="N1190" s="321"/>
    </row>
    <row r="1191" spans="1:14" ht="15">
      <c r="A1191" s="802">
        <v>1184</v>
      </c>
      <c r="B1191" s="567"/>
      <c r="C1191" s="568">
        <v>3</v>
      </c>
      <c r="D1191" s="281" t="s">
        <v>519</v>
      </c>
      <c r="E1191" s="282" t="s">
        <v>714</v>
      </c>
      <c r="F1191" s="293">
        <f>SUM(G1191,H1191,M1193,N1192)</f>
        <v>170</v>
      </c>
      <c r="G1191" s="351">
        <v>0</v>
      </c>
      <c r="H1191" s="352">
        <v>0</v>
      </c>
      <c r="I1191" s="557"/>
      <c r="J1191" s="558"/>
      <c r="K1191" s="558"/>
      <c r="L1191" s="856"/>
      <c r="M1191" s="295"/>
      <c r="N1191" s="311"/>
    </row>
    <row r="1192" spans="1:14" ht="15">
      <c r="A1192" s="802">
        <v>1185</v>
      </c>
      <c r="B1192" s="571"/>
      <c r="C1192" s="568"/>
      <c r="D1192" s="286" t="s">
        <v>277</v>
      </c>
      <c r="E1192" s="569"/>
      <c r="F1192" s="712"/>
      <c r="G1192" s="288"/>
      <c r="H1192" s="356"/>
      <c r="I1192" s="560"/>
      <c r="J1192" s="561">
        <v>170</v>
      </c>
      <c r="K1192" s="561"/>
      <c r="L1192" s="857"/>
      <c r="M1192" s="290">
        <f>SUM(I1192:K1192)</f>
        <v>170</v>
      </c>
      <c r="N1192" s="315"/>
    </row>
    <row r="1193" spans="1:14" ht="15">
      <c r="A1193" s="802">
        <v>1186</v>
      </c>
      <c r="B1193" s="573"/>
      <c r="C1193" s="568"/>
      <c r="D1193" s="292" t="s">
        <v>285</v>
      </c>
      <c r="E1193" s="570"/>
      <c r="F1193" s="603"/>
      <c r="G1193" s="293"/>
      <c r="H1193" s="357"/>
      <c r="I1193" s="557"/>
      <c r="J1193" s="558">
        <v>170</v>
      </c>
      <c r="K1193" s="558"/>
      <c r="L1193" s="856"/>
      <c r="M1193" s="295">
        <f>SUM(I1193:K1193)</f>
        <v>170</v>
      </c>
      <c r="N1193" s="316"/>
    </row>
    <row r="1194" spans="1:14" ht="15">
      <c r="A1194" s="802">
        <v>1187</v>
      </c>
      <c r="B1194" s="574"/>
      <c r="C1194" s="848"/>
      <c r="D1194" s="297" t="s">
        <v>275</v>
      </c>
      <c r="E1194" s="322"/>
      <c r="F1194" s="298"/>
      <c r="G1194" s="298"/>
      <c r="H1194" s="733"/>
      <c r="I1194" s="320"/>
      <c r="J1194" s="319">
        <v>170</v>
      </c>
      <c r="K1194" s="319"/>
      <c r="L1194" s="860"/>
      <c r="M1194" s="284">
        <f>SUM(I1194:K1194)</f>
        <v>170</v>
      </c>
      <c r="N1194" s="321"/>
    </row>
    <row r="1195" spans="1:14" ht="30">
      <c r="A1195" s="802">
        <v>1188</v>
      </c>
      <c r="B1195" s="573"/>
      <c r="C1195" s="846">
        <v>4</v>
      </c>
      <c r="D1195" s="292" t="s">
        <v>904</v>
      </c>
      <c r="E1195" s="282" t="s">
        <v>714</v>
      </c>
      <c r="F1195" s="293">
        <f>SUM(G1195,H1195,M1196,N1196)</f>
        <v>762</v>
      </c>
      <c r="G1195" s="293">
        <v>0</v>
      </c>
      <c r="H1195" s="732">
        <v>0</v>
      </c>
      <c r="I1195" s="557"/>
      <c r="J1195" s="558"/>
      <c r="K1195" s="558"/>
      <c r="L1195" s="856"/>
      <c r="M1195" s="284"/>
      <c r="N1195" s="316"/>
    </row>
    <row r="1196" spans="1:14" ht="15">
      <c r="A1196" s="802">
        <v>1189</v>
      </c>
      <c r="B1196" s="573"/>
      <c r="C1196" s="568"/>
      <c r="D1196" s="292" t="s">
        <v>285</v>
      </c>
      <c r="E1196" s="282"/>
      <c r="F1196" s="293"/>
      <c r="G1196" s="293"/>
      <c r="H1196" s="732"/>
      <c r="I1196" s="557"/>
      <c r="J1196" s="558">
        <v>762</v>
      </c>
      <c r="K1196" s="558"/>
      <c r="L1196" s="856"/>
      <c r="M1196" s="295">
        <f>SUM(I1196:K1196)</f>
        <v>762</v>
      </c>
      <c r="N1196" s="316"/>
    </row>
    <row r="1197" spans="1:14" ht="15">
      <c r="A1197" s="802">
        <v>1190</v>
      </c>
      <c r="B1197" s="574"/>
      <c r="C1197" s="848"/>
      <c r="D1197" s="297" t="s">
        <v>275</v>
      </c>
      <c r="E1197" s="354"/>
      <c r="F1197" s="298"/>
      <c r="G1197" s="298"/>
      <c r="H1197" s="733"/>
      <c r="I1197" s="320"/>
      <c r="J1197" s="319">
        <v>625</v>
      </c>
      <c r="K1197" s="319"/>
      <c r="L1197" s="860"/>
      <c r="M1197" s="284">
        <f>SUM(I1197:K1197)</f>
        <v>625</v>
      </c>
      <c r="N1197" s="321"/>
    </row>
    <row r="1198" spans="1:14" ht="15">
      <c r="A1198" s="802">
        <v>1191</v>
      </c>
      <c r="B1198" s="573"/>
      <c r="C1198" s="568">
        <v>5</v>
      </c>
      <c r="D1198" s="292" t="s">
        <v>905</v>
      </c>
      <c r="E1198" s="282" t="s">
        <v>714</v>
      </c>
      <c r="F1198" s="293">
        <f>SUM(G1198,H1198,M1199,N1199)</f>
        <v>715</v>
      </c>
      <c r="G1198" s="293">
        <v>0</v>
      </c>
      <c r="H1198" s="732">
        <v>0</v>
      </c>
      <c r="I1198" s="557"/>
      <c r="J1198" s="558"/>
      <c r="K1198" s="558"/>
      <c r="L1198" s="856"/>
      <c r="M1198" s="284"/>
      <c r="N1198" s="316"/>
    </row>
    <row r="1199" spans="1:14" ht="15">
      <c r="A1199" s="802">
        <v>1192</v>
      </c>
      <c r="B1199" s="573"/>
      <c r="C1199" s="568"/>
      <c r="D1199" s="292" t="s">
        <v>285</v>
      </c>
      <c r="E1199" s="282"/>
      <c r="F1199" s="293"/>
      <c r="G1199" s="293"/>
      <c r="H1199" s="732"/>
      <c r="I1199" s="557"/>
      <c r="J1199" s="558">
        <v>715</v>
      </c>
      <c r="K1199" s="558"/>
      <c r="L1199" s="856"/>
      <c r="M1199" s="295">
        <f>SUM(I1199:K1199)</f>
        <v>715</v>
      </c>
      <c r="N1199" s="316"/>
    </row>
    <row r="1200" spans="1:14" ht="15">
      <c r="A1200" s="802">
        <v>1193</v>
      </c>
      <c r="B1200" s="574"/>
      <c r="C1200" s="848"/>
      <c r="D1200" s="297" t="s">
        <v>275</v>
      </c>
      <c r="E1200" s="354"/>
      <c r="F1200" s="298"/>
      <c r="G1200" s="298"/>
      <c r="H1200" s="733"/>
      <c r="I1200" s="320"/>
      <c r="J1200" s="319">
        <v>572</v>
      </c>
      <c r="K1200" s="319"/>
      <c r="L1200" s="860"/>
      <c r="M1200" s="284">
        <f>SUM(I1200:K1200)</f>
        <v>572</v>
      </c>
      <c r="N1200" s="321"/>
    </row>
    <row r="1201" spans="1:14" ht="15">
      <c r="A1201" s="802">
        <v>1194</v>
      </c>
      <c r="B1201" s="573"/>
      <c r="C1201" s="568">
        <v>6</v>
      </c>
      <c r="D1201" s="292" t="s">
        <v>906</v>
      </c>
      <c r="E1201" s="282" t="s">
        <v>714</v>
      </c>
      <c r="F1201" s="293">
        <f>SUM(G1201,H1201,M1202,N1202)</f>
        <v>7500</v>
      </c>
      <c r="G1201" s="293">
        <v>0</v>
      </c>
      <c r="H1201" s="732">
        <v>0</v>
      </c>
      <c r="I1201" s="557"/>
      <c r="J1201" s="558"/>
      <c r="K1201" s="558"/>
      <c r="L1201" s="856"/>
      <c r="M1201" s="284"/>
      <c r="N1201" s="316"/>
    </row>
    <row r="1202" spans="1:14" ht="15">
      <c r="A1202" s="802">
        <v>1195</v>
      </c>
      <c r="B1202" s="573"/>
      <c r="C1202" s="568"/>
      <c r="D1202" s="292" t="s">
        <v>285</v>
      </c>
      <c r="E1202" s="282"/>
      <c r="F1202" s="293"/>
      <c r="G1202" s="293"/>
      <c r="H1202" s="732"/>
      <c r="I1202" s="557">
        <v>7500</v>
      </c>
      <c r="J1202" s="558"/>
      <c r="K1202" s="558"/>
      <c r="L1202" s="856"/>
      <c r="M1202" s="295">
        <f>SUM(I1202:K1202)</f>
        <v>7500</v>
      </c>
      <c r="N1202" s="316"/>
    </row>
    <row r="1203" spans="1:14" ht="15">
      <c r="A1203" s="802">
        <v>1196</v>
      </c>
      <c r="B1203" s="574"/>
      <c r="C1203" s="848"/>
      <c r="D1203" s="297" t="s">
        <v>275</v>
      </c>
      <c r="E1203" s="354"/>
      <c r="F1203" s="298"/>
      <c r="G1203" s="298"/>
      <c r="H1203" s="733"/>
      <c r="I1203" s="320">
        <v>6574</v>
      </c>
      <c r="J1203" s="319"/>
      <c r="K1203" s="319"/>
      <c r="L1203" s="860"/>
      <c r="M1203" s="284">
        <f>SUM(I1203:K1203)</f>
        <v>6574</v>
      </c>
      <c r="N1203" s="321"/>
    </row>
    <row r="1204" spans="1:14" ht="15">
      <c r="A1204" s="802">
        <v>1197</v>
      </c>
      <c r="B1204" s="573"/>
      <c r="C1204" s="568">
        <v>7</v>
      </c>
      <c r="D1204" s="292" t="s">
        <v>907</v>
      </c>
      <c r="E1204" s="282" t="s">
        <v>714</v>
      </c>
      <c r="F1204" s="293">
        <f>SUM(G1204,H1204,M1205,N1205)</f>
        <v>2500</v>
      </c>
      <c r="G1204" s="293">
        <v>0</v>
      </c>
      <c r="H1204" s="732">
        <v>0</v>
      </c>
      <c r="I1204" s="557"/>
      <c r="J1204" s="558"/>
      <c r="K1204" s="558"/>
      <c r="L1204" s="856"/>
      <c r="M1204" s="284"/>
      <c r="N1204" s="316"/>
    </row>
    <row r="1205" spans="1:14" ht="15">
      <c r="A1205" s="802">
        <v>1198</v>
      </c>
      <c r="B1205" s="573"/>
      <c r="C1205" s="568"/>
      <c r="D1205" s="292" t="s">
        <v>285</v>
      </c>
      <c r="E1205" s="282"/>
      <c r="F1205" s="293"/>
      <c r="G1205" s="293"/>
      <c r="H1205" s="732"/>
      <c r="I1205" s="557"/>
      <c r="J1205" s="558">
        <v>2500</v>
      </c>
      <c r="K1205" s="558"/>
      <c r="L1205" s="856"/>
      <c r="M1205" s="295">
        <f>SUM(I1205:K1205)</f>
        <v>2500</v>
      </c>
      <c r="N1205" s="316"/>
    </row>
    <row r="1206" spans="1:14" ht="15">
      <c r="A1206" s="802">
        <v>1199</v>
      </c>
      <c r="B1206" s="574"/>
      <c r="C1206" s="848"/>
      <c r="D1206" s="297" t="s">
        <v>275</v>
      </c>
      <c r="E1206" s="354"/>
      <c r="F1206" s="298"/>
      <c r="G1206" s="298"/>
      <c r="H1206" s="733"/>
      <c r="I1206" s="320"/>
      <c r="J1206" s="319"/>
      <c r="K1206" s="319"/>
      <c r="L1206" s="860"/>
      <c r="M1206" s="284">
        <f>SUM(I1206:K1206)</f>
        <v>0</v>
      </c>
      <c r="N1206" s="321"/>
    </row>
    <row r="1207" spans="1:14" ht="15">
      <c r="A1207" s="802">
        <v>1200</v>
      </c>
      <c r="B1207" s="573"/>
      <c r="C1207" s="568">
        <v>8</v>
      </c>
      <c r="D1207" s="292" t="s">
        <v>1182</v>
      </c>
      <c r="E1207" s="282" t="s">
        <v>714</v>
      </c>
      <c r="F1207" s="293">
        <f>SUM(G1207,H1207,M1208,N1208)</f>
        <v>500</v>
      </c>
      <c r="G1207" s="293">
        <v>0</v>
      </c>
      <c r="H1207" s="732">
        <v>0</v>
      </c>
      <c r="I1207" s="557"/>
      <c r="J1207" s="558"/>
      <c r="K1207" s="558"/>
      <c r="L1207" s="856"/>
      <c r="M1207" s="295"/>
      <c r="N1207" s="316"/>
    </row>
    <row r="1208" spans="1:14" ht="15">
      <c r="A1208" s="802">
        <v>1201</v>
      </c>
      <c r="B1208" s="573"/>
      <c r="C1208" s="568"/>
      <c r="D1208" s="292" t="s">
        <v>285</v>
      </c>
      <c r="E1208" s="282"/>
      <c r="F1208" s="293"/>
      <c r="G1208" s="293"/>
      <c r="H1208" s="732"/>
      <c r="I1208" s="557"/>
      <c r="J1208" s="558">
        <v>500</v>
      </c>
      <c r="K1208" s="558"/>
      <c r="L1208" s="856"/>
      <c r="M1208" s="295">
        <f aca="true" t="shared" si="14" ref="M1208:M1227">SUM(I1208:K1208)</f>
        <v>500</v>
      </c>
      <c r="N1208" s="316"/>
    </row>
    <row r="1209" spans="1:14" ht="15">
      <c r="A1209" s="802">
        <v>1202</v>
      </c>
      <c r="B1209" s="574"/>
      <c r="C1209" s="848"/>
      <c r="D1209" s="297" t="s">
        <v>275</v>
      </c>
      <c r="E1209" s="354"/>
      <c r="F1209" s="298"/>
      <c r="G1209" s="298"/>
      <c r="H1209" s="733"/>
      <c r="I1209" s="320"/>
      <c r="J1209" s="319"/>
      <c r="K1209" s="319"/>
      <c r="L1209" s="860"/>
      <c r="M1209" s="284">
        <f t="shared" si="14"/>
        <v>0</v>
      </c>
      <c r="N1209" s="321"/>
    </row>
    <row r="1210" spans="1:14" ht="15">
      <c r="A1210" s="802">
        <v>1203</v>
      </c>
      <c r="B1210" s="573"/>
      <c r="C1210" s="568">
        <v>9</v>
      </c>
      <c r="D1210" s="292" t="s">
        <v>1183</v>
      </c>
      <c r="E1210" s="282" t="s">
        <v>714</v>
      </c>
      <c r="F1210" s="293">
        <f>SUM(G1210,H1210,M1211,N1211)</f>
        <v>2500</v>
      </c>
      <c r="G1210" s="293">
        <v>0</v>
      </c>
      <c r="H1210" s="732">
        <v>0</v>
      </c>
      <c r="I1210" s="557"/>
      <c r="J1210" s="558"/>
      <c r="K1210" s="558"/>
      <c r="L1210" s="856"/>
      <c r="M1210" s="295"/>
      <c r="N1210" s="316"/>
    </row>
    <row r="1211" spans="1:14" ht="15">
      <c r="A1211" s="802">
        <v>1204</v>
      </c>
      <c r="B1211" s="573"/>
      <c r="C1211" s="568"/>
      <c r="D1211" s="292" t="s">
        <v>285</v>
      </c>
      <c r="E1211" s="282"/>
      <c r="F1211" s="293"/>
      <c r="G1211" s="293"/>
      <c r="H1211" s="732"/>
      <c r="I1211" s="557"/>
      <c r="J1211" s="558">
        <v>2500</v>
      </c>
      <c r="K1211" s="558"/>
      <c r="L1211" s="856"/>
      <c r="M1211" s="295">
        <f t="shared" si="14"/>
        <v>2500</v>
      </c>
      <c r="N1211" s="316"/>
    </row>
    <row r="1212" spans="1:14" ht="15">
      <c r="A1212" s="802">
        <v>1205</v>
      </c>
      <c r="B1212" s="574"/>
      <c r="C1212" s="848"/>
      <c r="D1212" s="297" t="s">
        <v>275</v>
      </c>
      <c r="E1212" s="354"/>
      <c r="F1212" s="298"/>
      <c r="G1212" s="298"/>
      <c r="H1212" s="733"/>
      <c r="I1212" s="320">
        <v>874</v>
      </c>
      <c r="J1212" s="319">
        <v>2606</v>
      </c>
      <c r="K1212" s="319"/>
      <c r="L1212" s="860"/>
      <c r="M1212" s="284">
        <f t="shared" si="14"/>
        <v>3480</v>
      </c>
      <c r="N1212" s="321"/>
    </row>
    <row r="1213" spans="1:14" ht="15">
      <c r="A1213" s="802">
        <v>1206</v>
      </c>
      <c r="B1213" s="573"/>
      <c r="C1213" s="568">
        <v>10</v>
      </c>
      <c r="D1213" s="292" t="s">
        <v>1184</v>
      </c>
      <c r="E1213" s="282" t="s">
        <v>714</v>
      </c>
      <c r="F1213" s="293">
        <f>SUM(G1213,H1213,M1214,N1214)</f>
        <v>1000</v>
      </c>
      <c r="G1213" s="293">
        <v>0</v>
      </c>
      <c r="H1213" s="732">
        <v>0</v>
      </c>
      <c r="I1213" s="557"/>
      <c r="J1213" s="558"/>
      <c r="K1213" s="558"/>
      <c r="L1213" s="856"/>
      <c r="M1213" s="295"/>
      <c r="N1213" s="316"/>
    </row>
    <row r="1214" spans="1:14" ht="15">
      <c r="A1214" s="802">
        <v>1207</v>
      </c>
      <c r="B1214" s="573"/>
      <c r="C1214" s="568"/>
      <c r="D1214" s="292" t="s">
        <v>285</v>
      </c>
      <c r="E1214" s="282"/>
      <c r="F1214" s="293"/>
      <c r="G1214" s="293"/>
      <c r="H1214" s="732"/>
      <c r="I1214" s="557"/>
      <c r="J1214" s="558">
        <v>1000</v>
      </c>
      <c r="K1214" s="558"/>
      <c r="L1214" s="856"/>
      <c r="M1214" s="295">
        <f t="shared" si="14"/>
        <v>1000</v>
      </c>
      <c r="N1214" s="316"/>
    </row>
    <row r="1215" spans="1:14" ht="15">
      <c r="A1215" s="802">
        <v>1208</v>
      </c>
      <c r="B1215" s="574"/>
      <c r="C1215" s="848"/>
      <c r="D1215" s="297" t="s">
        <v>275</v>
      </c>
      <c r="E1215" s="354"/>
      <c r="F1215" s="298"/>
      <c r="G1215" s="298"/>
      <c r="H1215" s="733"/>
      <c r="I1215" s="320">
        <v>871</v>
      </c>
      <c r="J1215" s="319">
        <v>1268</v>
      </c>
      <c r="K1215" s="319"/>
      <c r="L1215" s="860"/>
      <c r="M1215" s="284">
        <f t="shared" si="14"/>
        <v>2139</v>
      </c>
      <c r="N1215" s="321"/>
    </row>
    <row r="1216" spans="1:14" ht="30">
      <c r="A1216" s="802">
        <v>1209</v>
      </c>
      <c r="B1216" s="573"/>
      <c r="C1216" s="568">
        <v>11</v>
      </c>
      <c r="D1216" s="292" t="s">
        <v>1185</v>
      </c>
      <c r="E1216" s="282" t="s">
        <v>714</v>
      </c>
      <c r="F1216" s="293">
        <f>SUM(G1216,H1216,M1217,N1217)</f>
        <v>1000</v>
      </c>
      <c r="G1216" s="293">
        <v>0</v>
      </c>
      <c r="H1216" s="732">
        <v>0</v>
      </c>
      <c r="I1216" s="557"/>
      <c r="J1216" s="558"/>
      <c r="K1216" s="558"/>
      <c r="L1216" s="856"/>
      <c r="M1216" s="295"/>
      <c r="N1216" s="316"/>
    </row>
    <row r="1217" spans="1:14" ht="15">
      <c r="A1217" s="802">
        <v>1210</v>
      </c>
      <c r="B1217" s="573"/>
      <c r="C1217" s="568"/>
      <c r="D1217" s="292" t="s">
        <v>285</v>
      </c>
      <c r="E1217" s="282"/>
      <c r="F1217" s="293"/>
      <c r="G1217" s="293"/>
      <c r="H1217" s="732"/>
      <c r="I1217" s="557"/>
      <c r="J1217" s="558">
        <v>1000</v>
      </c>
      <c r="K1217" s="558"/>
      <c r="L1217" s="856"/>
      <c r="M1217" s="295">
        <f t="shared" si="14"/>
        <v>1000</v>
      </c>
      <c r="N1217" s="316"/>
    </row>
    <row r="1218" spans="1:14" ht="15">
      <c r="A1218" s="802">
        <v>1211</v>
      </c>
      <c r="B1218" s="574"/>
      <c r="C1218" s="848"/>
      <c r="D1218" s="297" t="s">
        <v>275</v>
      </c>
      <c r="E1218" s="354"/>
      <c r="F1218" s="298"/>
      <c r="G1218" s="298"/>
      <c r="H1218" s="733"/>
      <c r="I1218" s="320"/>
      <c r="J1218" s="319">
        <v>801</v>
      </c>
      <c r="K1218" s="319"/>
      <c r="L1218" s="860"/>
      <c r="M1218" s="284">
        <f t="shared" si="14"/>
        <v>801</v>
      </c>
      <c r="N1218" s="321"/>
    </row>
    <row r="1219" spans="1:14" ht="15">
      <c r="A1219" s="802">
        <v>1212</v>
      </c>
      <c r="B1219" s="573"/>
      <c r="C1219" s="568">
        <v>12</v>
      </c>
      <c r="D1219" s="292" t="s">
        <v>1186</v>
      </c>
      <c r="E1219" s="282" t="s">
        <v>714</v>
      </c>
      <c r="F1219" s="293">
        <f>SUM(G1219,H1219,M1220,N1220)</f>
        <v>700</v>
      </c>
      <c r="G1219" s="293">
        <v>0</v>
      </c>
      <c r="H1219" s="732">
        <v>0</v>
      </c>
      <c r="I1219" s="557"/>
      <c r="J1219" s="558"/>
      <c r="K1219" s="558"/>
      <c r="L1219" s="856"/>
      <c r="M1219" s="295"/>
      <c r="N1219" s="316"/>
    </row>
    <row r="1220" spans="1:14" ht="15">
      <c r="A1220" s="802">
        <v>1213</v>
      </c>
      <c r="B1220" s="573"/>
      <c r="C1220" s="568"/>
      <c r="D1220" s="292" t="s">
        <v>285</v>
      </c>
      <c r="E1220" s="282"/>
      <c r="F1220" s="293"/>
      <c r="G1220" s="293"/>
      <c r="H1220" s="732"/>
      <c r="I1220" s="557"/>
      <c r="J1220" s="558">
        <v>700</v>
      </c>
      <c r="K1220" s="558"/>
      <c r="L1220" s="856"/>
      <c r="M1220" s="295">
        <f t="shared" si="14"/>
        <v>700</v>
      </c>
      <c r="N1220" s="316"/>
    </row>
    <row r="1221" spans="1:14" ht="15">
      <c r="A1221" s="802">
        <v>1214</v>
      </c>
      <c r="B1221" s="574"/>
      <c r="C1221" s="848"/>
      <c r="D1221" s="297" t="s">
        <v>275</v>
      </c>
      <c r="E1221" s="354"/>
      <c r="F1221" s="298"/>
      <c r="G1221" s="298"/>
      <c r="H1221" s="733"/>
      <c r="I1221" s="320"/>
      <c r="J1221" s="319">
        <v>747</v>
      </c>
      <c r="K1221" s="319"/>
      <c r="L1221" s="860"/>
      <c r="M1221" s="284">
        <f t="shared" si="14"/>
        <v>747</v>
      </c>
      <c r="N1221" s="321"/>
    </row>
    <row r="1222" spans="1:14" ht="28.5">
      <c r="A1222" s="802">
        <v>1215</v>
      </c>
      <c r="B1222" s="573"/>
      <c r="C1222" s="568">
        <v>13</v>
      </c>
      <c r="D1222" s="1123" t="s">
        <v>1187</v>
      </c>
      <c r="E1222" s="282" t="s">
        <v>714</v>
      </c>
      <c r="F1222" s="293">
        <f>SUM(G1222,H1222,M1223,N1223)</f>
        <v>2500</v>
      </c>
      <c r="G1222" s="293">
        <v>0</v>
      </c>
      <c r="H1222" s="732">
        <v>0</v>
      </c>
      <c r="I1222" s="557"/>
      <c r="J1222" s="558"/>
      <c r="K1222" s="558"/>
      <c r="L1222" s="856"/>
      <c r="M1222" s="295"/>
      <c r="N1222" s="316"/>
    </row>
    <row r="1223" spans="1:14" ht="15">
      <c r="A1223" s="802">
        <v>1216</v>
      </c>
      <c r="B1223" s="573"/>
      <c r="C1223" s="568"/>
      <c r="D1223" s="292" t="s">
        <v>285</v>
      </c>
      <c r="E1223" s="282"/>
      <c r="F1223" s="293"/>
      <c r="G1223" s="293"/>
      <c r="H1223" s="732"/>
      <c r="I1223" s="557"/>
      <c r="J1223" s="558">
        <v>2500</v>
      </c>
      <c r="K1223" s="558"/>
      <c r="L1223" s="856"/>
      <c r="M1223" s="295">
        <f t="shared" si="14"/>
        <v>2500</v>
      </c>
      <c r="N1223" s="316"/>
    </row>
    <row r="1224" spans="1:14" ht="15">
      <c r="A1224" s="802">
        <v>1217</v>
      </c>
      <c r="B1224" s="574"/>
      <c r="C1224" s="848"/>
      <c r="D1224" s="297" t="s">
        <v>275</v>
      </c>
      <c r="E1224" s="354"/>
      <c r="F1224" s="298"/>
      <c r="G1224" s="298"/>
      <c r="H1224" s="733"/>
      <c r="I1224" s="320"/>
      <c r="J1224" s="319"/>
      <c r="K1224" s="319"/>
      <c r="L1224" s="860"/>
      <c r="M1224" s="284">
        <f t="shared" si="14"/>
        <v>0</v>
      </c>
      <c r="N1224" s="321"/>
    </row>
    <row r="1225" spans="1:14" ht="30">
      <c r="A1225" s="802">
        <v>1218</v>
      </c>
      <c r="B1225" s="573"/>
      <c r="C1225" s="568">
        <v>14</v>
      </c>
      <c r="D1225" s="292" t="s">
        <v>1188</v>
      </c>
      <c r="E1225" s="282" t="s">
        <v>714</v>
      </c>
      <c r="F1225" s="293">
        <f>SUM(G1225,H1225,M1226,N1226)</f>
        <v>2000</v>
      </c>
      <c r="G1225" s="293">
        <v>0</v>
      </c>
      <c r="H1225" s="732">
        <v>0</v>
      </c>
      <c r="I1225" s="557"/>
      <c r="J1225" s="558"/>
      <c r="K1225" s="558"/>
      <c r="L1225" s="856"/>
      <c r="M1225" s="295"/>
      <c r="N1225" s="316"/>
    </row>
    <row r="1226" spans="1:14" ht="15">
      <c r="A1226" s="802">
        <v>1219</v>
      </c>
      <c r="B1226" s="573"/>
      <c r="C1226" s="568"/>
      <c r="D1226" s="292" t="s">
        <v>285</v>
      </c>
      <c r="E1226" s="282"/>
      <c r="F1226" s="293"/>
      <c r="G1226" s="293"/>
      <c r="H1226" s="732"/>
      <c r="I1226" s="557"/>
      <c r="J1226" s="558">
        <v>2000</v>
      </c>
      <c r="K1226" s="558"/>
      <c r="L1226" s="856"/>
      <c r="M1226" s="295">
        <f t="shared" si="14"/>
        <v>2000</v>
      </c>
      <c r="N1226" s="316"/>
    </row>
    <row r="1227" spans="1:14" ht="15">
      <c r="A1227" s="802">
        <v>1220</v>
      </c>
      <c r="B1227" s="574"/>
      <c r="C1227" s="848"/>
      <c r="D1227" s="297" t="s">
        <v>275</v>
      </c>
      <c r="E1227" s="354"/>
      <c r="F1227" s="298"/>
      <c r="G1227" s="298"/>
      <c r="H1227" s="733"/>
      <c r="I1227" s="320"/>
      <c r="J1227" s="319"/>
      <c r="K1227" s="319"/>
      <c r="L1227" s="860"/>
      <c r="M1227" s="284">
        <f t="shared" si="14"/>
        <v>0</v>
      </c>
      <c r="N1227" s="321"/>
    </row>
    <row r="1228" spans="1:14" ht="15">
      <c r="A1228" s="802">
        <v>1221</v>
      </c>
      <c r="B1228" s="567">
        <v>14</v>
      </c>
      <c r="C1228" s="568"/>
      <c r="D1228" s="339" t="s">
        <v>597</v>
      </c>
      <c r="E1228" s="282"/>
      <c r="F1228" s="351"/>
      <c r="G1228" s="351"/>
      <c r="H1228" s="352"/>
      <c r="I1228" s="579"/>
      <c r="J1228" s="580"/>
      <c r="K1228" s="580"/>
      <c r="L1228" s="865"/>
      <c r="M1228" s="295"/>
      <c r="N1228" s="342"/>
    </row>
    <row r="1229" spans="1:14" ht="15">
      <c r="A1229" s="802">
        <v>1222</v>
      </c>
      <c r="B1229" s="573"/>
      <c r="C1229" s="568">
        <v>1</v>
      </c>
      <c r="D1229" s="281" t="s">
        <v>598</v>
      </c>
      <c r="E1229" s="282" t="s">
        <v>714</v>
      </c>
      <c r="F1229" s="293">
        <f>SUM(G1229,H1229,M1231,N1230)</f>
        <v>700</v>
      </c>
      <c r="G1229" s="281">
        <v>0</v>
      </c>
      <c r="H1229" s="353">
        <v>0</v>
      </c>
      <c r="I1229" s="557"/>
      <c r="J1229" s="558"/>
      <c r="K1229" s="558"/>
      <c r="L1229" s="856"/>
      <c r="M1229" s="295"/>
      <c r="N1229" s="285"/>
    </row>
    <row r="1230" spans="1:14" ht="15">
      <c r="A1230" s="802">
        <v>1223</v>
      </c>
      <c r="B1230" s="571"/>
      <c r="C1230" s="568"/>
      <c r="D1230" s="286" t="s">
        <v>277</v>
      </c>
      <c r="E1230" s="287"/>
      <c r="F1230" s="734"/>
      <c r="G1230" s="288"/>
      <c r="H1230" s="356"/>
      <c r="I1230" s="560"/>
      <c r="J1230" s="561">
        <v>300</v>
      </c>
      <c r="K1230" s="561"/>
      <c r="L1230" s="857"/>
      <c r="M1230" s="290">
        <f>SUM(I1230:K1230)</f>
        <v>300</v>
      </c>
      <c r="N1230" s="315"/>
    </row>
    <row r="1231" spans="1:14" ht="15">
      <c r="A1231" s="802">
        <v>1224</v>
      </c>
      <c r="B1231" s="573"/>
      <c r="C1231" s="568"/>
      <c r="D1231" s="292" t="s">
        <v>285</v>
      </c>
      <c r="E1231" s="282"/>
      <c r="F1231" s="735"/>
      <c r="G1231" s="293"/>
      <c r="H1231" s="357"/>
      <c r="I1231" s="557"/>
      <c r="J1231" s="558">
        <v>700</v>
      </c>
      <c r="K1231" s="558"/>
      <c r="L1231" s="856"/>
      <c r="M1231" s="295">
        <f>SUM(I1231:K1231)</f>
        <v>700</v>
      </c>
      <c r="N1231" s="316"/>
    </row>
    <row r="1232" spans="1:14" ht="15">
      <c r="A1232" s="802">
        <v>1225</v>
      </c>
      <c r="B1232" s="574"/>
      <c r="C1232" s="848"/>
      <c r="D1232" s="297" t="s">
        <v>275</v>
      </c>
      <c r="E1232" s="282"/>
      <c r="F1232" s="351"/>
      <c r="G1232" s="298"/>
      <c r="H1232" s="733"/>
      <c r="I1232" s="320"/>
      <c r="J1232" s="319">
        <v>235</v>
      </c>
      <c r="K1232" s="319"/>
      <c r="L1232" s="860"/>
      <c r="M1232" s="284">
        <f>SUM(I1232:K1232)</f>
        <v>235</v>
      </c>
      <c r="N1232" s="321"/>
    </row>
    <row r="1233" spans="1:14" ht="15">
      <c r="A1233" s="802">
        <v>1226</v>
      </c>
      <c r="B1233" s="567"/>
      <c r="C1233" s="568">
        <v>2</v>
      </c>
      <c r="D1233" s="281" t="s">
        <v>348</v>
      </c>
      <c r="E1233" s="282" t="s">
        <v>714</v>
      </c>
      <c r="F1233" s="293">
        <f>SUM(G1233,H1233,M1234,N1234)</f>
        <v>644</v>
      </c>
      <c r="G1233" s="281">
        <v>0</v>
      </c>
      <c r="H1233" s="353">
        <v>0</v>
      </c>
      <c r="I1233" s="557"/>
      <c r="J1233" s="558"/>
      <c r="K1233" s="558"/>
      <c r="L1233" s="856"/>
      <c r="M1233" s="295"/>
      <c r="N1233" s="285"/>
    </row>
    <row r="1234" spans="1:14" ht="15">
      <c r="A1234" s="802">
        <v>1227</v>
      </c>
      <c r="B1234" s="573"/>
      <c r="C1234" s="568"/>
      <c r="D1234" s="292" t="s">
        <v>285</v>
      </c>
      <c r="E1234" s="282"/>
      <c r="F1234" s="735"/>
      <c r="G1234" s="293"/>
      <c r="H1234" s="357"/>
      <c r="I1234" s="557"/>
      <c r="J1234" s="558">
        <v>644</v>
      </c>
      <c r="K1234" s="558"/>
      <c r="L1234" s="856"/>
      <c r="M1234" s="295">
        <f>SUM(I1234:K1234)</f>
        <v>644</v>
      </c>
      <c r="N1234" s="316"/>
    </row>
    <row r="1235" spans="1:14" ht="15">
      <c r="A1235" s="802">
        <v>1228</v>
      </c>
      <c r="B1235" s="574"/>
      <c r="C1235" s="848"/>
      <c r="D1235" s="297" t="s">
        <v>275</v>
      </c>
      <c r="E1235" s="282"/>
      <c r="F1235" s="351"/>
      <c r="G1235" s="298"/>
      <c r="H1235" s="733"/>
      <c r="I1235" s="320"/>
      <c r="J1235" s="319">
        <v>640</v>
      </c>
      <c r="K1235" s="319"/>
      <c r="L1235" s="860"/>
      <c r="M1235" s="284">
        <f>SUM(I1235:K1235)</f>
        <v>640</v>
      </c>
      <c r="N1235" s="321"/>
    </row>
    <row r="1236" spans="1:14" ht="15">
      <c r="A1236" s="802">
        <v>1229</v>
      </c>
      <c r="B1236" s="573"/>
      <c r="C1236" s="568">
        <v>3</v>
      </c>
      <c r="D1236" s="292" t="s">
        <v>919</v>
      </c>
      <c r="E1236" s="282" t="s">
        <v>714</v>
      </c>
      <c r="F1236" s="293">
        <f>SUM(G1236,H1236,M1237,N1237)</f>
        <v>68</v>
      </c>
      <c r="G1236" s="293">
        <v>0</v>
      </c>
      <c r="H1236" s="732">
        <v>0</v>
      </c>
      <c r="I1236" s="557"/>
      <c r="J1236" s="558"/>
      <c r="K1236" s="558"/>
      <c r="L1236" s="856"/>
      <c r="M1236" s="284"/>
      <c r="N1236" s="316"/>
    </row>
    <row r="1237" spans="1:14" ht="15">
      <c r="A1237" s="802">
        <v>1230</v>
      </c>
      <c r="B1237" s="573"/>
      <c r="C1237" s="568"/>
      <c r="D1237" s="292" t="s">
        <v>285</v>
      </c>
      <c r="E1237" s="282"/>
      <c r="F1237" s="293"/>
      <c r="G1237" s="293"/>
      <c r="H1237" s="732"/>
      <c r="I1237" s="557"/>
      <c r="J1237" s="558">
        <v>68</v>
      </c>
      <c r="K1237" s="558"/>
      <c r="L1237" s="856"/>
      <c r="M1237" s="295">
        <f>SUM(I1237:K1237)</f>
        <v>68</v>
      </c>
      <c r="N1237" s="316"/>
    </row>
    <row r="1238" spans="1:14" ht="15">
      <c r="A1238" s="802">
        <v>1231</v>
      </c>
      <c r="B1238" s="574"/>
      <c r="C1238" s="848"/>
      <c r="D1238" s="297" t="s">
        <v>275</v>
      </c>
      <c r="E1238" s="354"/>
      <c r="F1238" s="298"/>
      <c r="G1238" s="298"/>
      <c r="H1238" s="733"/>
      <c r="I1238" s="320"/>
      <c r="J1238" s="319">
        <v>128</v>
      </c>
      <c r="K1238" s="319"/>
      <c r="L1238" s="860"/>
      <c r="M1238" s="284">
        <f>SUM(I1238:K1238)</f>
        <v>128</v>
      </c>
      <c r="N1238" s="321"/>
    </row>
    <row r="1239" spans="1:14" ht="15">
      <c r="A1239" s="802">
        <v>1232</v>
      </c>
      <c r="B1239" s="573"/>
      <c r="C1239" s="568">
        <v>4</v>
      </c>
      <c r="D1239" s="292" t="s">
        <v>1189</v>
      </c>
      <c r="E1239" s="282" t="s">
        <v>714</v>
      </c>
      <c r="F1239" s="293">
        <f>SUM(G1239,H1239,M1241,N1241)</f>
        <v>0</v>
      </c>
      <c r="G1239" s="293">
        <v>0</v>
      </c>
      <c r="H1239" s="732">
        <v>0</v>
      </c>
      <c r="I1239" s="557"/>
      <c r="J1239" s="558"/>
      <c r="K1239" s="558"/>
      <c r="L1239" s="856"/>
      <c r="M1239" s="284"/>
      <c r="N1239" s="316"/>
    </row>
    <row r="1240" spans="1:14" ht="15">
      <c r="A1240" s="802">
        <v>1233</v>
      </c>
      <c r="B1240" s="573"/>
      <c r="C1240" s="568"/>
      <c r="D1240" s="292" t="s">
        <v>285</v>
      </c>
      <c r="E1240" s="282"/>
      <c r="F1240" s="293"/>
      <c r="G1240" s="293"/>
      <c r="H1240" s="732"/>
      <c r="I1240" s="557"/>
      <c r="J1240" s="558">
        <v>500</v>
      </c>
      <c r="K1240" s="558"/>
      <c r="L1240" s="856"/>
      <c r="M1240" s="295">
        <f>SUM(I1240:K1240)</f>
        <v>500</v>
      </c>
      <c r="N1240" s="316"/>
    </row>
    <row r="1241" spans="1:14" ht="15">
      <c r="A1241" s="802">
        <v>1234</v>
      </c>
      <c r="B1241" s="574"/>
      <c r="C1241" s="848"/>
      <c r="D1241" s="297" t="s">
        <v>275</v>
      </c>
      <c r="E1241" s="354"/>
      <c r="F1241" s="298"/>
      <c r="G1241" s="298"/>
      <c r="H1241" s="733"/>
      <c r="I1241" s="320"/>
      <c r="J1241" s="319"/>
      <c r="K1241" s="319"/>
      <c r="L1241" s="860"/>
      <c r="M1241" s="284">
        <f>SUM(I1241:K1241)</f>
        <v>0</v>
      </c>
      <c r="N1241" s="321"/>
    </row>
    <row r="1242" spans="1:14" ht="30">
      <c r="A1242" s="802">
        <v>1235</v>
      </c>
      <c r="B1242" s="573"/>
      <c r="C1242" s="568">
        <v>5</v>
      </c>
      <c r="D1242" s="292" t="s">
        <v>1190</v>
      </c>
      <c r="E1242" s="282" t="s">
        <v>714</v>
      </c>
      <c r="F1242" s="293">
        <f>SUM(G1242,H1242,M1244,N1244)</f>
        <v>0</v>
      </c>
      <c r="G1242" s="293">
        <v>0</v>
      </c>
      <c r="H1242" s="732">
        <v>0</v>
      </c>
      <c r="I1242" s="557"/>
      <c r="J1242" s="558"/>
      <c r="K1242" s="558"/>
      <c r="L1242" s="856"/>
      <c r="M1242" s="284"/>
      <c r="N1242" s="316"/>
    </row>
    <row r="1243" spans="1:14" ht="15">
      <c r="A1243" s="802">
        <v>1236</v>
      </c>
      <c r="B1243" s="573"/>
      <c r="C1243" s="568"/>
      <c r="D1243" s="292" t="s">
        <v>285</v>
      </c>
      <c r="E1243" s="282"/>
      <c r="F1243" s="293"/>
      <c r="G1243" s="293"/>
      <c r="H1243" s="732"/>
      <c r="I1243" s="557"/>
      <c r="J1243" s="558">
        <v>155</v>
      </c>
      <c r="K1243" s="558"/>
      <c r="L1243" s="856"/>
      <c r="M1243" s="295">
        <f>SUM(I1243:K1243)</f>
        <v>155</v>
      </c>
      <c r="N1243" s="316"/>
    </row>
    <row r="1244" spans="1:14" ht="15">
      <c r="A1244" s="802">
        <v>1237</v>
      </c>
      <c r="B1244" s="574"/>
      <c r="C1244" s="848"/>
      <c r="D1244" s="297" t="s">
        <v>275</v>
      </c>
      <c r="E1244" s="354"/>
      <c r="F1244" s="293"/>
      <c r="G1244" s="298"/>
      <c r="H1244" s="733"/>
      <c r="I1244" s="320"/>
      <c r="J1244" s="319"/>
      <c r="K1244" s="319"/>
      <c r="L1244" s="860"/>
      <c r="M1244" s="284">
        <f>SUM(I1244:K1244)</f>
        <v>0</v>
      </c>
      <c r="N1244" s="321"/>
    </row>
    <row r="1245" spans="1:14" ht="15">
      <c r="A1245" s="802">
        <v>1238</v>
      </c>
      <c r="B1245" s="573"/>
      <c r="C1245" s="568">
        <v>6</v>
      </c>
      <c r="D1245" s="292" t="s">
        <v>1208</v>
      </c>
      <c r="E1245" s="282" t="s">
        <v>714</v>
      </c>
      <c r="F1245" s="293">
        <f>SUM(G1245,H1245,M1247,N1247)</f>
        <v>0</v>
      </c>
      <c r="G1245" s="293">
        <v>0</v>
      </c>
      <c r="H1245" s="732">
        <v>0</v>
      </c>
      <c r="I1245" s="557"/>
      <c r="J1245" s="558"/>
      <c r="K1245" s="558"/>
      <c r="L1245" s="856"/>
      <c r="M1245" s="284"/>
      <c r="N1245" s="316"/>
    </row>
    <row r="1246" spans="1:14" ht="15">
      <c r="A1246" s="802">
        <v>1239</v>
      </c>
      <c r="B1246" s="574"/>
      <c r="C1246" s="848"/>
      <c r="D1246" s="297" t="s">
        <v>275</v>
      </c>
      <c r="E1246" s="354"/>
      <c r="F1246" s="293"/>
      <c r="G1246" s="298"/>
      <c r="H1246" s="733"/>
      <c r="I1246" s="320"/>
      <c r="J1246" s="319">
        <v>529</v>
      </c>
      <c r="K1246" s="319"/>
      <c r="L1246" s="860"/>
      <c r="M1246" s="284">
        <f>SUM(I1246:K1246)</f>
        <v>529</v>
      </c>
      <c r="N1246" s="321"/>
    </row>
    <row r="1247" spans="1:14" ht="15">
      <c r="A1247" s="802">
        <v>1240</v>
      </c>
      <c r="B1247" s="573"/>
      <c r="C1247" s="568">
        <v>7</v>
      </c>
      <c r="D1247" s="292" t="s">
        <v>1209</v>
      </c>
      <c r="E1247" s="282" t="s">
        <v>714</v>
      </c>
      <c r="F1247" s="293">
        <f>SUM(G1247,H1247,M1249,N1249)</f>
        <v>0</v>
      </c>
      <c r="G1247" s="293">
        <v>0</v>
      </c>
      <c r="H1247" s="732">
        <v>0</v>
      </c>
      <c r="I1247" s="557"/>
      <c r="J1247" s="558"/>
      <c r="K1247" s="558"/>
      <c r="L1247" s="856"/>
      <c r="M1247" s="284"/>
      <c r="N1247" s="316"/>
    </row>
    <row r="1248" spans="1:14" ht="15">
      <c r="A1248" s="802">
        <v>1241</v>
      </c>
      <c r="B1248" s="574"/>
      <c r="C1248" s="848"/>
      <c r="D1248" s="297" t="s">
        <v>275</v>
      </c>
      <c r="E1248" s="354"/>
      <c r="F1248" s="293"/>
      <c r="G1248" s="298"/>
      <c r="H1248" s="733"/>
      <c r="I1248" s="320"/>
      <c r="J1248" s="319">
        <v>168</v>
      </c>
      <c r="K1248" s="319"/>
      <c r="L1248" s="860"/>
      <c r="M1248" s="284">
        <f>SUM(I1248:K1248)</f>
        <v>168</v>
      </c>
      <c r="N1248" s="321"/>
    </row>
    <row r="1249" spans="1:14" ht="15">
      <c r="A1249" s="802">
        <v>1242</v>
      </c>
      <c r="B1249" s="573"/>
      <c r="C1249" s="568">
        <v>8</v>
      </c>
      <c r="D1249" s="292" t="s">
        <v>1210</v>
      </c>
      <c r="E1249" s="282" t="s">
        <v>714</v>
      </c>
      <c r="F1249" s="293">
        <f>SUM(G1249,H1249,M1251,N1251)</f>
        <v>0</v>
      </c>
      <c r="G1249" s="293">
        <v>0</v>
      </c>
      <c r="H1249" s="732">
        <v>0</v>
      </c>
      <c r="I1249" s="557"/>
      <c r="J1249" s="558"/>
      <c r="K1249" s="558"/>
      <c r="L1249" s="856"/>
      <c r="M1249" s="284"/>
      <c r="N1249" s="316"/>
    </row>
    <row r="1250" spans="1:14" ht="15">
      <c r="A1250" s="802">
        <v>1243</v>
      </c>
      <c r="B1250" s="574"/>
      <c r="C1250" s="848"/>
      <c r="D1250" s="297" t="s">
        <v>275</v>
      </c>
      <c r="E1250" s="354"/>
      <c r="F1250" s="293"/>
      <c r="G1250" s="298"/>
      <c r="H1250" s="733"/>
      <c r="I1250" s="320"/>
      <c r="J1250" s="319">
        <v>365</v>
      </c>
      <c r="K1250" s="319"/>
      <c r="L1250" s="860"/>
      <c r="M1250" s="284">
        <f>SUM(I1250:K1250)</f>
        <v>365</v>
      </c>
      <c r="N1250" s="321"/>
    </row>
    <row r="1251" spans="1:14" ht="15">
      <c r="A1251" s="802">
        <v>1244</v>
      </c>
      <c r="B1251" s="567">
        <v>15</v>
      </c>
      <c r="C1251" s="568"/>
      <c r="D1251" s="339" t="s">
        <v>252</v>
      </c>
      <c r="E1251" s="282"/>
      <c r="F1251" s="351"/>
      <c r="G1251" s="351"/>
      <c r="H1251" s="352"/>
      <c r="I1251" s="579"/>
      <c r="J1251" s="580"/>
      <c r="K1251" s="580"/>
      <c r="L1251" s="865"/>
      <c r="M1251" s="284"/>
      <c r="N1251" s="342"/>
    </row>
    <row r="1252" spans="1:14" ht="15">
      <c r="A1252" s="802">
        <v>1245</v>
      </c>
      <c r="B1252" s="573"/>
      <c r="C1252" s="568">
        <v>1</v>
      </c>
      <c r="D1252" s="281" t="s">
        <v>599</v>
      </c>
      <c r="E1252" s="282" t="s">
        <v>714</v>
      </c>
      <c r="F1252" s="293">
        <f>SUM(G1252,H1252,M1254,N1253)</f>
        <v>0</v>
      </c>
      <c r="G1252" s="281">
        <v>0</v>
      </c>
      <c r="H1252" s="353">
        <v>0</v>
      </c>
      <c r="I1252" s="557"/>
      <c r="J1252" s="558"/>
      <c r="K1252" s="558"/>
      <c r="L1252" s="856"/>
      <c r="M1252" s="295"/>
      <c r="N1252" s="285"/>
    </row>
    <row r="1253" spans="1:14" ht="15">
      <c r="A1253" s="802">
        <v>1246</v>
      </c>
      <c r="B1253" s="571"/>
      <c r="C1253" s="568"/>
      <c r="D1253" s="286" t="s">
        <v>277</v>
      </c>
      <c r="E1253" s="287"/>
      <c r="F1253" s="734"/>
      <c r="G1253" s="288"/>
      <c r="H1253" s="356"/>
      <c r="I1253" s="560"/>
      <c r="J1253" s="561">
        <v>3500</v>
      </c>
      <c r="K1253" s="561"/>
      <c r="L1253" s="857"/>
      <c r="M1253" s="290">
        <f aca="true" t="shared" si="15" ref="M1253:M1321">SUM(I1253:K1253)</f>
        <v>3500</v>
      </c>
      <c r="N1253" s="315"/>
    </row>
    <row r="1254" spans="1:14" ht="15">
      <c r="A1254" s="802">
        <v>1247</v>
      </c>
      <c r="B1254" s="573"/>
      <c r="C1254" s="568"/>
      <c r="D1254" s="292" t="s">
        <v>285</v>
      </c>
      <c r="E1254" s="282"/>
      <c r="F1254" s="735"/>
      <c r="G1254" s="293"/>
      <c r="H1254" s="357"/>
      <c r="I1254" s="557"/>
      <c r="J1254" s="558">
        <v>0</v>
      </c>
      <c r="K1254" s="558"/>
      <c r="L1254" s="856"/>
      <c r="M1254" s="295">
        <f t="shared" si="15"/>
        <v>0</v>
      </c>
      <c r="N1254" s="316"/>
    </row>
    <row r="1255" spans="1:14" ht="15">
      <c r="A1255" s="802">
        <v>1248</v>
      </c>
      <c r="B1255" s="574"/>
      <c r="C1255" s="848"/>
      <c r="D1255" s="297" t="s">
        <v>275</v>
      </c>
      <c r="E1255" s="302"/>
      <c r="F1255" s="281"/>
      <c r="G1255" s="298"/>
      <c r="H1255" s="733"/>
      <c r="I1255" s="320"/>
      <c r="J1255" s="319"/>
      <c r="K1255" s="319"/>
      <c r="L1255" s="860"/>
      <c r="M1255" s="284">
        <f t="shared" si="15"/>
        <v>0</v>
      </c>
      <c r="N1255" s="321"/>
    </row>
    <row r="1256" spans="1:14" ht="15">
      <c r="A1256" s="802">
        <v>1249</v>
      </c>
      <c r="B1256" s="573"/>
      <c r="C1256" s="568">
        <v>2</v>
      </c>
      <c r="D1256" s="281" t="s">
        <v>600</v>
      </c>
      <c r="E1256" s="282" t="s">
        <v>714</v>
      </c>
      <c r="F1256" s="293">
        <f>SUM(G1256,H1256,M1258,N1257)</f>
        <v>0</v>
      </c>
      <c r="G1256" s="281">
        <v>0</v>
      </c>
      <c r="H1256" s="353">
        <v>0</v>
      </c>
      <c r="I1256" s="557"/>
      <c r="J1256" s="558"/>
      <c r="K1256" s="558"/>
      <c r="L1256" s="856"/>
      <c r="M1256" s="295"/>
      <c r="N1256" s="285"/>
    </row>
    <row r="1257" spans="1:14" ht="15">
      <c r="A1257" s="802">
        <v>1250</v>
      </c>
      <c r="B1257" s="571"/>
      <c r="C1257" s="568"/>
      <c r="D1257" s="286" t="s">
        <v>277</v>
      </c>
      <c r="E1257" s="569"/>
      <c r="F1257" s="712"/>
      <c r="G1257" s="288"/>
      <c r="H1257" s="356"/>
      <c r="I1257" s="560"/>
      <c r="J1257" s="561">
        <v>1000</v>
      </c>
      <c r="K1257" s="561"/>
      <c r="L1257" s="857"/>
      <c r="M1257" s="290">
        <f t="shared" si="15"/>
        <v>1000</v>
      </c>
      <c r="N1257" s="315"/>
    </row>
    <row r="1258" spans="1:14" ht="15">
      <c r="A1258" s="802">
        <v>1251</v>
      </c>
      <c r="B1258" s="573"/>
      <c r="C1258" s="568"/>
      <c r="D1258" s="292" t="s">
        <v>285</v>
      </c>
      <c r="E1258" s="570"/>
      <c r="F1258" s="603"/>
      <c r="G1258" s="293"/>
      <c r="H1258" s="357"/>
      <c r="I1258" s="557"/>
      <c r="J1258" s="558">
        <v>0</v>
      </c>
      <c r="K1258" s="558"/>
      <c r="L1258" s="856"/>
      <c r="M1258" s="295">
        <f t="shared" si="15"/>
        <v>0</v>
      </c>
      <c r="N1258" s="316"/>
    </row>
    <row r="1259" spans="1:14" ht="15">
      <c r="A1259" s="802">
        <v>1252</v>
      </c>
      <c r="B1259" s="574"/>
      <c r="C1259" s="848"/>
      <c r="D1259" s="297" t="s">
        <v>275</v>
      </c>
      <c r="E1259" s="322"/>
      <c r="F1259" s="298"/>
      <c r="G1259" s="298"/>
      <c r="H1259" s="733"/>
      <c r="I1259" s="320"/>
      <c r="J1259" s="319"/>
      <c r="K1259" s="319"/>
      <c r="L1259" s="860"/>
      <c r="M1259" s="284">
        <f t="shared" si="15"/>
        <v>0</v>
      </c>
      <c r="N1259" s="321"/>
    </row>
    <row r="1260" spans="1:14" ht="15">
      <c r="A1260" s="802">
        <v>1253</v>
      </c>
      <c r="B1260" s="573"/>
      <c r="C1260" s="568">
        <v>3</v>
      </c>
      <c r="D1260" s="281" t="s">
        <v>601</v>
      </c>
      <c r="E1260" s="282" t="s">
        <v>714</v>
      </c>
      <c r="F1260" s="293">
        <f>SUM(G1260,H1260,M1262,N1261)</f>
        <v>0</v>
      </c>
      <c r="G1260" s="281">
        <v>0</v>
      </c>
      <c r="H1260" s="353">
        <v>0</v>
      </c>
      <c r="I1260" s="557"/>
      <c r="J1260" s="558"/>
      <c r="K1260" s="558"/>
      <c r="L1260" s="856"/>
      <c r="M1260" s="295"/>
      <c r="N1260" s="285"/>
    </row>
    <row r="1261" spans="1:14" ht="15">
      <c r="A1261" s="802">
        <v>1254</v>
      </c>
      <c r="B1261" s="571"/>
      <c r="C1261" s="568"/>
      <c r="D1261" s="286" t="s">
        <v>277</v>
      </c>
      <c r="E1261" s="287"/>
      <c r="F1261" s="734"/>
      <c r="G1261" s="288"/>
      <c r="H1261" s="356"/>
      <c r="I1261" s="560">
        <v>5670</v>
      </c>
      <c r="J1261" s="561"/>
      <c r="K1261" s="561"/>
      <c r="L1261" s="857"/>
      <c r="M1261" s="290">
        <f t="shared" si="15"/>
        <v>5670</v>
      </c>
      <c r="N1261" s="315"/>
    </row>
    <row r="1262" spans="1:14" ht="15">
      <c r="A1262" s="802">
        <v>1255</v>
      </c>
      <c r="B1262" s="573"/>
      <c r="C1262" s="568"/>
      <c r="D1262" s="292" t="s">
        <v>285</v>
      </c>
      <c r="E1262" s="282"/>
      <c r="F1262" s="735"/>
      <c r="G1262" s="293"/>
      <c r="H1262" s="357"/>
      <c r="I1262" s="557">
        <v>0</v>
      </c>
      <c r="J1262" s="558"/>
      <c r="K1262" s="558"/>
      <c r="L1262" s="856"/>
      <c r="M1262" s="295">
        <f t="shared" si="15"/>
        <v>0</v>
      </c>
      <c r="N1262" s="316"/>
    </row>
    <row r="1263" spans="1:14" ht="15">
      <c r="A1263" s="802">
        <v>1256</v>
      </c>
      <c r="B1263" s="574"/>
      <c r="C1263" s="848"/>
      <c r="D1263" s="297" t="s">
        <v>275</v>
      </c>
      <c r="E1263" s="282"/>
      <c r="F1263" s="351"/>
      <c r="G1263" s="298"/>
      <c r="H1263" s="733"/>
      <c r="I1263" s="320"/>
      <c r="J1263" s="319"/>
      <c r="K1263" s="319"/>
      <c r="L1263" s="860"/>
      <c r="M1263" s="284">
        <f t="shared" si="15"/>
        <v>0</v>
      </c>
      <c r="N1263" s="321"/>
    </row>
    <row r="1264" spans="1:14" ht="15">
      <c r="A1264" s="802">
        <v>1257</v>
      </c>
      <c r="B1264" s="573"/>
      <c r="C1264" s="568">
        <v>4</v>
      </c>
      <c r="D1264" s="292" t="s">
        <v>1191</v>
      </c>
      <c r="E1264" s="282" t="s">
        <v>714</v>
      </c>
      <c r="F1264" s="293">
        <f>SUM(G1264,H1264,M1266,N1265)</f>
        <v>450</v>
      </c>
      <c r="G1264" s="281">
        <v>0</v>
      </c>
      <c r="H1264" s="353">
        <v>0</v>
      </c>
      <c r="I1264" s="557"/>
      <c r="J1264" s="558"/>
      <c r="K1264" s="558"/>
      <c r="L1264" s="856"/>
      <c r="M1264" s="284"/>
      <c r="N1264" s="316"/>
    </row>
    <row r="1265" spans="1:14" ht="15">
      <c r="A1265" s="802">
        <v>1258</v>
      </c>
      <c r="B1265" s="573"/>
      <c r="C1265" s="568"/>
      <c r="D1265" s="292" t="s">
        <v>285</v>
      </c>
      <c r="E1265" s="282"/>
      <c r="F1265" s="293"/>
      <c r="G1265" s="293"/>
      <c r="H1265" s="732"/>
      <c r="I1265" s="557"/>
      <c r="J1265" s="558">
        <v>450</v>
      </c>
      <c r="K1265" s="558"/>
      <c r="L1265" s="856"/>
      <c r="M1265" s="295">
        <f t="shared" si="15"/>
        <v>450</v>
      </c>
      <c r="N1265" s="316"/>
    </row>
    <row r="1266" spans="1:14" ht="15">
      <c r="A1266" s="802">
        <v>1259</v>
      </c>
      <c r="B1266" s="574"/>
      <c r="C1266" s="848"/>
      <c r="D1266" s="297" t="s">
        <v>275</v>
      </c>
      <c r="E1266" s="354"/>
      <c r="F1266" s="298"/>
      <c r="G1266" s="298"/>
      <c r="H1266" s="733"/>
      <c r="I1266" s="320"/>
      <c r="J1266" s="319">
        <v>450</v>
      </c>
      <c r="K1266" s="319"/>
      <c r="L1266" s="860"/>
      <c r="M1266" s="284">
        <f t="shared" si="15"/>
        <v>450</v>
      </c>
      <c r="N1266" s="321"/>
    </row>
    <row r="1267" spans="1:14" ht="15">
      <c r="A1267" s="802">
        <v>1260</v>
      </c>
      <c r="B1267" s="573"/>
      <c r="C1267" s="568">
        <v>5</v>
      </c>
      <c r="D1267" s="292" t="s">
        <v>1192</v>
      </c>
      <c r="E1267" s="282" t="s">
        <v>714</v>
      </c>
      <c r="F1267" s="293">
        <f>SUM(G1267,H1267,M1269,N1268)</f>
        <v>481</v>
      </c>
      <c r="G1267" s="281">
        <v>0</v>
      </c>
      <c r="H1267" s="353">
        <v>0</v>
      </c>
      <c r="I1267" s="557"/>
      <c r="J1267" s="558"/>
      <c r="K1267" s="558"/>
      <c r="L1267" s="856"/>
      <c r="M1267" s="284"/>
      <c r="N1267" s="316"/>
    </row>
    <row r="1268" spans="1:14" ht="15">
      <c r="A1268" s="802">
        <v>1261</v>
      </c>
      <c r="B1268" s="573"/>
      <c r="C1268" s="568"/>
      <c r="D1268" s="292" t="s">
        <v>285</v>
      </c>
      <c r="E1268" s="282"/>
      <c r="F1268" s="293"/>
      <c r="G1268" s="293"/>
      <c r="H1268" s="732"/>
      <c r="I1268" s="557"/>
      <c r="J1268" s="558">
        <v>481</v>
      </c>
      <c r="K1268" s="558"/>
      <c r="L1268" s="856"/>
      <c r="M1268" s="295">
        <f t="shared" si="15"/>
        <v>481</v>
      </c>
      <c r="N1268" s="316"/>
    </row>
    <row r="1269" spans="1:14" ht="15">
      <c r="A1269" s="802">
        <v>1262</v>
      </c>
      <c r="B1269" s="574"/>
      <c r="C1269" s="848"/>
      <c r="D1269" s="297" t="s">
        <v>275</v>
      </c>
      <c r="E1269" s="354"/>
      <c r="F1269" s="298"/>
      <c r="G1269" s="298"/>
      <c r="H1269" s="733"/>
      <c r="I1269" s="320"/>
      <c r="J1269" s="319">
        <v>481</v>
      </c>
      <c r="K1269" s="319"/>
      <c r="L1269" s="860"/>
      <c r="M1269" s="284">
        <f t="shared" si="15"/>
        <v>481</v>
      </c>
      <c r="N1269" s="321"/>
    </row>
    <row r="1270" spans="1:14" ht="15">
      <c r="A1270" s="802">
        <v>1263</v>
      </c>
      <c r="B1270" s="573"/>
      <c r="C1270" s="568">
        <v>6</v>
      </c>
      <c r="D1270" s="292" t="s">
        <v>1193</v>
      </c>
      <c r="E1270" s="282" t="s">
        <v>714</v>
      </c>
      <c r="F1270" s="293">
        <f>SUM(G1270,H1270,M1272,N1271)</f>
        <v>647</v>
      </c>
      <c r="G1270" s="281">
        <v>0</v>
      </c>
      <c r="H1270" s="353">
        <v>0</v>
      </c>
      <c r="I1270" s="557"/>
      <c r="J1270" s="558"/>
      <c r="K1270" s="558"/>
      <c r="L1270" s="856"/>
      <c r="M1270" s="284"/>
      <c r="N1270" s="316"/>
    </row>
    <row r="1271" spans="1:14" ht="15">
      <c r="A1271" s="802">
        <v>1264</v>
      </c>
      <c r="B1271" s="573"/>
      <c r="C1271" s="568"/>
      <c r="D1271" s="292" t="s">
        <v>285</v>
      </c>
      <c r="E1271" s="282"/>
      <c r="F1271" s="293"/>
      <c r="G1271" s="293"/>
      <c r="H1271" s="732"/>
      <c r="I1271" s="557"/>
      <c r="J1271" s="558">
        <v>647</v>
      </c>
      <c r="K1271" s="558"/>
      <c r="L1271" s="856"/>
      <c r="M1271" s="295">
        <f t="shared" si="15"/>
        <v>647</v>
      </c>
      <c r="N1271" s="316"/>
    </row>
    <row r="1272" spans="1:14" ht="15">
      <c r="A1272" s="802">
        <v>1265</v>
      </c>
      <c r="B1272" s="574"/>
      <c r="C1272" s="848"/>
      <c r="D1272" s="297" t="s">
        <v>275</v>
      </c>
      <c r="E1272" s="354"/>
      <c r="F1272" s="298"/>
      <c r="G1272" s="298"/>
      <c r="H1272" s="733"/>
      <c r="I1272" s="320"/>
      <c r="J1272" s="319">
        <v>647</v>
      </c>
      <c r="K1272" s="319"/>
      <c r="L1272" s="860"/>
      <c r="M1272" s="284">
        <f t="shared" si="15"/>
        <v>647</v>
      </c>
      <c r="N1272" s="321"/>
    </row>
    <row r="1273" spans="1:14" ht="30">
      <c r="A1273" s="802">
        <v>1266</v>
      </c>
      <c r="B1273" s="573"/>
      <c r="C1273" s="568">
        <v>7</v>
      </c>
      <c r="D1273" s="292" t="s">
        <v>1194</v>
      </c>
      <c r="E1273" s="282" t="s">
        <v>714</v>
      </c>
      <c r="F1273" s="293">
        <f>SUM(G1273,H1273,M1275,N1274)</f>
        <v>260</v>
      </c>
      <c r="G1273" s="281">
        <v>0</v>
      </c>
      <c r="H1273" s="353">
        <v>0</v>
      </c>
      <c r="I1273" s="557"/>
      <c r="J1273" s="558"/>
      <c r="K1273" s="558"/>
      <c r="L1273" s="856"/>
      <c r="M1273" s="284"/>
      <c r="N1273" s="316"/>
    </row>
    <row r="1274" spans="1:14" ht="15">
      <c r="A1274" s="802">
        <v>1267</v>
      </c>
      <c r="B1274" s="573"/>
      <c r="C1274" s="568"/>
      <c r="D1274" s="292" t="s">
        <v>285</v>
      </c>
      <c r="E1274" s="282"/>
      <c r="F1274" s="293"/>
      <c r="G1274" s="293"/>
      <c r="H1274" s="732"/>
      <c r="I1274" s="557"/>
      <c r="J1274" s="558">
        <v>250</v>
      </c>
      <c r="K1274" s="558"/>
      <c r="L1274" s="856"/>
      <c r="M1274" s="295">
        <f t="shared" si="15"/>
        <v>250</v>
      </c>
      <c r="N1274" s="316"/>
    </row>
    <row r="1275" spans="1:14" ht="15">
      <c r="A1275" s="802">
        <v>1268</v>
      </c>
      <c r="B1275" s="574"/>
      <c r="C1275" s="848"/>
      <c r="D1275" s="297" t="s">
        <v>275</v>
      </c>
      <c r="E1275" s="354"/>
      <c r="F1275" s="298"/>
      <c r="G1275" s="298"/>
      <c r="H1275" s="733"/>
      <c r="I1275" s="320"/>
      <c r="J1275" s="319">
        <v>260</v>
      </c>
      <c r="K1275" s="319"/>
      <c r="L1275" s="860"/>
      <c r="M1275" s="284">
        <f t="shared" si="15"/>
        <v>260</v>
      </c>
      <c r="N1275" s="321"/>
    </row>
    <row r="1276" spans="1:14" ht="15">
      <c r="A1276" s="802">
        <v>1269</v>
      </c>
      <c r="B1276" s="573"/>
      <c r="C1276" s="568">
        <v>8</v>
      </c>
      <c r="D1276" s="292" t="s">
        <v>1195</v>
      </c>
      <c r="E1276" s="282" t="s">
        <v>714</v>
      </c>
      <c r="F1276" s="293">
        <f>SUM(G1276,H1276,M1278,N1277)</f>
        <v>959</v>
      </c>
      <c r="G1276" s="281">
        <v>0</v>
      </c>
      <c r="H1276" s="353">
        <v>0</v>
      </c>
      <c r="I1276" s="557"/>
      <c r="J1276" s="558"/>
      <c r="K1276" s="558"/>
      <c r="L1276" s="856"/>
      <c r="M1276" s="284"/>
      <c r="N1276" s="316"/>
    </row>
    <row r="1277" spans="1:14" ht="15">
      <c r="A1277" s="802">
        <v>1270</v>
      </c>
      <c r="B1277" s="573"/>
      <c r="C1277" s="568"/>
      <c r="D1277" s="292" t="s">
        <v>285</v>
      </c>
      <c r="E1277" s="282"/>
      <c r="F1277" s="293"/>
      <c r="G1277" s="293"/>
      <c r="H1277" s="732"/>
      <c r="I1277" s="557"/>
      <c r="J1277" s="558">
        <v>1000</v>
      </c>
      <c r="K1277" s="558"/>
      <c r="L1277" s="856"/>
      <c r="M1277" s="295">
        <f t="shared" si="15"/>
        <v>1000</v>
      </c>
      <c r="N1277" s="316"/>
    </row>
    <row r="1278" spans="1:14" ht="15">
      <c r="A1278" s="802">
        <v>1271</v>
      </c>
      <c r="B1278" s="574"/>
      <c r="C1278" s="848"/>
      <c r="D1278" s="297" t="s">
        <v>275</v>
      </c>
      <c r="E1278" s="354"/>
      <c r="F1278" s="298"/>
      <c r="G1278" s="298"/>
      <c r="H1278" s="733"/>
      <c r="I1278" s="320"/>
      <c r="J1278" s="319">
        <v>959</v>
      </c>
      <c r="K1278" s="319"/>
      <c r="L1278" s="860"/>
      <c r="M1278" s="284">
        <f t="shared" si="15"/>
        <v>959</v>
      </c>
      <c r="N1278" s="321"/>
    </row>
    <row r="1279" spans="1:14" ht="24.75" customHeight="1">
      <c r="A1279" s="802">
        <v>1272</v>
      </c>
      <c r="B1279" s="567">
        <v>16</v>
      </c>
      <c r="C1279" s="568"/>
      <c r="D1279" s="339" t="s">
        <v>767</v>
      </c>
      <c r="E1279" s="282"/>
      <c r="F1279" s="351"/>
      <c r="G1279" s="351"/>
      <c r="H1279" s="352"/>
      <c r="I1279" s="579"/>
      <c r="J1279" s="580"/>
      <c r="K1279" s="580"/>
      <c r="L1279" s="865"/>
      <c r="M1279" s="284"/>
      <c r="N1279" s="342"/>
    </row>
    <row r="1280" spans="1:14" ht="15">
      <c r="A1280" s="802">
        <v>1273</v>
      </c>
      <c r="B1280" s="573"/>
      <c r="C1280" s="568">
        <v>1</v>
      </c>
      <c r="D1280" s="281" t="s">
        <v>602</v>
      </c>
      <c r="E1280" s="282" t="s">
        <v>714</v>
      </c>
      <c r="F1280" s="293">
        <f>SUM(G1280,H1280,M1282,N1281)</f>
        <v>1500</v>
      </c>
      <c r="G1280" s="281">
        <v>0</v>
      </c>
      <c r="H1280" s="353">
        <v>0</v>
      </c>
      <c r="I1280" s="557"/>
      <c r="J1280" s="558"/>
      <c r="K1280" s="558"/>
      <c r="L1280" s="856"/>
      <c r="M1280" s="295"/>
      <c r="N1280" s="285"/>
    </row>
    <row r="1281" spans="1:14" ht="15">
      <c r="A1281" s="802">
        <v>1274</v>
      </c>
      <c r="B1281" s="571"/>
      <c r="C1281" s="568"/>
      <c r="D1281" s="286" t="s">
        <v>277</v>
      </c>
      <c r="E1281" s="287"/>
      <c r="F1281" s="734"/>
      <c r="G1281" s="288"/>
      <c r="H1281" s="356"/>
      <c r="I1281" s="560"/>
      <c r="J1281" s="561">
        <v>1500</v>
      </c>
      <c r="K1281" s="561"/>
      <c r="L1281" s="857"/>
      <c r="M1281" s="290">
        <f t="shared" si="15"/>
        <v>1500</v>
      </c>
      <c r="N1281" s="315"/>
    </row>
    <row r="1282" spans="1:14" ht="15">
      <c r="A1282" s="802">
        <v>1275</v>
      </c>
      <c r="B1282" s="573"/>
      <c r="C1282" s="568"/>
      <c r="D1282" s="292" t="s">
        <v>285</v>
      </c>
      <c r="E1282" s="282"/>
      <c r="F1282" s="735"/>
      <c r="G1282" s="293"/>
      <c r="H1282" s="357"/>
      <c r="I1282" s="557"/>
      <c r="J1282" s="558">
        <v>1500</v>
      </c>
      <c r="K1282" s="558"/>
      <c r="L1282" s="856"/>
      <c r="M1282" s="295">
        <f t="shared" si="15"/>
        <v>1500</v>
      </c>
      <c r="N1282" s="316"/>
    </row>
    <row r="1283" spans="1:14" ht="15">
      <c r="A1283" s="802">
        <v>1276</v>
      </c>
      <c r="B1283" s="574"/>
      <c r="C1283" s="848"/>
      <c r="D1283" s="297" t="s">
        <v>275</v>
      </c>
      <c r="E1283" s="302"/>
      <c r="F1283" s="281"/>
      <c r="G1283" s="298"/>
      <c r="H1283" s="733"/>
      <c r="I1283" s="320"/>
      <c r="J1283" s="319">
        <v>1298</v>
      </c>
      <c r="K1283" s="319"/>
      <c r="L1283" s="860"/>
      <c r="M1283" s="284">
        <f t="shared" si="15"/>
        <v>1298</v>
      </c>
      <c r="N1283" s="321"/>
    </row>
    <row r="1284" spans="1:14" ht="15">
      <c r="A1284" s="802">
        <v>1277</v>
      </c>
      <c r="B1284" s="573"/>
      <c r="C1284" s="568">
        <v>2</v>
      </c>
      <c r="D1284" s="281" t="s">
        <v>490</v>
      </c>
      <c r="E1284" s="282" t="s">
        <v>714</v>
      </c>
      <c r="F1284" s="293">
        <f>SUM(G1284,H1284,M1286,N1285)</f>
        <v>610</v>
      </c>
      <c r="G1284" s="281">
        <v>0</v>
      </c>
      <c r="H1284" s="353">
        <v>0</v>
      </c>
      <c r="I1284" s="557"/>
      <c r="J1284" s="558"/>
      <c r="K1284" s="558"/>
      <c r="L1284" s="856"/>
      <c r="M1284" s="295"/>
      <c r="N1284" s="285"/>
    </row>
    <row r="1285" spans="1:14" ht="15">
      <c r="A1285" s="802">
        <v>1278</v>
      </c>
      <c r="B1285" s="571"/>
      <c r="C1285" s="568"/>
      <c r="D1285" s="286" t="s">
        <v>277</v>
      </c>
      <c r="E1285" s="569"/>
      <c r="F1285" s="712"/>
      <c r="G1285" s="288"/>
      <c r="H1285" s="356"/>
      <c r="I1285" s="560"/>
      <c r="J1285" s="561">
        <v>610</v>
      </c>
      <c r="K1285" s="561"/>
      <c r="L1285" s="857"/>
      <c r="M1285" s="290">
        <f t="shared" si="15"/>
        <v>610</v>
      </c>
      <c r="N1285" s="315"/>
    </row>
    <row r="1286" spans="1:14" ht="15">
      <c r="A1286" s="802">
        <v>1279</v>
      </c>
      <c r="B1286" s="573"/>
      <c r="C1286" s="568"/>
      <c r="D1286" s="292" t="s">
        <v>285</v>
      </c>
      <c r="E1286" s="570"/>
      <c r="F1286" s="603"/>
      <c r="G1286" s="293"/>
      <c r="H1286" s="357"/>
      <c r="I1286" s="557"/>
      <c r="J1286" s="558">
        <v>610</v>
      </c>
      <c r="K1286" s="558"/>
      <c r="L1286" s="856"/>
      <c r="M1286" s="295">
        <f t="shared" si="15"/>
        <v>610</v>
      </c>
      <c r="N1286" s="316"/>
    </row>
    <row r="1287" spans="1:14" ht="15">
      <c r="A1287" s="802">
        <v>1280</v>
      </c>
      <c r="B1287" s="574"/>
      <c r="C1287" s="848"/>
      <c r="D1287" s="297" t="s">
        <v>275</v>
      </c>
      <c r="E1287" s="322"/>
      <c r="F1287" s="298"/>
      <c r="G1287" s="298"/>
      <c r="H1287" s="733"/>
      <c r="I1287" s="320"/>
      <c r="J1287" s="319"/>
      <c r="K1287" s="319"/>
      <c r="L1287" s="860"/>
      <c r="M1287" s="284">
        <f t="shared" si="15"/>
        <v>0</v>
      </c>
      <c r="N1287" s="321"/>
    </row>
    <row r="1288" spans="1:14" ht="15">
      <c r="A1288" s="802">
        <v>1281</v>
      </c>
      <c r="B1288" s="573"/>
      <c r="C1288" s="568">
        <v>3</v>
      </c>
      <c r="D1288" s="281" t="s">
        <v>492</v>
      </c>
      <c r="E1288" s="282" t="s">
        <v>714</v>
      </c>
      <c r="F1288" s="293">
        <f>SUM(G1288,H1288,M1290,N1289)</f>
        <v>330</v>
      </c>
      <c r="G1288" s="293">
        <v>0</v>
      </c>
      <c r="H1288" s="357">
        <v>0</v>
      </c>
      <c r="I1288" s="557"/>
      <c r="J1288" s="558"/>
      <c r="K1288" s="558"/>
      <c r="L1288" s="856"/>
      <c r="M1288" s="295"/>
      <c r="N1288" s="285"/>
    </row>
    <row r="1289" spans="1:14" ht="15">
      <c r="A1289" s="802">
        <v>1282</v>
      </c>
      <c r="B1289" s="571"/>
      <c r="C1289" s="568"/>
      <c r="D1289" s="286" t="s">
        <v>277</v>
      </c>
      <c r="E1289" s="287"/>
      <c r="F1289" s="734"/>
      <c r="G1289" s="734"/>
      <c r="H1289" s="360"/>
      <c r="I1289" s="560"/>
      <c r="J1289" s="561">
        <v>330</v>
      </c>
      <c r="K1289" s="561"/>
      <c r="L1289" s="857"/>
      <c r="M1289" s="290">
        <f t="shared" si="15"/>
        <v>330</v>
      </c>
      <c r="N1289" s="315"/>
    </row>
    <row r="1290" spans="1:14" ht="15">
      <c r="A1290" s="802">
        <v>1283</v>
      </c>
      <c r="B1290" s="573"/>
      <c r="C1290" s="568"/>
      <c r="D1290" s="292" t="s">
        <v>285</v>
      </c>
      <c r="E1290" s="282"/>
      <c r="F1290" s="735"/>
      <c r="G1290" s="735"/>
      <c r="H1290" s="358"/>
      <c r="I1290" s="557"/>
      <c r="J1290" s="558">
        <v>330</v>
      </c>
      <c r="K1290" s="558"/>
      <c r="L1290" s="856"/>
      <c r="M1290" s="295">
        <f t="shared" si="15"/>
        <v>330</v>
      </c>
      <c r="N1290" s="316"/>
    </row>
    <row r="1291" spans="1:14" ht="15">
      <c r="A1291" s="802">
        <v>1284</v>
      </c>
      <c r="B1291" s="574"/>
      <c r="C1291" s="848"/>
      <c r="D1291" s="297" t="s">
        <v>275</v>
      </c>
      <c r="E1291" s="302"/>
      <c r="F1291" s="281"/>
      <c r="G1291" s="281"/>
      <c r="H1291" s="353"/>
      <c r="I1291" s="320"/>
      <c r="J1291" s="319">
        <v>353</v>
      </c>
      <c r="K1291" s="319"/>
      <c r="L1291" s="860"/>
      <c r="M1291" s="284">
        <f t="shared" si="15"/>
        <v>353</v>
      </c>
      <c r="N1291" s="321"/>
    </row>
    <row r="1292" spans="1:14" ht="15">
      <c r="A1292" s="802">
        <v>1285</v>
      </c>
      <c r="B1292" s="573"/>
      <c r="C1292" s="568">
        <v>4</v>
      </c>
      <c r="D1292" s="281" t="s">
        <v>491</v>
      </c>
      <c r="E1292" s="282" t="s">
        <v>714</v>
      </c>
      <c r="F1292" s="293">
        <f>SUM(G1292,H1292,M1294,N1293)</f>
        <v>560</v>
      </c>
      <c r="G1292" s="293">
        <v>0</v>
      </c>
      <c r="H1292" s="357">
        <v>0</v>
      </c>
      <c r="I1292" s="557"/>
      <c r="J1292" s="558"/>
      <c r="K1292" s="558"/>
      <c r="L1292" s="856"/>
      <c r="M1292" s="295"/>
      <c r="N1292" s="285"/>
    </row>
    <row r="1293" spans="1:14" ht="15">
      <c r="A1293" s="802">
        <v>1286</v>
      </c>
      <c r="B1293" s="571"/>
      <c r="C1293" s="568"/>
      <c r="D1293" s="286" t="s">
        <v>277</v>
      </c>
      <c r="E1293" s="287"/>
      <c r="F1293" s="734"/>
      <c r="G1293" s="734"/>
      <c r="H1293" s="360"/>
      <c r="I1293" s="560"/>
      <c r="J1293" s="561">
        <v>560</v>
      </c>
      <c r="K1293" s="561"/>
      <c r="L1293" s="857"/>
      <c r="M1293" s="290">
        <f t="shared" si="15"/>
        <v>560</v>
      </c>
      <c r="N1293" s="315"/>
    </row>
    <row r="1294" spans="1:14" ht="15">
      <c r="A1294" s="802">
        <v>1287</v>
      </c>
      <c r="B1294" s="573"/>
      <c r="C1294" s="568"/>
      <c r="D1294" s="292" t="s">
        <v>285</v>
      </c>
      <c r="E1294" s="282"/>
      <c r="F1294" s="735"/>
      <c r="G1294" s="735"/>
      <c r="H1294" s="358"/>
      <c r="I1294" s="557"/>
      <c r="J1294" s="558">
        <v>560</v>
      </c>
      <c r="K1294" s="558"/>
      <c r="L1294" s="856"/>
      <c r="M1294" s="295">
        <f t="shared" si="15"/>
        <v>560</v>
      </c>
      <c r="N1294" s="316"/>
    </row>
    <row r="1295" spans="1:14" ht="15">
      <c r="A1295" s="802">
        <v>1288</v>
      </c>
      <c r="B1295" s="574"/>
      <c r="C1295" s="848"/>
      <c r="D1295" s="297" t="s">
        <v>275</v>
      </c>
      <c r="E1295" s="282"/>
      <c r="F1295" s="351"/>
      <c r="G1295" s="351"/>
      <c r="H1295" s="352"/>
      <c r="I1295" s="320"/>
      <c r="J1295" s="319">
        <v>550</v>
      </c>
      <c r="K1295" s="319"/>
      <c r="L1295" s="860"/>
      <c r="M1295" s="284">
        <f t="shared" si="15"/>
        <v>550</v>
      </c>
      <c r="N1295" s="321"/>
    </row>
    <row r="1296" spans="1:14" ht="15">
      <c r="A1296" s="802">
        <v>1289</v>
      </c>
      <c r="B1296" s="567"/>
      <c r="C1296" s="568">
        <v>5</v>
      </c>
      <c r="D1296" s="281" t="s">
        <v>349</v>
      </c>
      <c r="E1296" s="282" t="s">
        <v>714</v>
      </c>
      <c r="F1296" s="293">
        <f>SUM(G1296,H1296,M1297,N1297)</f>
        <v>1650</v>
      </c>
      <c r="G1296" s="281">
        <v>0</v>
      </c>
      <c r="H1296" s="353">
        <v>0</v>
      </c>
      <c r="I1296" s="557"/>
      <c r="J1296" s="558"/>
      <c r="K1296" s="558"/>
      <c r="L1296" s="856"/>
      <c r="M1296" s="295"/>
      <c r="N1296" s="285"/>
    </row>
    <row r="1297" spans="1:14" ht="15">
      <c r="A1297" s="802">
        <v>1290</v>
      </c>
      <c r="B1297" s="573"/>
      <c r="C1297" s="568"/>
      <c r="D1297" s="292" t="s">
        <v>285</v>
      </c>
      <c r="E1297" s="282"/>
      <c r="F1297" s="735"/>
      <c r="G1297" s="735"/>
      <c r="H1297" s="358"/>
      <c r="I1297" s="557"/>
      <c r="J1297" s="558">
        <v>1650</v>
      </c>
      <c r="K1297" s="558"/>
      <c r="L1297" s="856"/>
      <c r="M1297" s="295">
        <f>SUM(I1297:K1297)</f>
        <v>1650</v>
      </c>
      <c r="N1297" s="316"/>
    </row>
    <row r="1298" spans="1:14" ht="15">
      <c r="A1298" s="802">
        <v>1291</v>
      </c>
      <c r="B1298" s="574"/>
      <c r="C1298" s="848"/>
      <c r="D1298" s="297" t="s">
        <v>275</v>
      </c>
      <c r="E1298" s="282"/>
      <c r="F1298" s="351"/>
      <c r="G1298" s="298"/>
      <c r="H1298" s="733"/>
      <c r="I1298" s="320"/>
      <c r="J1298" s="319">
        <v>1799</v>
      </c>
      <c r="K1298" s="319"/>
      <c r="L1298" s="860"/>
      <c r="M1298" s="284">
        <f>SUM(I1298:K1298)</f>
        <v>1799</v>
      </c>
      <c r="N1298" s="321"/>
    </row>
    <row r="1299" spans="1:14" ht="15">
      <c r="A1299" s="802">
        <v>1292</v>
      </c>
      <c r="B1299" s="573"/>
      <c r="C1299" s="568">
        <v>6</v>
      </c>
      <c r="D1299" s="292" t="s">
        <v>908</v>
      </c>
      <c r="E1299" s="282" t="s">
        <v>714</v>
      </c>
      <c r="F1299" s="293">
        <f>SUM(G1299,H1299,M1300,N1300)</f>
        <v>450</v>
      </c>
      <c r="G1299" s="293">
        <v>0</v>
      </c>
      <c r="H1299" s="732">
        <v>0</v>
      </c>
      <c r="I1299" s="557"/>
      <c r="J1299" s="558"/>
      <c r="K1299" s="558"/>
      <c r="L1299" s="856"/>
      <c r="M1299" s="284"/>
      <c r="N1299" s="316"/>
    </row>
    <row r="1300" spans="1:14" ht="15">
      <c r="A1300" s="802">
        <v>1293</v>
      </c>
      <c r="B1300" s="573"/>
      <c r="C1300" s="568"/>
      <c r="D1300" s="292" t="s">
        <v>285</v>
      </c>
      <c r="E1300" s="282"/>
      <c r="F1300" s="293"/>
      <c r="G1300" s="293"/>
      <c r="H1300" s="732"/>
      <c r="I1300" s="557"/>
      <c r="J1300" s="558">
        <v>450</v>
      </c>
      <c r="K1300" s="558"/>
      <c r="L1300" s="856"/>
      <c r="M1300" s="295">
        <f>SUM(I1300:K1300)</f>
        <v>450</v>
      </c>
      <c r="N1300" s="316"/>
    </row>
    <row r="1301" spans="1:14" ht="15">
      <c r="A1301" s="802">
        <v>1294</v>
      </c>
      <c r="B1301" s="574"/>
      <c r="C1301" s="848"/>
      <c r="D1301" s="297" t="s">
        <v>275</v>
      </c>
      <c r="E1301" s="354"/>
      <c r="F1301" s="298"/>
      <c r="G1301" s="298"/>
      <c r="H1301" s="733"/>
      <c r="I1301" s="320"/>
      <c r="J1301" s="319">
        <v>241</v>
      </c>
      <c r="K1301" s="319"/>
      <c r="L1301" s="860"/>
      <c r="M1301" s="284">
        <f>SUM(I1301:K1301)</f>
        <v>241</v>
      </c>
      <c r="N1301" s="321"/>
    </row>
    <row r="1302" spans="1:14" ht="30">
      <c r="A1302" s="802">
        <v>1295</v>
      </c>
      <c r="B1302" s="573"/>
      <c r="C1302" s="846">
        <v>7</v>
      </c>
      <c r="D1302" s="292" t="s">
        <v>909</v>
      </c>
      <c r="E1302" s="282" t="s">
        <v>714</v>
      </c>
      <c r="F1302" s="293">
        <f>SUM(G1302,H1302,M1303,N1303)</f>
        <v>1050</v>
      </c>
      <c r="G1302" s="293">
        <v>0</v>
      </c>
      <c r="H1302" s="732">
        <v>0</v>
      </c>
      <c r="I1302" s="557"/>
      <c r="J1302" s="558"/>
      <c r="K1302" s="558"/>
      <c r="L1302" s="856"/>
      <c r="M1302" s="284"/>
      <c r="N1302" s="316"/>
    </row>
    <row r="1303" spans="1:14" ht="15">
      <c r="A1303" s="802">
        <v>1296</v>
      </c>
      <c r="B1303" s="573"/>
      <c r="C1303" s="568"/>
      <c r="D1303" s="292" t="s">
        <v>285</v>
      </c>
      <c r="E1303" s="282"/>
      <c r="F1303" s="293"/>
      <c r="G1303" s="293"/>
      <c r="H1303" s="732"/>
      <c r="I1303" s="557"/>
      <c r="J1303" s="558">
        <v>1050</v>
      </c>
      <c r="K1303" s="558"/>
      <c r="L1303" s="856"/>
      <c r="M1303" s="295">
        <f>SUM(I1303:K1303)</f>
        <v>1050</v>
      </c>
      <c r="N1303" s="316"/>
    </row>
    <row r="1304" spans="1:14" ht="15">
      <c r="A1304" s="802">
        <v>1297</v>
      </c>
      <c r="B1304" s="574"/>
      <c r="C1304" s="848"/>
      <c r="D1304" s="297" t="s">
        <v>275</v>
      </c>
      <c r="E1304" s="354"/>
      <c r="F1304" s="298"/>
      <c r="G1304" s="298"/>
      <c r="H1304" s="733"/>
      <c r="I1304" s="320"/>
      <c r="J1304" s="319">
        <v>1836</v>
      </c>
      <c r="K1304" s="319"/>
      <c r="L1304" s="860"/>
      <c r="M1304" s="284">
        <f>SUM(I1304:K1304)</f>
        <v>1836</v>
      </c>
      <c r="N1304" s="321"/>
    </row>
    <row r="1305" spans="1:14" ht="15">
      <c r="A1305" s="802">
        <v>1298</v>
      </c>
      <c r="B1305" s="573"/>
      <c r="C1305" s="568">
        <v>8</v>
      </c>
      <c r="D1305" s="292" t="s">
        <v>1196</v>
      </c>
      <c r="E1305" s="282" t="s">
        <v>714</v>
      </c>
      <c r="F1305" s="293">
        <f>SUM(G1305,H1305,M1306,N1306)</f>
        <v>1050</v>
      </c>
      <c r="G1305" s="293">
        <v>0</v>
      </c>
      <c r="H1305" s="732">
        <v>0</v>
      </c>
      <c r="I1305" s="557"/>
      <c r="J1305" s="558"/>
      <c r="K1305" s="558"/>
      <c r="L1305" s="856"/>
      <c r="M1305" s="284"/>
      <c r="N1305" s="316"/>
    </row>
    <row r="1306" spans="1:14" ht="15">
      <c r="A1306" s="802">
        <v>1299</v>
      </c>
      <c r="B1306" s="573"/>
      <c r="C1306" s="568"/>
      <c r="D1306" s="292" t="s">
        <v>285</v>
      </c>
      <c r="E1306" s="282"/>
      <c r="F1306" s="293"/>
      <c r="G1306" s="293"/>
      <c r="H1306" s="732"/>
      <c r="I1306" s="557"/>
      <c r="J1306" s="558">
        <v>1050</v>
      </c>
      <c r="K1306" s="558"/>
      <c r="L1306" s="856"/>
      <c r="M1306" s="295">
        <f>SUM(I1306:K1306)</f>
        <v>1050</v>
      </c>
      <c r="N1306" s="316"/>
    </row>
    <row r="1307" spans="1:14" ht="15">
      <c r="A1307" s="802">
        <v>1300</v>
      </c>
      <c r="B1307" s="574"/>
      <c r="C1307" s="848"/>
      <c r="D1307" s="297" t="s">
        <v>275</v>
      </c>
      <c r="E1307" s="354"/>
      <c r="F1307" s="298"/>
      <c r="G1307" s="298"/>
      <c r="H1307" s="733"/>
      <c r="I1307" s="320"/>
      <c r="J1307" s="319">
        <v>896</v>
      </c>
      <c r="K1307" s="319"/>
      <c r="L1307" s="860"/>
      <c r="M1307" s="284">
        <f>SUM(I1307:K1307)</f>
        <v>896</v>
      </c>
      <c r="N1307" s="321"/>
    </row>
    <row r="1308" spans="1:14" ht="24.75" customHeight="1">
      <c r="A1308" s="802">
        <v>1301</v>
      </c>
      <c r="B1308" s="567">
        <v>17</v>
      </c>
      <c r="C1308" s="568"/>
      <c r="D1308" s="339" t="s">
        <v>253</v>
      </c>
      <c r="E1308" s="282"/>
      <c r="F1308" s="351"/>
      <c r="G1308" s="351"/>
      <c r="H1308" s="352"/>
      <c r="I1308" s="579"/>
      <c r="J1308" s="580"/>
      <c r="K1308" s="580"/>
      <c r="L1308" s="865"/>
      <c r="M1308" s="284"/>
      <c r="N1308" s="342"/>
    </row>
    <row r="1309" spans="1:14" ht="15">
      <c r="A1309" s="802">
        <v>1302</v>
      </c>
      <c r="B1309" s="573"/>
      <c r="C1309" s="568">
        <v>1</v>
      </c>
      <c r="D1309" s="281" t="s">
        <v>603</v>
      </c>
      <c r="E1309" s="282" t="s">
        <v>714</v>
      </c>
      <c r="F1309" s="293">
        <f>SUM(G1309,H1309,M1311,N1310)</f>
        <v>25887</v>
      </c>
      <c r="G1309" s="293">
        <v>0</v>
      </c>
      <c r="H1309" s="357">
        <v>0</v>
      </c>
      <c r="I1309" s="557"/>
      <c r="J1309" s="558"/>
      <c r="K1309" s="558"/>
      <c r="L1309" s="856"/>
      <c r="M1309" s="295"/>
      <c r="N1309" s="285"/>
    </row>
    <row r="1310" spans="1:14" ht="15">
      <c r="A1310" s="802">
        <v>1303</v>
      </c>
      <c r="B1310" s="571"/>
      <c r="C1310" s="568"/>
      <c r="D1310" s="286" t="s">
        <v>277</v>
      </c>
      <c r="E1310" s="569"/>
      <c r="F1310" s="712"/>
      <c r="G1310" s="712"/>
      <c r="H1310" s="736"/>
      <c r="I1310" s="560">
        <v>19833</v>
      </c>
      <c r="J1310" s="561"/>
      <c r="K1310" s="561"/>
      <c r="L1310" s="857"/>
      <c r="M1310" s="290">
        <f t="shared" si="15"/>
        <v>19833</v>
      </c>
      <c r="N1310" s="315"/>
    </row>
    <row r="1311" spans="1:14" ht="15">
      <c r="A1311" s="802">
        <v>1304</v>
      </c>
      <c r="B1311" s="573"/>
      <c r="C1311" s="568"/>
      <c r="D1311" s="292" t="s">
        <v>285</v>
      </c>
      <c r="E1311" s="570"/>
      <c r="F1311" s="603"/>
      <c r="G1311" s="603"/>
      <c r="H1311" s="604"/>
      <c r="I1311" s="557">
        <v>25887</v>
      </c>
      <c r="J1311" s="558"/>
      <c r="K1311" s="558"/>
      <c r="L1311" s="856"/>
      <c r="M1311" s="295">
        <f t="shared" si="15"/>
        <v>25887</v>
      </c>
      <c r="N1311" s="316"/>
    </row>
    <row r="1312" spans="1:14" ht="15">
      <c r="A1312" s="802">
        <v>1305</v>
      </c>
      <c r="B1312" s="574"/>
      <c r="C1312" s="848"/>
      <c r="D1312" s="297" t="s">
        <v>275</v>
      </c>
      <c r="E1312" s="322"/>
      <c r="F1312" s="298"/>
      <c r="G1312" s="298"/>
      <c r="H1312" s="733"/>
      <c r="I1312" s="334">
        <v>18736</v>
      </c>
      <c r="J1312" s="333"/>
      <c r="K1312" s="333"/>
      <c r="L1312" s="863"/>
      <c r="M1312" s="284">
        <f>SUM(I1312:K1312)</f>
        <v>18736</v>
      </c>
      <c r="N1312" s="335"/>
    </row>
    <row r="1313" spans="1:14" ht="30">
      <c r="A1313" s="802">
        <v>1306</v>
      </c>
      <c r="B1313" s="567"/>
      <c r="C1313" s="568">
        <v>2</v>
      </c>
      <c r="D1313" s="281" t="s">
        <v>350</v>
      </c>
      <c r="E1313" s="282" t="s">
        <v>714</v>
      </c>
      <c r="F1313" s="293">
        <f>SUM(G1313,H1313,M1314,N1314)</f>
        <v>2000</v>
      </c>
      <c r="G1313" s="281">
        <v>0</v>
      </c>
      <c r="H1313" s="353">
        <v>0</v>
      </c>
      <c r="I1313" s="557"/>
      <c r="J1313" s="558"/>
      <c r="K1313" s="558"/>
      <c r="L1313" s="856"/>
      <c r="M1313" s="295"/>
      <c r="N1313" s="285"/>
    </row>
    <row r="1314" spans="1:14" ht="15">
      <c r="A1314" s="802">
        <v>1307</v>
      </c>
      <c r="B1314" s="573"/>
      <c r="C1314" s="568"/>
      <c r="D1314" s="292" t="s">
        <v>285</v>
      </c>
      <c r="E1314" s="570"/>
      <c r="F1314" s="603"/>
      <c r="G1314" s="603"/>
      <c r="H1314" s="604"/>
      <c r="I1314" s="557"/>
      <c r="J1314" s="558">
        <v>2000</v>
      </c>
      <c r="K1314" s="558"/>
      <c r="L1314" s="856"/>
      <c r="M1314" s="295">
        <f>SUM(I1314:K1314)</f>
        <v>2000</v>
      </c>
      <c r="N1314" s="316"/>
    </row>
    <row r="1315" spans="1:14" ht="15">
      <c r="A1315" s="802">
        <v>1308</v>
      </c>
      <c r="B1315" s="574"/>
      <c r="C1315" s="848"/>
      <c r="D1315" s="297" t="s">
        <v>275</v>
      </c>
      <c r="E1315" s="282"/>
      <c r="F1315" s="351"/>
      <c r="G1315" s="298"/>
      <c r="H1315" s="733"/>
      <c r="I1315" s="320"/>
      <c r="J1315" s="319">
        <v>1053</v>
      </c>
      <c r="K1315" s="319"/>
      <c r="L1315" s="860"/>
      <c r="M1315" s="284">
        <f>SUM(I1315:K1315)</f>
        <v>1053</v>
      </c>
      <c r="N1315" s="321"/>
    </row>
    <row r="1316" spans="1:14" ht="15">
      <c r="A1316" s="802">
        <v>1309</v>
      </c>
      <c r="B1316" s="567"/>
      <c r="C1316" s="568">
        <v>3</v>
      </c>
      <c r="D1316" s="281" t="s">
        <v>1197</v>
      </c>
      <c r="E1316" s="282" t="s">
        <v>714</v>
      </c>
      <c r="F1316" s="293">
        <f>SUM(G1316,H1316,M1317,N1317)</f>
        <v>95</v>
      </c>
      <c r="G1316" s="281">
        <v>0</v>
      </c>
      <c r="H1316" s="353">
        <v>0</v>
      </c>
      <c r="I1316" s="557"/>
      <c r="J1316" s="558"/>
      <c r="K1316" s="558"/>
      <c r="L1316" s="856"/>
      <c r="M1316" s="284"/>
      <c r="N1316" s="285"/>
    </row>
    <row r="1317" spans="1:14" ht="15">
      <c r="A1317" s="802">
        <v>1310</v>
      </c>
      <c r="B1317" s="573"/>
      <c r="C1317" s="568"/>
      <c r="D1317" s="292" t="s">
        <v>285</v>
      </c>
      <c r="E1317" s="570"/>
      <c r="F1317" s="603"/>
      <c r="G1317" s="603"/>
      <c r="H1317" s="604"/>
      <c r="I1317" s="557"/>
      <c r="J1317" s="558">
        <v>95</v>
      </c>
      <c r="K1317" s="558"/>
      <c r="L1317" s="856"/>
      <c r="M1317" s="295">
        <f>SUM(I1317:K1317)</f>
        <v>95</v>
      </c>
      <c r="N1317" s="316"/>
    </row>
    <row r="1318" spans="1:14" ht="15">
      <c r="A1318" s="802">
        <v>1311</v>
      </c>
      <c r="B1318" s="574"/>
      <c r="C1318" s="848"/>
      <c r="D1318" s="297" t="s">
        <v>275</v>
      </c>
      <c r="E1318" s="282"/>
      <c r="F1318" s="351"/>
      <c r="G1318" s="298"/>
      <c r="H1318" s="733"/>
      <c r="I1318" s="320"/>
      <c r="J1318" s="319">
        <v>95</v>
      </c>
      <c r="K1318" s="319"/>
      <c r="L1318" s="860"/>
      <c r="M1318" s="284">
        <f>SUM(I1318:K1318)</f>
        <v>95</v>
      </c>
      <c r="N1318" s="321"/>
    </row>
    <row r="1319" spans="1:14" ht="30">
      <c r="A1319" s="802">
        <v>1312</v>
      </c>
      <c r="B1319" s="573"/>
      <c r="C1319" s="846">
        <v>1</v>
      </c>
      <c r="D1319" s="343" t="s">
        <v>351</v>
      </c>
      <c r="E1319" s="302" t="s">
        <v>714</v>
      </c>
      <c r="F1319" s="293">
        <f>SUM(G1319,H1319,M1320,N1320)</f>
        <v>386</v>
      </c>
      <c r="G1319" s="281">
        <v>0</v>
      </c>
      <c r="H1319" s="353">
        <v>0</v>
      </c>
      <c r="I1319" s="557"/>
      <c r="J1319" s="558"/>
      <c r="K1319" s="558"/>
      <c r="L1319" s="856"/>
      <c r="M1319" s="295"/>
      <c r="N1319" s="285"/>
    </row>
    <row r="1320" spans="1:14" ht="15">
      <c r="A1320" s="802">
        <v>1313</v>
      </c>
      <c r="B1320" s="573"/>
      <c r="C1320" s="568"/>
      <c r="D1320" s="292" t="s">
        <v>285</v>
      </c>
      <c r="E1320" s="281"/>
      <c r="F1320" s="293"/>
      <c r="G1320" s="281"/>
      <c r="H1320" s="353"/>
      <c r="I1320" s="557"/>
      <c r="J1320" s="558">
        <v>386</v>
      </c>
      <c r="K1320" s="558"/>
      <c r="L1320" s="856"/>
      <c r="M1320" s="295">
        <f t="shared" si="15"/>
        <v>386</v>
      </c>
      <c r="N1320" s="285"/>
    </row>
    <row r="1321" spans="1:14" ht="15">
      <c r="A1321" s="802">
        <v>1314</v>
      </c>
      <c r="B1321" s="574"/>
      <c r="C1321" s="848"/>
      <c r="D1321" s="297" t="s">
        <v>275</v>
      </c>
      <c r="E1321" s="282"/>
      <c r="F1321" s="293"/>
      <c r="G1321" s="298"/>
      <c r="H1321" s="733"/>
      <c r="I1321" s="320"/>
      <c r="J1321" s="319">
        <v>643</v>
      </c>
      <c r="K1321" s="319"/>
      <c r="L1321" s="860"/>
      <c r="M1321" s="284">
        <f t="shared" si="15"/>
        <v>643</v>
      </c>
      <c r="N1321" s="321"/>
    </row>
    <row r="1322" spans="1:14" ht="15">
      <c r="A1322" s="802">
        <v>1315</v>
      </c>
      <c r="B1322" s="567"/>
      <c r="C1322" s="568">
        <v>2</v>
      </c>
      <c r="D1322" s="281" t="s">
        <v>520</v>
      </c>
      <c r="E1322" s="302" t="s">
        <v>714</v>
      </c>
      <c r="F1322" s="293">
        <f>SUM(G1322,H1322,M1323,N1323)</f>
        <v>600</v>
      </c>
      <c r="G1322" s="281">
        <v>0</v>
      </c>
      <c r="H1322" s="353">
        <v>0</v>
      </c>
      <c r="I1322" s="557"/>
      <c r="J1322" s="558"/>
      <c r="K1322" s="558"/>
      <c r="L1322" s="856"/>
      <c r="M1322" s="284"/>
      <c r="N1322" s="285"/>
    </row>
    <row r="1323" spans="1:14" ht="15">
      <c r="A1323" s="802">
        <v>1316</v>
      </c>
      <c r="B1323" s="574"/>
      <c r="C1323" s="848"/>
      <c r="D1323" s="297" t="s">
        <v>275</v>
      </c>
      <c r="E1323" s="282"/>
      <c r="F1323" s="351"/>
      <c r="G1323" s="298"/>
      <c r="H1323" s="733"/>
      <c r="I1323" s="320"/>
      <c r="J1323" s="319">
        <v>600</v>
      </c>
      <c r="K1323" s="319"/>
      <c r="L1323" s="860"/>
      <c r="M1323" s="284">
        <f>SUM(I1323:K1323)</f>
        <v>600</v>
      </c>
      <c r="N1323" s="321"/>
    </row>
    <row r="1324" spans="1:14" ht="15">
      <c r="A1324" s="802">
        <v>1317</v>
      </c>
      <c r="B1324" s="567"/>
      <c r="C1324" s="568">
        <v>3</v>
      </c>
      <c r="D1324" s="281" t="s">
        <v>1198</v>
      </c>
      <c r="E1324" s="302" t="s">
        <v>714</v>
      </c>
      <c r="F1324" s="293">
        <f>SUM(G1324,H1324,M1325,N1325)</f>
        <v>210</v>
      </c>
      <c r="G1324" s="281">
        <v>0</v>
      </c>
      <c r="H1324" s="353">
        <v>0</v>
      </c>
      <c r="I1324" s="557"/>
      <c r="J1324" s="558"/>
      <c r="K1324" s="558"/>
      <c r="L1324" s="856"/>
      <c r="M1324" s="284"/>
      <c r="N1324" s="285"/>
    </row>
    <row r="1325" spans="1:14" ht="15">
      <c r="A1325" s="802">
        <v>1318</v>
      </c>
      <c r="B1325" s="573"/>
      <c r="C1325" s="568"/>
      <c r="D1325" s="292" t="s">
        <v>285</v>
      </c>
      <c r="E1325" s="570"/>
      <c r="F1325" s="603"/>
      <c r="G1325" s="603"/>
      <c r="H1325" s="604"/>
      <c r="I1325" s="557"/>
      <c r="J1325" s="558">
        <v>210</v>
      </c>
      <c r="K1325" s="558"/>
      <c r="L1325" s="856"/>
      <c r="M1325" s="295">
        <f>SUM(I1325:K1325)</f>
        <v>210</v>
      </c>
      <c r="N1325" s="316"/>
    </row>
    <row r="1326" spans="1:14" ht="15">
      <c r="A1326" s="802">
        <v>1319</v>
      </c>
      <c r="B1326" s="574"/>
      <c r="C1326" s="848"/>
      <c r="D1326" s="297" t="s">
        <v>275</v>
      </c>
      <c r="E1326" s="282"/>
      <c r="F1326" s="351"/>
      <c r="G1326" s="298"/>
      <c r="H1326" s="733"/>
      <c r="I1326" s="320"/>
      <c r="J1326" s="319">
        <v>296</v>
      </c>
      <c r="K1326" s="319"/>
      <c r="L1326" s="860"/>
      <c r="M1326" s="284">
        <f>SUM(I1326:K1326)</f>
        <v>296</v>
      </c>
      <c r="N1326" s="321"/>
    </row>
    <row r="1327" spans="1:14" ht="15">
      <c r="A1327" s="802">
        <v>1320</v>
      </c>
      <c r="B1327" s="567"/>
      <c r="C1327" s="568">
        <v>4</v>
      </c>
      <c r="D1327" s="281" t="s">
        <v>1199</v>
      </c>
      <c r="E1327" s="302" t="s">
        <v>714</v>
      </c>
      <c r="F1327" s="293">
        <f>SUM(G1327,H1327,M1328,N1328)</f>
        <v>60</v>
      </c>
      <c r="G1327" s="281">
        <v>0</v>
      </c>
      <c r="H1327" s="353">
        <v>0</v>
      </c>
      <c r="I1327" s="557"/>
      <c r="J1327" s="558"/>
      <c r="K1327" s="558"/>
      <c r="L1327" s="856"/>
      <c r="M1327" s="284"/>
      <c r="N1327" s="285"/>
    </row>
    <row r="1328" spans="1:14" ht="15">
      <c r="A1328" s="802">
        <v>1321</v>
      </c>
      <c r="B1328" s="573"/>
      <c r="C1328" s="568"/>
      <c r="D1328" s="292" t="s">
        <v>285</v>
      </c>
      <c r="E1328" s="570"/>
      <c r="F1328" s="603"/>
      <c r="G1328" s="603"/>
      <c r="H1328" s="604"/>
      <c r="I1328" s="557"/>
      <c r="J1328" s="558">
        <v>60</v>
      </c>
      <c r="K1328" s="558"/>
      <c r="L1328" s="856"/>
      <c r="M1328" s="295">
        <f>SUM(I1328:K1328)</f>
        <v>60</v>
      </c>
      <c r="N1328" s="316"/>
    </row>
    <row r="1329" spans="1:14" ht="15">
      <c r="A1329" s="802">
        <v>1322</v>
      </c>
      <c r="B1329" s="574"/>
      <c r="C1329" s="848"/>
      <c r="D1329" s="297" t="s">
        <v>275</v>
      </c>
      <c r="E1329" s="282"/>
      <c r="F1329" s="351"/>
      <c r="G1329" s="298"/>
      <c r="H1329" s="733"/>
      <c r="I1329" s="320"/>
      <c r="J1329" s="319">
        <v>60</v>
      </c>
      <c r="K1329" s="319"/>
      <c r="L1329" s="860"/>
      <c r="M1329" s="284">
        <f>SUM(I1329:K1329)</f>
        <v>60</v>
      </c>
      <c r="N1329" s="321"/>
    </row>
    <row r="1330" spans="1:14" ht="15">
      <c r="A1330" s="802">
        <v>1323</v>
      </c>
      <c r="B1330" s="567"/>
      <c r="C1330" s="568">
        <v>5</v>
      </c>
      <c r="D1330" s="281" t="s">
        <v>1200</v>
      </c>
      <c r="E1330" s="282" t="s">
        <v>714</v>
      </c>
      <c r="F1330" s="293">
        <f>SUM(G1330,H1330,M1331,N1331)</f>
        <v>1578</v>
      </c>
      <c r="G1330" s="293">
        <v>0</v>
      </c>
      <c r="H1330" s="732">
        <v>0</v>
      </c>
      <c r="I1330" s="557"/>
      <c r="J1330" s="558"/>
      <c r="K1330" s="558"/>
      <c r="L1330" s="856"/>
      <c r="M1330" s="284"/>
      <c r="N1330" s="285"/>
    </row>
    <row r="1331" spans="1:14" ht="15">
      <c r="A1331" s="802">
        <v>1324</v>
      </c>
      <c r="B1331" s="573"/>
      <c r="C1331" s="568"/>
      <c r="D1331" s="292" t="s">
        <v>285</v>
      </c>
      <c r="E1331" s="282"/>
      <c r="F1331" s="293"/>
      <c r="G1331" s="293"/>
      <c r="H1331" s="732"/>
      <c r="I1331" s="557"/>
      <c r="J1331" s="558">
        <v>1578</v>
      </c>
      <c r="K1331" s="558"/>
      <c r="L1331" s="856"/>
      <c r="M1331" s="295">
        <f>SUM(I1331:K1331)</f>
        <v>1578</v>
      </c>
      <c r="N1331" s="316"/>
    </row>
    <row r="1332" spans="1:14" ht="15">
      <c r="A1332" s="802">
        <v>1325</v>
      </c>
      <c r="B1332" s="574"/>
      <c r="C1332" s="848"/>
      <c r="D1332" s="297" t="s">
        <v>275</v>
      </c>
      <c r="E1332" s="282"/>
      <c r="F1332" s="351"/>
      <c r="G1332" s="298"/>
      <c r="H1332" s="733"/>
      <c r="I1332" s="320"/>
      <c r="J1332" s="319">
        <v>635</v>
      </c>
      <c r="K1332" s="319"/>
      <c r="L1332" s="860"/>
      <c r="M1332" s="284">
        <f>SUM(I1332:K1332)</f>
        <v>635</v>
      </c>
      <c r="N1332" s="321"/>
    </row>
    <row r="1333" spans="1:14" ht="19.5" customHeight="1">
      <c r="A1333" s="802">
        <v>1326</v>
      </c>
      <c r="B1333" s="605"/>
      <c r="C1333" s="849"/>
      <c r="D1333" s="361" t="s">
        <v>604</v>
      </c>
      <c r="E1333" s="362"/>
      <c r="F1333" s="737">
        <f>SUM(F377:F1330)</f>
        <v>172568</v>
      </c>
      <c r="G1333" s="737">
        <f>SUM(G377:G1319)</f>
        <v>0</v>
      </c>
      <c r="H1333" s="738">
        <f>SUM(H377:H1319)</f>
        <v>0</v>
      </c>
      <c r="I1333" s="606"/>
      <c r="J1333" s="607"/>
      <c r="K1333" s="607"/>
      <c r="L1333" s="869"/>
      <c r="M1333" s="370"/>
      <c r="N1333" s="363"/>
    </row>
    <row r="1334" spans="1:14" ht="19.5" customHeight="1">
      <c r="A1334" s="802">
        <v>1327</v>
      </c>
      <c r="B1334" s="571"/>
      <c r="C1334" s="568"/>
      <c r="D1334" s="347" t="s">
        <v>277</v>
      </c>
      <c r="E1334" s="287"/>
      <c r="F1334" s="288"/>
      <c r="G1334" s="288"/>
      <c r="H1334" s="731"/>
      <c r="I1334" s="371">
        <f>SUM(I1310+I1293+I1289+I1285+I1281+I1261+I1257+I1253+I1230+I1192+I1188+I1184+I1152+I1129+I1125+I1092+I1078+I1074+I1070+I1038+I1034+I1030+I1026+I1003+I984+I967+I951+I947+I943+I939+I935+I912+I908+I904+I854+I850+I846+I805+I761+I757+I753+I749+I745+I741+I737+I705+I701+I697+I693+I689+I685+I681+I677+I673+I669+I646+I642+I638+I615+I596+I592+I588+I584+I580+I537+I481+I477+I473+I469+I465+I461+I457+I453+I449+I445+I428+I378)</f>
        <v>42123</v>
      </c>
      <c r="J1334" s="364">
        <f>SUM(J1310+J1293+J1289+J1285+J1281+J1261+J1257+J1253+J1230+J1192+J1188+J1184+J1152+J1129+J1125+J1092+J1078+J1074+J1070+J1038+J1034+J1030+J1026+J1003+J984+J967+J951+J947+J943+J939+J935+J912+J908+J904+J854+J850+J846+J805+J761+J757+J753+J749+J745+J741+J737+J705+J701+J697+J693+J689+J685+J681+J677+J673+J669+J646+J642+J638+J615+J596+J592+J588+J584+J580+J537+J481+J477+J473+J469+J465+J461+J457+J453+J449+J445+J428+J378)</f>
        <v>52088</v>
      </c>
      <c r="K1334" s="364">
        <f>SUM(K1310+K1293+K1289+K1285+K1281+K1261+K1257+K1253+K1230+K1192+K1188+K1184+K1152+K1129+K1125+K1092+K1078+K1074+K1070+K1038+K1034+K1030+K1026+K1003+K984+K967+K951+K947+K943+K939+K935+K912+K908+K904+K854+K850+K846+K805+K761+K757+K753+K749+K745+K741+K737+K705+K701+K697+K693+K689+K685+K681+K677+K673+K669+K646+K642+K638+K615+K596+K592+K588+K584+K580+K537+K481+K477+K473+K469+K465+K461+K457+K453+K449+K445+K428+K378)</f>
        <v>0</v>
      </c>
      <c r="L1334" s="870"/>
      <c r="M1334" s="372">
        <f>SUM(I1334:K1334)</f>
        <v>94211</v>
      </c>
      <c r="N1334" s="365">
        <f>SUM(N1310+N1293+N1289+N1285+N1281+N1261+N1257+N1253+N1230+N1192+N1188+N1184+N1152+N1129+N1125+N1092+N1078+N1074+N1070+N1038+N1034+N1030+N1026+N1003+N984+N967+N951+N947+N943+N939+N935+N912+N908+N904+N854+N850+N846+N805+N761+N757+N753+N749+N745+N741+N737+N705+N701+N697+N693+N689+N685+N681+N677+N673+N669+N646+N642+N638+N615+N596+N592+N588+N584+N580+N537+N481+N477+N473+N469+N465+N461+N457+N453+N449+N445+N428+N378)</f>
        <v>0</v>
      </c>
    </row>
    <row r="1335" spans="1:14" ht="19.5" customHeight="1">
      <c r="A1335" s="802">
        <v>1328</v>
      </c>
      <c r="B1335" s="573"/>
      <c r="C1335" s="568"/>
      <c r="D1335" s="292" t="s">
        <v>285</v>
      </c>
      <c r="E1335" s="282"/>
      <c r="F1335" s="293"/>
      <c r="G1335" s="293"/>
      <c r="H1335" s="732"/>
      <c r="I1335" s="608">
        <f>SUM(I1320+I1311+I1294+I1290+I1286+I1282+I1262+I1258+I1254+I1231+I1193+I1189+I1185+I1153+I1130+I1126+I1093+I1079+I1075+I1071+I1039+I1035+I1031+I1027+I1007+I1004+I985+I968+I952+I948+I944+I940+I936+I913+I909+I905+I858+I855+I851+I847+I806+I762+I758+I754+I750+I746+I742+I738+I706+I702+I698+I694+I690+I686+I682+I678+I674+I670+I647+I643+I639+I616+I597+I593+I589+I585+I581+I538+I488+I482+I478+I474+I470+I466+I462+I458+I454+I450+I446+I429+I397+I379)+I916+I1314+I1297+I1234+I1156+I809+I1331+I1303+I1300+I1237+I1205+I1202+I1199+I1196+I1148+I1142+I1136+I1133+I1105+I1102+I1099+I1096+I1085+I1082+I1045+I1042+I1022+I1019+I1016+I1013+I1010+I974+I971+I928+I925+I922+I919+I882+I879+I876+I873+I870+I867+I864+I861+I827+I824+I821+I818+I815+I812+I801+I798+I795+I783+I771+I768+I765+I724+I721+I718+I715+I712+I709+I665+I653+I650+I634+I631+I628+I625+I622+I619+I553+I550+I547+I544+I541+I509+I506+I500+I497+I494+I491+I435+I432+I421+I415+I412+I409+I406+I400+I1328+I1325+I1317+I1306+I1277+I1274+I1271+I1268+I1265+I1243+I1240+I1226+I1223+I1220+I1217+I1214+I1211+I1208+I1180+I1177+I1174+I1171+I1168+I1165+I1162+I1159+I1145+I1139+I1121+I1118+I1114+I1111+I1108+I1088+I1066+I1063+I1060+I1057+I1054+I1051+I1048+I1000+I997+I994+I991+I988+I980+I977+I958+I955+I931+I900+I897+I894+I891+I888+I885+I842+I839+I836+I833+I830+I792+I789+I786+I780+I777+I774+I733+I730+I727+I662+I659+I656+I612+I609+I606+I603+I600+I574+I571+I568+I565+I562+I559+I556+I533+I530+I527+I524+I521+I518+I515+I512+I503+I485+I441+I438+I424+I418+I403+I394+I391+I388+I385+I382</f>
        <v>51157</v>
      </c>
      <c r="J1335" s="340">
        <f>SUM(J1320+J1311+J1294+J1290+J1286+J1282+J1262+J1258+J1254+J1231+J1193+J1189+J1185+J1153+J1130+J1126+J1093+J1079+J1075+J1071+J1039+J1035+J1031+J1027+J1007+J1004+J985+J968+J952+J948+J944+J940+J936+J913+J909+J905+J858+J855+J851+J847+J806+J762+J758+J754+J750+J746+J742+J738+J706+J702+J698+J694+J690+J686+J682+J678+J674+J670+J647+J643+J639+J616+J597+J593+J589+J585+J581+J538+J488+J482+J478+J474+J470+J466+J462+J458+J454+J450+J446+J429+J397+J379)+J916+J1314+J1297+J1234+J1156+J809+J1331+J1303+J1300+J1237+J1205+J1202+J1199+J1196+J1148+J1142+J1136+J1133+J1105+J1102+J1099+J1096+J1085+J1082+J1045+J1042+J1022+J1019+J1016+J1013+J1010+J974+J971+J928+J925+J922+J919+J882+J879+J876+J873+J870+J867+J864+J861+J827+J824+J821+J818+J815+J812+J801+J798+J795+J783+J771+J768+J765+J724+J721+J718+J715+J712+J709+J665+J653+J650+J634+J631+J628+J625+J622+J619+J553+J550+J547+J544+J541+J509+J506+J500+J497+J494+J491+J435+J432+J421+J415+J412+J409+J406+J400+J1328+J1325+J1317+J1306+J1277+J1274+J1271+J1268+J1265+J1243+J1240+J1226+J1223+J1220+J1217+J1214+J1211+J1208+J1180+J1177+J1174+J1171+J1168+J1165+J1162+J1159+J1145+J1139+J1121+J1118+J1114+J1111+J1108+J1088+J1066+J1063+J1060+J1057+J1054+J1051+J1048+J1000+J997+J994+J991+J988+J980+J977+J958+J955+J931+J900+J897+J894+J891+J888+J885+J842+J839+J836+J833+J830+J792+J789+J786+J780+J777+J774+J733+J730+J727+J662+J659+J656+J612+J609+J606+J603+J600+J574+J571+J568+J565+J562+J559+J556+J533+J530+J527+J524+J521+J518+J515+J512+J503+J485+J441+J438+J424+J418+J403+J394+J391+J388+J385+J382</f>
        <v>122342</v>
      </c>
      <c r="K1335" s="340">
        <f>SUM(K1320+K1311+K1294+K1290+K1286+K1282+K1262+K1258+K1254+K1231+K1193+K1189+K1185+K1153+K1130+K1126+K1093+K1079+K1075+K1071+K1039+K1035+K1031+K1027+K1007+K1004+K985+K968+K952+K948+K944+K940+K936+K913+K909+K905+K858+K855+K851+K847+K806+K762+K758+K754+K750+K746+K742+K738+K706+K702+K698+K694+K690+K686+K682+K678+K674+K670+K647+K643+K639+K616+K597+K593+K589+K585+K581+K538+K488+K482+K478+K474+K470+K466+K462+K458+K454+K450+K446+K429+K397+K379)+K916+K1314+K1297+K1234+K1156+K809+K1331+K1303+K1300+K1237+K1205+K1202+K1199+K1196+K1148+K1142+K1136+K1133+K1105+K1102+K1099+K1096+K1085+K1082+K1045+K1042+K1022+K1019+K1016+K1013+K1010+K974+K971+K928+K925+K922+K919+K882+K879+K876+K873+K870+K867+K864+K861+K827+K824+K821+K818+K815+K812+K801+K798+K795+K783+K771+K768+K765+K724+K721+K718+K715+K712+K709+K665+K653+K650+K634+K631+K628+K625+K622+K619+K553+K550+K547+K544+K541+K509+K506+K500+K497+K494+K491+K435+K432+K421+K415+K412+K409+K406+K400+K1328+K1325+K1317+K1306+K1277+K1274+K1271+K1268+K1265+K1243+K1240+K1226+K1223+K1220+K1217+K1214+K1211+K1208+K1180+K1177+K1174+K1171+K1168+K1165+K1162+K1159+K1145+K1139+K1121+K1118+K1114+K1111+K1108+K1088+K1066+K1063+K1060+K1057+K1054+K1051+K1048+K1000+K997+K994+K991+K988+K980+K977+K958+K955+K931+K900+K897+K894+K891+K888+K885+K842+K839+K836+K833+K830+K792+K789+K786+K780+K777+K774+K733+K730+K727+K662+K659+K656+K612+K609+K606+K603+K600+K574+K571+K568+K565+K562+K559+K556+K533+K530+K527+K524+K521+K518+K515+K512+K503+K485+K441+K438+K424+K418+K403+K394+K391+K388+K385+K382</f>
        <v>0</v>
      </c>
      <c r="L1335" s="340">
        <f>SUM(L1320+L1311+L1294+L1290+L1286+L1282+L1262+L1258+L1254+L1231+L1193+L1189+L1185+L1153+L1130+L1126+L1093+L1079+L1075+L1071+L1039+L1035+L1031+L1027+L1007+L1004+L985+L968+L952+L948+L944+L940+L936+L913+L909+L905+L858+L855+L851+L847+L806+L762+L758+L754+L750+L746+L742+L738+L706+L702+L698+L694+L690+L686+L682+L678+L674+L670+L647+L643+L639+L616+L597+L593+L589+L585+L581+L538+L488+L482+L478+L474+L470+L466+L462+L458+L454+L450+L446+L429+L397+L379)+L916+L1314+L1297+L1234+L1156+L809+L1331+L1303+L1300+L1237+L1205+L1202+L1199+L1196+L1148+L1142+L1136+L1133+L1105+L1102+L1099+L1096+L1085+L1082+L1045+L1042+L1022+L1019+L1016+L1013+L1010+L974+L971+L928+L925+L922+L919+L882+L879+L876+L873+L870+L867+L864+L861+L827+L824+L821+L818+L815+L812+L801+L798+L795+L783+L771+L768+L765+L724+L721+L718+L715+L712+L709+L665+L653+L650+L634+L631+L628+L625+L622+L619+L553+L550+L547+L544+L541+L509+L506+L500+L497+L494+L491+L435+L432+L421+L415+L412+L409+L406+L400+L1328+L1325+L1317+L1306+L1277+L1274+L1271+L1268+L1265+L1243+L1240+L1226+L1223+L1220+L1217+L1214+L1211+L1208+L1180+L1177+L1174+L1171+L1168+L1165+L1162+L1159+L1145+L1139+L1121+L1118+L1114+L1111+L1108+L1088+L1066+L1063+L1060+L1057+L1054+L1051+L1048+L1000+L997+L994+L991+L988+L980+L977+L958+L955+L931+L900+L897+L894+L891+L888+L885+L842+L839+L836+L833+L830+L792+L789+L786+L780+L777+L774+L733+L730+L727+L662+L659+L656+L612+L609+L606+L603+L600+L574+L571+L568+L565+L562+L559+L556+L533+L530+L527+L524+L521+L518+L515+L512+L503+L485+L441+L438+L424+L418+L403+L394+L391+L388+L385+L382</f>
        <v>0</v>
      </c>
      <c r="M1335" s="852">
        <f>SUM(M1320+M1311+M1294+M1290+M1286+M1282+M1262+M1258+M1254+M1231+M1193+M1189+M1185+M1153+M1130+M1126+M1093+M1079+M1075+M1071+M1039+M1035+M1031+M1027+M1007+M1004+M985+M968+M952+M948+M944+M940+M936+M913+M909+M905+M858+M855+M851+M847+M806+M762+M758+M754+M750+M746+M742+M738+M706+M702+M698+M694+M690+M686+M682+M678+M674+M670+M647+M643+M639+M616+M597+M593+M589+M585+M581+M538+M488+M482+M478+M474+M470+M466+M462+M458+M454+M450+M446+M429+M397+M379)+M916+M1314+M1297+M1234+M1156+M809+M1331+M1303+M1300+M1237+M1205+M1202+M1199+M1196+M1148+M1142+M1136+M1133+M1105+M1102+M1099+M1096+M1085+M1082+M1045+M1042+M1022+M1019+M1016+M1013+M1010+M974+M971+M928+M925+M922+M919+M882+M879+M876+M873+M870+M867+M864+M861+M827+M824+M821+M818+M815+M812+M801+M798+M795+M783+M771+M768+M765+M724+M721+M718+M715+M712+M709+M665+M653+M650+M634+M631+M628+M625+M622+M619+M553+M550+M547+M544+M541+M509+M506+M500+M497+M494+M491+M435+M432+M421+M415+M412+M409+M406+M400+M1328+M1325+M1317+M1306+M1277+M1274+M1271+M1268+M1265+M1243+M1240+M1226+M1223+M1220+M1217+M1214+M1211+M1208+M1180+M1177+M1174+M1171+M1168+M1165+M1162+M1159+M1145+M1139+M1121+M1118+M1114+M1111+M1108+M1088+M1066+M1063+M1060+M1057+M1054+M1051+M1048+M1000+M997+M994+M991+M988+M980+M977+M958+M955+M931+M900+M897+M894+M891+M888+M885+M842+M839+M836+M833+M830+M792+M789+M786+M780+M777+M774+M733+M730+M727+M662+M659+M656+M612+M609+M606+M603+M600+M574+M571+M568+M565+M562+M559+M556+M533+M530+M527+M524+M521+M518+M515+M512+M503+M485+M441+M438+M424+M418+M403+M394+M391+M388+M385+M382</f>
        <v>173499</v>
      </c>
      <c r="N1335" s="366"/>
    </row>
    <row r="1336" spans="1:14" ht="19.5" customHeight="1" thickBot="1">
      <c r="A1336" s="802">
        <v>1329</v>
      </c>
      <c r="B1336" s="609"/>
      <c r="C1336" s="594"/>
      <c r="D1336" s="349" t="s">
        <v>275</v>
      </c>
      <c r="E1336" s="367"/>
      <c r="F1336" s="739"/>
      <c r="G1336" s="739"/>
      <c r="H1336" s="740"/>
      <c r="I1336" s="610">
        <f>SUM(I380+I383+I386+I389+I392+I395+I398+I401+I404+I407+I410+I413+I416+I419+I422+I425+I430+I433+I436+I439+I442+I447+I455+I483+I486+I489+I492+I495+I498+I501+I504+I507+I510+I513+I516+I519+I522+I525+I528+I531+I534+I539+I542+I545+I548+I551+I554+I557+I560+I563+I566+I569+I572+I575+I577+I582+I586+I590+I594+I601+I604+I607+I610+I613+I617+I620+I623+I626+I629+I632+I635+I640+I644+I648+I651+I654+I657+I660+I663+I666+I671+I675+I683+I691+I695+I699+I703+I707+I710+I713+I716+I719+I722+I725+I728+I731+I734+I751+I755+I759+I763+I766+I769+I772+I775+I778+I781+I784+I787+I790+I793+I796+I799+I802+I807+I810+I813+I816+I819+I822+I825+I828+I831+I834+I837+I840+I843+I848+I852+I856+I859+I862+I865+I868+I871+I874+I877+I880+I883+I886+I889+I892+I895+I898+I901+I906+I910+I914+I917+I920+I923+I926+I929+I932+I937+I941+I949+I953+I956+I959+I969+I972+I975+I981+I986+I989+I992+I995+I998+I1001+I1005+I1008+I1011+I1014+I1017+I1020+I1023+I1032+I1036+I1040+I1043+I1046+I1049+I1052+I1055+I1058+I1061+I1064+I1067+I1072+I1076+I1080+I1083+I1086+I1089+I1094+I1097+I1100+I1103+I1106+I1109+I1112+I1115+I1119+I1122+I1127+I1131+I1134+I1137+I1140+I1143+I1146+I1149+I1154+I1157+I1160+I1163+I1166+I1169+I1172+I1175+I1178+I1181+I1186+I1190+I1194+I1197+I1200+I1203+I1206+I1209+I1212+I1215+I1218+I1221+I1224+I1227+I1232+I1235+I1238+I1241+I1244+I1266+I1269+I1272+I1275+I1278+I1283+I1287+I1291+I1295+I1298+I1301+I1304+I1307+I1312+I1315+I1318+I1321+I1326+I1329+I1332)+I1246+I1248+I1250+I961+I963+I1323</f>
        <v>35825</v>
      </c>
      <c r="J1336" s="368">
        <f>SUM(J380+J383+J386+J389+J392+J395+J398+J401+J404+J407+J410+J413+J416+J419+J422+J425+J430+J433+J436+J439+J442+J447+J455+J483+J486+J489+J492+J495+J498+J501+J504+J507+J510+J513+J516+J519+J522+J525+J528+J531+J534+J539+J542+J545+J548+J551+J554+J557+J560+J563+J566+J569+J572+J575+J577+J582+J586+J590+J594+J601+J604+J607+J610+J613+J617+J620+J623+J626+J629+J632+J635+J640+J644+J648+J651+J654+J657+J660+J663+J666+J671+J675+J683+J691+J695+J699+J703+J707+J710+J713+J716+J719+J722+J725+J728+J731+J734+J751+J755+J759+J763+J766+J769+J772+J775+J778+J781+J784+J787+J790+J793+J796+J799+J802+J807+J810+J813+J816+J819+J822+J825+J828+J831+J834+J837+J840+J843+J848+J852+J856+J859+J862+J865+J868+J871+J874+J877+J880+J883+J886+J889+J892+J895+J898+J901+J906+J910+J914+J917+J920+J923+J926+J929+J932+J937+J941+J949+J953+J956+J959+J969+J972+J975+J981+J986+J989+J992+J995+J998+J1001+J1005+J1008+J1011+J1014+J1017+J1020+J1023+J1032+J1036+J1040+J1043+J1046+J1049+J1052+J1055+J1058+J1061+J1064+J1067+J1072+J1076+J1080+J1083+J1086+J1089+J1094+J1097+J1100+J1103+J1106+J1109+J1112+J1115+J1119+J1122+J1127+J1131+J1134+J1137+J1140+J1143+J1146+J1149+J1154+J1157+J1160+J1163+J1166+J1169+J1172+J1175+J1178+J1181+J1186+J1190+J1194+J1197+J1200+J1203+J1206+J1209+J1212+J1215+J1218+J1221+J1224+J1227+J1232+J1235+J1238+J1241+J1244+J1266+J1269+J1272+J1275+J1278+J1283+J1287+J1291+J1295+J1298+J1301+J1304+J1307+J1312+J1315+J1318+J1321+J1326+J1329+J1332)+J1246+J1248+J1250+J961+J963+J1323</f>
        <v>102713</v>
      </c>
      <c r="K1336" s="368">
        <f>SUM(K380+K383+K386+K389+K392+K395+K398+K401+K404+K407+K410+K413+K416+K419+K422+K425+K430+K433+K436+K439+K442+K447+K455+K483+K486+K489+K492+K495+K498+K501+K504+K507+K510+K513+K516+K519+K522+K525+K528+K531+K534+K539+K542+K545+K548+K551+K554+K557+K560+K563+K566+K569+K572+K575+K577+K582+K586+K590+K594+K601+K604+K607+K610+K613+K617+K620+K623+K626+K629+K632+K635+K640+K644+K648+K651+K654+K657+K660+K663+K666+K671+K675+K683+K691+K695+K699+K703+K707+K710+K713+K716+K719+K722+K725+K728+K731+K734+K751+K755+K759+K763+K766+K769+K772+K775+K778+K781+K784+K787+K790+K793+K796+K799+K802+K807+K810+K813+K816+K819+K822+K825+K828+K831+K834+K837+K840+K843+K848+K852+K856+K859+K862+K865+K868+K871+K874+K877+K880+K883+K886+K889+K892+K895+K898+K901+K906+K910+K914+K917+K920+K923+K926+K929+K932+K937+K941+K949+K953+K956+K959+K969+K972+K975+K981+K986+K989+K992+K995+K998+K1001+K1005+K1008+K1011+K1014+K1017+K1020+K1023+K1032+K1036+K1040+K1043+K1046+K1049+K1052+K1055+K1058+K1061+K1064+K1067+K1072+K1076+K1080+K1083+K1086+K1089+K1094+K1097+K1100+K1103+K1106+K1109+K1112+K1115+K1119+K1122+K1127+K1131+K1134+K1137+K1140+K1143+K1146+K1149+K1154+K1157+K1160+K1163+K1166+K1169+K1172+K1175+K1178+K1181+K1186+K1190+K1194+K1197+K1200+K1203+K1206+K1209+K1212+K1215+K1218+K1221+K1224+K1227+K1232+K1235+K1238+K1241+K1244+K1266+K1269+K1272+K1275+K1278+K1283+K1287+K1291+K1295+K1298+K1301+K1304+K1307+K1312+K1315+K1318+K1321+K1326+K1329+K1332)+K1246+K1248+K1250+K961+K963+K1323</f>
        <v>0</v>
      </c>
      <c r="L1336" s="368">
        <f>SUM(L380+L383+L386+L389+L392+L395+L398+L401+L404+L407+L410+L413+L416+L419+L422+L425+L430+L433+L436+L439+L442+L447+L455+L483+L486+L489+L492+L495+L498+L501+L504+L507+L510+L513+L516+L519+L522+L525+L528+L531+L534+L539+L542+L545+L548+L551+L554+L557+L560+L563+L566+L569+L572+L575+L577+L582+L586+L590+L594+L601+L604+L607+L610+L613+L617+L620+L623+L626+L629+L632+L635+L640+L644+L648+L651+L654+L657+L660+L663+L666+L671+L675+L683+L691+L695+L699+L703+L707+L710+L713+L716+L719+L722+L725+L728+L731+L734+L751+L755+L759+L763+L766+L769+L772+L775+L778+L781+L784+L787+L790+L793+L796+L799+L802+L807+L810+L813+L816+L819+L822+L825+L828+L831+L834+L837+L840+L843+L848+L852+L856+L859+L862+L865+L868+L871+L874+L877+L880+L883+L886+L889+L892+L895+L898+L901+L906+L910+L914+L917+L920+L923+L926+L929+L932+L937+L941+L949+L953+L956+L959+L969+L972+L975+L981+L986+L989+L992+L995+L998+L1001+L1005+L1008+L1011+L1014+L1017+L1020+L1023+L1032+L1036+L1040+L1043+L1046+L1049+L1052+L1055+L1058+L1061+L1064+L1067+L1072+L1076+L1080+L1083+L1086+L1089+L1094+L1097+L1100+L1103+L1106+L1109+L1112+L1115+L1119+L1122+L1127+L1131+L1134+L1137+L1140+L1143+L1146+L1149+L1154+L1157+L1160+L1163+L1166+L1169+L1172+L1175+L1178+L1181+L1186+L1190+L1194+L1197+L1200+L1203+L1206+L1209+L1212+L1215+L1218+L1221+L1224+L1227+L1232+L1235+L1238+L1241+L1244+L1266+L1269+L1272+L1275+L1278+L1283+L1287+L1291+L1295+L1298+L1301+L1304+L1307+L1312+L1315+L1318+L1321+L1326+L1329+L1332)+L1246+L1248+L1250+L961+L963+L1323</f>
        <v>0</v>
      </c>
      <c r="M1336" s="1119">
        <f>SUM(M380+M383+M386+M389+M392+M395+M398+M401+M404+M407+M410+M413+M416+M419+M422+M425+M430+M433+M436+M439+M442+M447+M455+M483+M486+M489+M492+M495+M498+M501+M504+M507+M510+M513+M516+M519+M522+M525+M528+M531+M534+M539+M542+M545+M548+M551+M554+M557+M560+M563+M566+M569+M572+M575+M577+M582+M586+M590+M594+M601+M604+M607+M610+M613+M617+M620+M623+M626+M629+M632+M635+M640+M644+M648+M651+M654+M657+M660+M663+M666+M671+M675+M683+M691+M695+M699+M703+M707+M710+M713+M716+M719+M722+M725+M728+M731+M734+M751+M755+M759+M763+M766+M769+M772+M775+M778+M781+M784+M787+M790+M793+M796+M799+M802+M807+M810+M813+M816+M819+M822+M825+M828+M831+M834+M837+M840+M843+M848+M852+M856+M859+M862+M865+M868+M871+M874+M877+M880+M883+M886+M889+M892+M895+M898+M901+M906+M910+M914+M917+M920+M923+M926+M929+M932+M937+M941+M949+M953+M956+M959+M969+M972+M975+M981+M986+M989+M992+M995+M998+M1001+M1005+M1008+M1011+M1014+M1017+M1020+M1023+M1032+M1036+M1040+M1043+M1046+M1049+M1052+M1055+M1058+M1061+M1064+M1067+M1072+M1076+M1080+M1083+M1086+M1089+M1094+M1097+M1100+M1103+M1106+M1109+M1112+M1115+M1119+M1122+M1127+M1131+M1134+M1137+M1140+M1143+M1146+M1149+M1154+M1157+M1160+M1163+M1166+M1169+M1172+M1175+M1178+M1181+M1186+M1190+M1194+M1197+M1200+M1203+M1206+M1209+M1212+M1215+M1218+M1221+M1224+M1227+M1232+M1235+M1238+M1241+M1244+M1266+M1269+M1272+M1275+M1278+M1283+M1287+M1291+M1295+M1298+M1301+M1304+M1307+M1312+M1315+M1318+M1321+M1326+M1329+M1332)+M1246+M1248+M1250+M961+M963+M1323</f>
        <v>138538</v>
      </c>
      <c r="N1336" s="369"/>
    </row>
    <row r="1337" spans="1:14" ht="15.75" thickTop="1">
      <c r="A1337" s="802">
        <v>1330</v>
      </c>
      <c r="B1337" s="595"/>
      <c r="C1337" s="853"/>
      <c r="D1337" s="611" t="s">
        <v>809</v>
      </c>
      <c r="E1337" s="612"/>
      <c r="F1337" s="741"/>
      <c r="G1337" s="741"/>
      <c r="H1337" s="742"/>
      <c r="I1337" s="613"/>
      <c r="J1337" s="614"/>
      <c r="K1337" s="614"/>
      <c r="L1337" s="872"/>
      <c r="M1337" s="615"/>
      <c r="N1337" s="616"/>
    </row>
    <row r="1338" spans="1:14" ht="15.75" thickBot="1">
      <c r="A1338" s="802">
        <v>1331</v>
      </c>
      <c r="B1338" s="617"/>
      <c r="C1338" s="850"/>
      <c r="D1338" s="618" t="s">
        <v>277</v>
      </c>
      <c r="E1338" s="619"/>
      <c r="F1338" s="743"/>
      <c r="G1338" s="743"/>
      <c r="H1338" s="744"/>
      <c r="I1338" s="621">
        <v>120971</v>
      </c>
      <c r="J1338" s="620">
        <v>500</v>
      </c>
      <c r="K1338" s="620">
        <v>0</v>
      </c>
      <c r="L1338" s="873"/>
      <c r="M1338" s="622">
        <v>121471</v>
      </c>
      <c r="N1338" s="623"/>
    </row>
    <row r="1339" spans="1:14" ht="19.5" customHeight="1" thickTop="1">
      <c r="A1339" s="802">
        <v>1332</v>
      </c>
      <c r="B1339" s="624"/>
      <c r="C1339" s="854"/>
      <c r="D1339" s="625" t="s">
        <v>0</v>
      </c>
      <c r="E1339" s="626"/>
      <c r="F1339" s="745">
        <f>SUM(F1333+F371)</f>
        <v>18406653</v>
      </c>
      <c r="G1339" s="745">
        <f>SUM(G1333+G371)</f>
        <v>1859723</v>
      </c>
      <c r="H1339" s="745">
        <f>SUM(H1333+H371)</f>
        <v>2950970</v>
      </c>
      <c r="I1339" s="627"/>
      <c r="J1339" s="628"/>
      <c r="K1339" s="628"/>
      <c r="L1339" s="874"/>
      <c r="M1339" s="629"/>
      <c r="N1339" s="630"/>
    </row>
    <row r="1340" spans="1:14" ht="19.5" customHeight="1">
      <c r="A1340" s="802">
        <v>1333</v>
      </c>
      <c r="B1340" s="571"/>
      <c r="C1340" s="568"/>
      <c r="D1340" s="347" t="s">
        <v>277</v>
      </c>
      <c r="E1340" s="287"/>
      <c r="F1340" s="288"/>
      <c r="G1340" s="288"/>
      <c r="H1340" s="731"/>
      <c r="I1340" s="371">
        <f>SUM(I1334,I372)+I1338</f>
        <v>3180180</v>
      </c>
      <c r="J1340" s="364">
        <f>SUM(J1334,J372)+J1338</f>
        <v>52588</v>
      </c>
      <c r="K1340" s="364">
        <f>SUM(K1334,K372)+K1338</f>
        <v>1418800</v>
      </c>
      <c r="L1340" s="870"/>
      <c r="M1340" s="372">
        <f>SUM(I1340:K1340)</f>
        <v>4651568</v>
      </c>
      <c r="N1340" s="365">
        <f>SUM(N1334,N372)+N1337</f>
        <v>7061694</v>
      </c>
    </row>
    <row r="1341" spans="1:14" ht="19.5" customHeight="1">
      <c r="A1341" s="802">
        <v>1334</v>
      </c>
      <c r="B1341" s="573"/>
      <c r="C1341" s="568"/>
      <c r="D1341" s="292" t="s">
        <v>285</v>
      </c>
      <c r="E1341" s="282"/>
      <c r="F1341" s="293"/>
      <c r="G1341" s="293"/>
      <c r="H1341" s="732"/>
      <c r="I1341" s="608">
        <f>SUM(I1335,I373)</f>
        <v>6361400</v>
      </c>
      <c r="J1341" s="340">
        <f>SUM(J1335,J373)</f>
        <v>136874</v>
      </c>
      <c r="K1341" s="340">
        <f>SUM(K1335,K373)</f>
        <v>36923</v>
      </c>
      <c r="L1341" s="871"/>
      <c r="M1341" s="373">
        <f>SUM(M1335,M373)</f>
        <v>6535197</v>
      </c>
      <c r="N1341" s="366">
        <v>7061694</v>
      </c>
    </row>
    <row r="1342" spans="1:14" ht="19.5" customHeight="1" thickBot="1">
      <c r="A1342" s="802">
        <v>1335</v>
      </c>
      <c r="B1342" s="609"/>
      <c r="C1342" s="594"/>
      <c r="D1342" s="349" t="s">
        <v>275</v>
      </c>
      <c r="E1342" s="367"/>
      <c r="F1342" s="739"/>
      <c r="G1342" s="739"/>
      <c r="H1342" s="740"/>
      <c r="I1342" s="610">
        <f>SUM(I1336+I374)</f>
        <v>3024212</v>
      </c>
      <c r="J1342" s="368">
        <f>SUM(J1336+J374)</f>
        <v>115001</v>
      </c>
      <c r="K1342" s="368">
        <f>SUM(K1336+K374)</f>
        <v>36923</v>
      </c>
      <c r="L1342" s="368">
        <f>SUM(L1336+L374)</f>
        <v>6520</v>
      </c>
      <c r="M1342" s="374">
        <f>SUM(I1342:K1342)+L1342</f>
        <v>3182656</v>
      </c>
      <c r="N1342" s="369"/>
    </row>
    <row r="1343" spans="2:14" ht="15.75" thickTop="1">
      <c r="B1343" s="146" t="s">
        <v>716</v>
      </c>
      <c r="C1343" s="156"/>
      <c r="D1343" s="279"/>
      <c r="E1343" s="631"/>
      <c r="F1343" s="746"/>
      <c r="G1343" s="746"/>
      <c r="H1343" s="746"/>
      <c r="I1343" s="632"/>
      <c r="J1343" s="632"/>
      <c r="K1343" s="632"/>
      <c r="L1343" s="632"/>
      <c r="M1343" s="633"/>
      <c r="N1343" s="632"/>
    </row>
    <row r="1344" spans="2:14" ht="15">
      <c r="B1344" s="146" t="s">
        <v>6</v>
      </c>
      <c r="C1344" s="156"/>
      <c r="D1344" s="162"/>
      <c r="E1344" s="631"/>
      <c r="F1344" s="746"/>
      <c r="G1344" s="746"/>
      <c r="H1344" s="746"/>
      <c r="I1344" s="632"/>
      <c r="J1344" s="632"/>
      <c r="K1344" s="632"/>
      <c r="L1344" s="632"/>
      <c r="M1344" s="633"/>
      <c r="N1344" s="632"/>
    </row>
    <row r="1345" spans="2:14" ht="15">
      <c r="B1345" s="146" t="s">
        <v>7</v>
      </c>
      <c r="C1345" s="156"/>
      <c r="D1345" s="162"/>
      <c r="E1345" s="631"/>
      <c r="F1345" s="746"/>
      <c r="G1345" s="746"/>
      <c r="H1345" s="746"/>
      <c r="I1345" s="632"/>
      <c r="J1345" s="632"/>
      <c r="K1345" s="632"/>
      <c r="L1345" s="632"/>
      <c r="M1345" s="633"/>
      <c r="N1345" s="632"/>
    </row>
  </sheetData>
  <sheetProtection/>
  <mergeCells count="15">
    <mergeCell ref="M6:M7"/>
    <mergeCell ref="N6:N7"/>
    <mergeCell ref="B1:D1"/>
    <mergeCell ref="B2:N2"/>
    <mergeCell ref="B3:N3"/>
    <mergeCell ref="B6:B7"/>
    <mergeCell ref="C6:C7"/>
    <mergeCell ref="D6:D7"/>
    <mergeCell ref="E6:E7"/>
    <mergeCell ref="F6:F7"/>
    <mergeCell ref="G6:G7"/>
    <mergeCell ref="H6:H7"/>
    <mergeCell ref="I6:J6"/>
    <mergeCell ref="K6:K7"/>
    <mergeCell ref="L6:L7"/>
  </mergeCells>
  <printOptions/>
  <pageMargins left="0.7086614173228347" right="0.7086614173228347" top="0.7480314960629921" bottom="0.5511811023622047" header="0.31496062992125984" footer="0.31496062992125984"/>
  <pageSetup fitToHeight="16" fitToWidth="1" horizontalDpi="600" verticalDpi="600" orientation="portrait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3"/>
  <sheetViews>
    <sheetView view="pageBreakPreview" zoomScale="90" zoomScaleSheetLayoutView="90" zoomScalePageLayoutView="0" workbookViewId="0" topLeftCell="A1">
      <selection activeCell="B1" sqref="B1:D1"/>
    </sheetView>
  </sheetViews>
  <sheetFormatPr defaultColWidth="9.00390625" defaultRowHeight="12.75"/>
  <cols>
    <col min="1" max="1" width="3.125" style="798" bestFit="1" customWidth="1"/>
    <col min="2" max="3" width="4.00390625" style="63" customWidth="1"/>
    <col min="4" max="4" width="52.75390625" style="69" customWidth="1"/>
    <col min="5" max="5" width="5.75390625" style="70" customWidth="1"/>
    <col min="6" max="6" width="10.75390625" style="90" customWidth="1"/>
    <col min="7" max="7" width="10.375" style="71" bestFit="1" customWidth="1"/>
    <col min="8" max="8" width="9.00390625" style="663" bestFit="1" customWidth="1"/>
    <col min="9" max="9" width="11.125" style="90" customWidth="1"/>
    <col min="10" max="16384" width="9.125" style="68" customWidth="1"/>
  </cols>
  <sheetData>
    <row r="1" spans="1:9" s="67" customFormat="1" ht="15">
      <c r="A1" s="798"/>
      <c r="B1" s="1737" t="s">
        <v>1509</v>
      </c>
      <c r="C1" s="1737"/>
      <c r="D1" s="1737"/>
      <c r="E1" s="64"/>
      <c r="F1" s="375"/>
      <c r="G1" s="65"/>
      <c r="H1" s="66"/>
      <c r="I1" s="66"/>
    </row>
    <row r="2" spans="2:9" ht="15">
      <c r="B2" s="1738" t="s">
        <v>426</v>
      </c>
      <c r="C2" s="1738"/>
      <c r="D2" s="1738"/>
      <c r="E2" s="1738"/>
      <c r="F2" s="1738"/>
      <c r="G2" s="1738"/>
      <c r="H2" s="1738"/>
      <c r="I2" s="1738"/>
    </row>
    <row r="3" spans="2:9" ht="15">
      <c r="B3" s="1738" t="s">
        <v>924</v>
      </c>
      <c r="C3" s="1738"/>
      <c r="D3" s="1738"/>
      <c r="E3" s="1738"/>
      <c r="F3" s="1738"/>
      <c r="G3" s="1738"/>
      <c r="H3" s="1738"/>
      <c r="I3" s="1738"/>
    </row>
    <row r="4" spans="7:9" ht="15">
      <c r="G4" s="150"/>
      <c r="H4" s="1739" t="s">
        <v>155</v>
      </c>
      <c r="I4" s="1739"/>
    </row>
    <row r="5" spans="1:9" s="73" customFormat="1" ht="15.75" thickBot="1">
      <c r="A5" s="798"/>
      <c r="B5" s="63" t="s">
        <v>164</v>
      </c>
      <c r="C5" s="63" t="s">
        <v>165</v>
      </c>
      <c r="D5" s="70" t="s">
        <v>166</v>
      </c>
      <c r="E5" s="70" t="s">
        <v>167</v>
      </c>
      <c r="F5" s="376" t="s">
        <v>168</v>
      </c>
      <c r="G5" s="72" t="s">
        <v>169</v>
      </c>
      <c r="H5" s="72" t="s">
        <v>170</v>
      </c>
      <c r="I5" s="72" t="s">
        <v>35</v>
      </c>
    </row>
    <row r="6" spans="2:9" ht="103.5" thickBot="1">
      <c r="B6" s="139" t="s">
        <v>702</v>
      </c>
      <c r="C6" s="140" t="s">
        <v>399</v>
      </c>
      <c r="D6" s="74" t="s">
        <v>156</v>
      </c>
      <c r="E6" s="131" t="s">
        <v>715</v>
      </c>
      <c r="F6" s="807" t="s">
        <v>273</v>
      </c>
      <c r="G6" s="808" t="s">
        <v>274</v>
      </c>
      <c r="H6" s="75" t="s">
        <v>275</v>
      </c>
      <c r="I6" s="636" t="s">
        <v>1313</v>
      </c>
    </row>
    <row r="7" spans="1:9" ht="15">
      <c r="A7" s="798">
        <v>1</v>
      </c>
      <c r="B7" s="147">
        <v>18</v>
      </c>
      <c r="D7" s="138" t="s">
        <v>812</v>
      </c>
      <c r="F7" s="637"/>
      <c r="G7" s="150"/>
      <c r="H7" s="796"/>
      <c r="I7" s="881"/>
    </row>
    <row r="8" spans="1:9" ht="15">
      <c r="A8" s="798">
        <v>2</v>
      </c>
      <c r="B8" s="141"/>
      <c r="C8" s="142">
        <v>1</v>
      </c>
      <c r="D8" s="60" t="s">
        <v>606</v>
      </c>
      <c r="E8" s="76" t="s">
        <v>776</v>
      </c>
      <c r="F8" s="377">
        <v>5000</v>
      </c>
      <c r="G8" s="378">
        <v>9311</v>
      </c>
      <c r="H8" s="794">
        <v>9308</v>
      </c>
      <c r="I8" s="882"/>
    </row>
    <row r="9" spans="1:9" ht="30">
      <c r="A9" s="797">
        <v>3</v>
      </c>
      <c r="B9" s="141"/>
      <c r="C9" s="142">
        <v>2</v>
      </c>
      <c r="D9" s="78" t="s">
        <v>609</v>
      </c>
      <c r="E9" s="76" t="s">
        <v>714</v>
      </c>
      <c r="F9" s="379">
        <v>1500</v>
      </c>
      <c r="G9" s="380">
        <v>1500</v>
      </c>
      <c r="H9" s="794">
        <v>1499</v>
      </c>
      <c r="I9" s="882"/>
    </row>
    <row r="10" spans="1:9" s="80" customFormat="1" ht="15">
      <c r="A10" s="798">
        <v>4</v>
      </c>
      <c r="B10" s="141"/>
      <c r="C10" s="142">
        <v>3</v>
      </c>
      <c r="D10" s="61" t="s">
        <v>611</v>
      </c>
      <c r="E10" s="77" t="s">
        <v>714</v>
      </c>
      <c r="F10" s="377">
        <v>5000</v>
      </c>
      <c r="G10" s="378">
        <v>5000</v>
      </c>
      <c r="H10" s="794">
        <v>5000</v>
      </c>
      <c r="I10" s="883"/>
    </row>
    <row r="11" spans="1:9" s="79" customFormat="1" ht="15">
      <c r="A11" s="798">
        <v>5</v>
      </c>
      <c r="B11" s="141"/>
      <c r="C11" s="142">
        <v>4</v>
      </c>
      <c r="D11" s="61" t="s">
        <v>613</v>
      </c>
      <c r="E11" s="77" t="s">
        <v>714</v>
      </c>
      <c r="F11" s="377">
        <v>1500</v>
      </c>
      <c r="G11" s="378">
        <v>0</v>
      </c>
      <c r="H11" s="794">
        <v>0</v>
      </c>
      <c r="I11" s="884"/>
    </row>
    <row r="12" spans="1:9" s="82" customFormat="1" ht="15">
      <c r="A12" s="798">
        <v>6</v>
      </c>
      <c r="B12" s="141"/>
      <c r="C12" s="142">
        <v>5</v>
      </c>
      <c r="D12" s="81" t="s">
        <v>614</v>
      </c>
      <c r="E12" s="77" t="s">
        <v>714</v>
      </c>
      <c r="F12" s="381">
        <v>45000</v>
      </c>
      <c r="G12" s="382">
        <v>45000</v>
      </c>
      <c r="H12" s="794">
        <v>43598</v>
      </c>
      <c r="I12" s="884"/>
    </row>
    <row r="13" spans="1:9" ht="30">
      <c r="A13" s="797">
        <v>7</v>
      </c>
      <c r="B13" s="141"/>
      <c r="C13" s="142">
        <v>6</v>
      </c>
      <c r="D13" s="792" t="s">
        <v>616</v>
      </c>
      <c r="E13" s="77" t="s">
        <v>714</v>
      </c>
      <c r="F13" s="377">
        <v>14000</v>
      </c>
      <c r="G13" s="378">
        <v>16074</v>
      </c>
      <c r="H13" s="794">
        <v>15854</v>
      </c>
      <c r="I13" s="882">
        <v>80</v>
      </c>
    </row>
    <row r="14" spans="1:9" ht="30">
      <c r="A14" s="797">
        <v>8</v>
      </c>
      <c r="B14" s="141"/>
      <c r="C14" s="142">
        <v>7</v>
      </c>
      <c r="D14" s="793" t="s">
        <v>617</v>
      </c>
      <c r="E14" s="77" t="s">
        <v>714</v>
      </c>
      <c r="F14" s="377">
        <v>23000</v>
      </c>
      <c r="G14" s="378">
        <v>23694</v>
      </c>
      <c r="H14" s="794">
        <v>23646</v>
      </c>
      <c r="I14" s="882">
        <v>48</v>
      </c>
    </row>
    <row r="15" spans="1:9" ht="30">
      <c r="A15" s="797">
        <v>9</v>
      </c>
      <c r="B15" s="141"/>
      <c r="C15" s="142">
        <v>8</v>
      </c>
      <c r="D15" s="60" t="s">
        <v>618</v>
      </c>
      <c r="E15" s="77" t="s">
        <v>714</v>
      </c>
      <c r="F15" s="377">
        <v>52000</v>
      </c>
      <c r="G15" s="378">
        <v>52000</v>
      </c>
      <c r="H15" s="794">
        <v>51637</v>
      </c>
      <c r="I15" s="882"/>
    </row>
    <row r="16" spans="1:9" ht="30">
      <c r="A16" s="797">
        <v>10</v>
      </c>
      <c r="B16" s="141"/>
      <c r="C16" s="142">
        <v>9</v>
      </c>
      <c r="D16" s="60" t="s">
        <v>619</v>
      </c>
      <c r="E16" s="77" t="s">
        <v>714</v>
      </c>
      <c r="F16" s="377">
        <v>32000</v>
      </c>
      <c r="G16" s="378">
        <v>28500</v>
      </c>
      <c r="H16" s="794">
        <v>28154</v>
      </c>
      <c r="I16" s="882">
        <v>3</v>
      </c>
    </row>
    <row r="17" spans="1:9" ht="15">
      <c r="A17" s="798">
        <v>11</v>
      </c>
      <c r="B17" s="141"/>
      <c r="C17" s="142">
        <v>10</v>
      </c>
      <c r="D17" s="60" t="s">
        <v>620</v>
      </c>
      <c r="E17" s="77" t="s">
        <v>714</v>
      </c>
      <c r="F17" s="377">
        <v>10000</v>
      </c>
      <c r="G17" s="378">
        <v>10000</v>
      </c>
      <c r="H17" s="794">
        <v>9996</v>
      </c>
      <c r="I17" s="882">
        <v>80</v>
      </c>
    </row>
    <row r="18" spans="1:9" ht="15">
      <c r="A18" s="798">
        <v>12</v>
      </c>
      <c r="B18" s="141"/>
      <c r="C18" s="142">
        <v>11</v>
      </c>
      <c r="D18" s="78" t="s">
        <v>621</v>
      </c>
      <c r="E18" s="77" t="s">
        <v>714</v>
      </c>
      <c r="F18" s="379">
        <v>4500</v>
      </c>
      <c r="G18" s="380">
        <v>4916</v>
      </c>
      <c r="H18" s="794">
        <v>4251</v>
      </c>
      <c r="I18" s="882"/>
    </row>
    <row r="19" spans="1:9" ht="15">
      <c r="A19" s="798">
        <v>13</v>
      </c>
      <c r="B19" s="141"/>
      <c r="C19" s="142">
        <v>12</v>
      </c>
      <c r="D19" s="83" t="s">
        <v>622</v>
      </c>
      <c r="E19" s="76" t="s">
        <v>714</v>
      </c>
      <c r="F19" s="379">
        <v>2000</v>
      </c>
      <c r="G19" s="380">
        <v>2000</v>
      </c>
      <c r="H19" s="794">
        <v>878</v>
      </c>
      <c r="I19" s="882"/>
    </row>
    <row r="20" spans="1:9" s="79" customFormat="1" ht="15">
      <c r="A20" s="798">
        <v>14</v>
      </c>
      <c r="B20" s="141"/>
      <c r="C20" s="142">
        <v>13</v>
      </c>
      <c r="D20" s="60" t="s">
        <v>605</v>
      </c>
      <c r="E20" s="76" t="s">
        <v>776</v>
      </c>
      <c r="F20" s="377"/>
      <c r="G20" s="378">
        <v>10000</v>
      </c>
      <c r="H20" s="794"/>
      <c r="I20" s="884"/>
    </row>
    <row r="21" spans="1:9" s="79" customFormat="1" ht="15">
      <c r="A21" s="798">
        <v>15</v>
      </c>
      <c r="B21" s="141"/>
      <c r="C21" s="142">
        <v>14</v>
      </c>
      <c r="D21" s="60" t="s">
        <v>31</v>
      </c>
      <c r="E21" s="76" t="s">
        <v>776</v>
      </c>
      <c r="F21" s="377"/>
      <c r="G21" s="378">
        <v>10000</v>
      </c>
      <c r="H21" s="794">
        <v>9998</v>
      </c>
      <c r="I21" s="884"/>
    </row>
    <row r="22" spans="1:9" s="80" customFormat="1" ht="30" customHeight="1">
      <c r="A22" s="797">
        <v>16</v>
      </c>
      <c r="B22" s="141"/>
      <c r="C22" s="142">
        <v>15</v>
      </c>
      <c r="D22" s="61" t="s">
        <v>352</v>
      </c>
      <c r="E22" s="77" t="s">
        <v>776</v>
      </c>
      <c r="F22" s="377"/>
      <c r="G22" s="378">
        <v>15000</v>
      </c>
      <c r="H22" s="794">
        <v>15000</v>
      </c>
      <c r="I22" s="883"/>
    </row>
    <row r="23" spans="1:9" ht="15">
      <c r="A23" s="798">
        <v>17</v>
      </c>
      <c r="B23" s="141"/>
      <c r="C23" s="142">
        <v>16</v>
      </c>
      <c r="D23" s="60" t="s">
        <v>607</v>
      </c>
      <c r="E23" s="76" t="s">
        <v>776</v>
      </c>
      <c r="F23" s="377"/>
      <c r="G23" s="378">
        <v>20000</v>
      </c>
      <c r="H23" s="794">
        <v>5770</v>
      </c>
      <c r="I23" s="882"/>
    </row>
    <row r="24" spans="1:9" ht="15">
      <c r="A24" s="798">
        <v>18</v>
      </c>
      <c r="B24" s="141"/>
      <c r="C24" s="142">
        <v>17</v>
      </c>
      <c r="D24" s="60" t="s">
        <v>353</v>
      </c>
      <c r="E24" s="76" t="s">
        <v>776</v>
      </c>
      <c r="F24" s="377"/>
      <c r="G24" s="378">
        <v>17000</v>
      </c>
      <c r="H24" s="794">
        <v>17000</v>
      </c>
      <c r="I24" s="882">
        <v>80</v>
      </c>
    </row>
    <row r="25" spans="1:9" s="80" customFormat="1" ht="15">
      <c r="A25" s="798">
        <v>19</v>
      </c>
      <c r="B25" s="141"/>
      <c r="C25" s="142">
        <v>18</v>
      </c>
      <c r="D25" s="61" t="s">
        <v>608</v>
      </c>
      <c r="E25" s="77" t="s">
        <v>714</v>
      </c>
      <c r="F25" s="377"/>
      <c r="G25" s="378">
        <v>145000</v>
      </c>
      <c r="H25" s="794">
        <v>141209</v>
      </c>
      <c r="I25" s="883">
        <v>1469</v>
      </c>
    </row>
    <row r="26" spans="1:9" ht="30">
      <c r="A26" s="797">
        <v>20</v>
      </c>
      <c r="B26" s="141"/>
      <c r="C26" s="142">
        <v>19</v>
      </c>
      <c r="D26" s="61" t="s">
        <v>610</v>
      </c>
      <c r="E26" s="77" t="s">
        <v>714</v>
      </c>
      <c r="F26" s="377"/>
      <c r="G26" s="378">
        <v>8000</v>
      </c>
      <c r="H26" s="794">
        <v>7946</v>
      </c>
      <c r="I26" s="882"/>
    </row>
    <row r="27" spans="1:9" s="79" customFormat="1" ht="15">
      <c r="A27" s="798">
        <v>21</v>
      </c>
      <c r="B27" s="141"/>
      <c r="C27" s="142">
        <v>20</v>
      </c>
      <c r="D27" s="61" t="s">
        <v>612</v>
      </c>
      <c r="E27" s="76" t="s">
        <v>714</v>
      </c>
      <c r="F27" s="377"/>
      <c r="G27" s="378">
        <v>6800</v>
      </c>
      <c r="H27" s="794">
        <v>3998</v>
      </c>
      <c r="I27" s="884"/>
    </row>
    <row r="28" spans="1:9" s="79" customFormat="1" ht="15">
      <c r="A28" s="798">
        <v>22</v>
      </c>
      <c r="B28" s="141"/>
      <c r="C28" s="142">
        <v>21</v>
      </c>
      <c r="D28" s="61" t="s">
        <v>615</v>
      </c>
      <c r="E28" s="76" t="s">
        <v>714</v>
      </c>
      <c r="F28" s="377"/>
      <c r="G28" s="378">
        <v>5000</v>
      </c>
      <c r="H28" s="794">
        <v>5000</v>
      </c>
      <c r="I28" s="884"/>
    </row>
    <row r="29" spans="1:9" ht="15">
      <c r="A29" s="798">
        <v>23</v>
      </c>
      <c r="B29" s="141"/>
      <c r="C29" s="142">
        <v>22</v>
      </c>
      <c r="D29" s="61" t="s">
        <v>354</v>
      </c>
      <c r="E29" s="76" t="s">
        <v>714</v>
      </c>
      <c r="F29" s="377"/>
      <c r="G29" s="378">
        <v>5000</v>
      </c>
      <c r="H29" s="794">
        <v>4996</v>
      </c>
      <c r="I29" s="882"/>
    </row>
    <row r="30" spans="1:9" ht="15">
      <c r="A30" s="798">
        <v>24</v>
      </c>
      <c r="B30" s="141"/>
      <c r="C30" s="142">
        <v>23</v>
      </c>
      <c r="D30" s="61" t="s">
        <v>355</v>
      </c>
      <c r="E30" s="76" t="s">
        <v>714</v>
      </c>
      <c r="F30" s="377"/>
      <c r="G30" s="378">
        <v>2960</v>
      </c>
      <c r="H30" s="794">
        <v>2958</v>
      </c>
      <c r="I30" s="882"/>
    </row>
    <row r="31" spans="1:9" ht="15">
      <c r="A31" s="798">
        <v>25</v>
      </c>
      <c r="B31" s="141"/>
      <c r="C31" s="142">
        <v>24</v>
      </c>
      <c r="D31" s="61" t="s">
        <v>356</v>
      </c>
      <c r="E31" s="76" t="s">
        <v>714</v>
      </c>
      <c r="F31" s="377"/>
      <c r="G31" s="378">
        <v>360</v>
      </c>
      <c r="H31" s="794"/>
      <c r="I31" s="882"/>
    </row>
    <row r="32" spans="1:9" ht="30">
      <c r="A32" s="797">
        <v>26</v>
      </c>
      <c r="B32" s="141"/>
      <c r="C32" s="142">
        <v>25</v>
      </c>
      <c r="D32" s="61" t="s">
        <v>910</v>
      </c>
      <c r="E32" s="76" t="s">
        <v>714</v>
      </c>
      <c r="F32" s="377"/>
      <c r="G32" s="378">
        <v>2500</v>
      </c>
      <c r="H32" s="794">
        <v>668</v>
      </c>
      <c r="I32" s="882"/>
    </row>
    <row r="33" spans="1:9" ht="15">
      <c r="A33" s="798">
        <v>27</v>
      </c>
      <c r="B33" s="141"/>
      <c r="C33" s="142">
        <v>26</v>
      </c>
      <c r="D33" s="61" t="s">
        <v>911</v>
      </c>
      <c r="E33" s="76" t="s">
        <v>714</v>
      </c>
      <c r="F33" s="377"/>
      <c r="G33" s="378">
        <v>2100</v>
      </c>
      <c r="H33" s="794">
        <v>1903</v>
      </c>
      <c r="I33" s="882">
        <v>9</v>
      </c>
    </row>
    <row r="34" spans="1:9" s="80" customFormat="1" ht="18" customHeight="1">
      <c r="A34" s="798">
        <v>28</v>
      </c>
      <c r="B34" s="141"/>
      <c r="C34" s="142"/>
      <c r="D34" s="84" t="s">
        <v>411</v>
      </c>
      <c r="E34" s="77"/>
      <c r="F34" s="377"/>
      <c r="G34" s="378"/>
      <c r="H34" s="794"/>
      <c r="I34" s="883"/>
    </row>
    <row r="35" spans="1:9" ht="30">
      <c r="A35" s="797">
        <v>29</v>
      </c>
      <c r="B35" s="141"/>
      <c r="C35" s="142">
        <v>27</v>
      </c>
      <c r="D35" s="62" t="s">
        <v>633</v>
      </c>
      <c r="E35" s="77" t="s">
        <v>714</v>
      </c>
      <c r="F35" s="377">
        <v>600</v>
      </c>
      <c r="G35" s="378">
        <v>600</v>
      </c>
      <c r="H35" s="794">
        <v>569</v>
      </c>
      <c r="I35" s="882"/>
    </row>
    <row r="36" spans="1:9" s="80" customFormat="1" ht="18" customHeight="1">
      <c r="A36" s="798">
        <v>30</v>
      </c>
      <c r="B36" s="141"/>
      <c r="C36" s="142"/>
      <c r="D36" s="84" t="s">
        <v>655</v>
      </c>
      <c r="E36" s="77"/>
      <c r="F36" s="377"/>
      <c r="G36" s="378"/>
      <c r="H36" s="794"/>
      <c r="I36" s="883"/>
    </row>
    <row r="37" spans="1:9" ht="15">
      <c r="A37" s="798">
        <v>31</v>
      </c>
      <c r="B37" s="141"/>
      <c r="C37" s="142">
        <v>28</v>
      </c>
      <c r="D37" s="62" t="s">
        <v>656</v>
      </c>
      <c r="E37" s="77" t="s">
        <v>714</v>
      </c>
      <c r="F37" s="377">
        <v>2350</v>
      </c>
      <c r="G37" s="378">
        <v>2350</v>
      </c>
      <c r="H37" s="794">
        <v>549</v>
      </c>
      <c r="I37" s="882"/>
    </row>
    <row r="38" spans="1:9" s="80" customFormat="1" ht="18" customHeight="1">
      <c r="A38" s="798">
        <v>32</v>
      </c>
      <c r="B38" s="141"/>
      <c r="C38" s="142"/>
      <c r="D38" s="84" t="s">
        <v>758</v>
      </c>
      <c r="E38" s="77"/>
      <c r="F38" s="377"/>
      <c r="G38" s="378"/>
      <c r="H38" s="794"/>
      <c r="I38" s="883"/>
    </row>
    <row r="39" spans="1:9" ht="15">
      <c r="A39" s="798">
        <v>33</v>
      </c>
      <c r="B39" s="141"/>
      <c r="C39" s="142">
        <v>29</v>
      </c>
      <c r="D39" s="62" t="s">
        <v>659</v>
      </c>
      <c r="E39" s="76" t="s">
        <v>714</v>
      </c>
      <c r="F39" s="377">
        <v>4000</v>
      </c>
      <c r="G39" s="378">
        <v>500</v>
      </c>
      <c r="H39" s="794">
        <v>419</v>
      </c>
      <c r="I39" s="882"/>
    </row>
    <row r="40" spans="1:9" s="80" customFormat="1" ht="18" customHeight="1">
      <c r="A40" s="798">
        <v>34</v>
      </c>
      <c r="B40" s="141"/>
      <c r="C40" s="142"/>
      <c r="D40" s="84" t="s">
        <v>660</v>
      </c>
      <c r="E40" s="77"/>
      <c r="F40" s="377"/>
      <c r="G40" s="378"/>
      <c r="H40" s="794"/>
      <c r="I40" s="883"/>
    </row>
    <row r="41" spans="1:9" ht="30">
      <c r="A41" s="797">
        <v>35</v>
      </c>
      <c r="B41" s="141"/>
      <c r="C41" s="142">
        <v>30</v>
      </c>
      <c r="D41" s="62" t="s">
        <v>661</v>
      </c>
      <c r="E41" s="77" t="s">
        <v>714</v>
      </c>
      <c r="F41" s="377">
        <v>2500</v>
      </c>
      <c r="G41" s="378">
        <v>2500</v>
      </c>
      <c r="H41" s="794"/>
      <c r="I41" s="882"/>
    </row>
    <row r="42" spans="1:9" ht="18" customHeight="1">
      <c r="A42" s="798">
        <v>36</v>
      </c>
      <c r="B42" s="141"/>
      <c r="C42" s="142"/>
      <c r="D42" s="84" t="s">
        <v>555</v>
      </c>
      <c r="E42" s="77"/>
      <c r="F42" s="377"/>
      <c r="G42" s="378"/>
      <c r="H42" s="794"/>
      <c r="I42" s="882"/>
    </row>
    <row r="43" spans="1:9" s="79" customFormat="1" ht="15">
      <c r="A43" s="798">
        <v>37</v>
      </c>
      <c r="B43" s="141"/>
      <c r="C43" s="142">
        <v>31</v>
      </c>
      <c r="D43" s="85" t="s">
        <v>623</v>
      </c>
      <c r="E43" s="77" t="s">
        <v>714</v>
      </c>
      <c r="F43" s="377"/>
      <c r="G43" s="378">
        <v>460</v>
      </c>
      <c r="H43" s="794">
        <v>424</v>
      </c>
      <c r="I43" s="884"/>
    </row>
    <row r="44" spans="1:9" ht="18" customHeight="1">
      <c r="A44" s="798">
        <v>38</v>
      </c>
      <c r="B44" s="141"/>
      <c r="C44" s="142"/>
      <c r="D44" s="84" t="s">
        <v>402</v>
      </c>
      <c r="E44" s="77"/>
      <c r="F44" s="377"/>
      <c r="G44" s="378"/>
      <c r="H44" s="794"/>
      <c r="I44" s="882"/>
    </row>
    <row r="45" spans="1:9" ht="15">
      <c r="A45" s="798">
        <v>39</v>
      </c>
      <c r="B45" s="141"/>
      <c r="C45" s="142">
        <v>32</v>
      </c>
      <c r="D45" s="62" t="s">
        <v>624</v>
      </c>
      <c r="E45" s="77" t="s">
        <v>714</v>
      </c>
      <c r="F45" s="377"/>
      <c r="G45" s="378">
        <v>2500</v>
      </c>
      <c r="H45" s="794">
        <v>2458</v>
      </c>
      <c r="I45" s="882">
        <v>7</v>
      </c>
    </row>
    <row r="46" spans="1:9" ht="18" customHeight="1">
      <c r="A46" s="798">
        <v>40</v>
      </c>
      <c r="B46" s="141"/>
      <c r="C46" s="142"/>
      <c r="D46" s="84" t="s">
        <v>625</v>
      </c>
      <c r="E46" s="77"/>
      <c r="F46" s="377"/>
      <c r="G46" s="378"/>
      <c r="H46" s="794"/>
      <c r="I46" s="882"/>
    </row>
    <row r="47" spans="1:9" ht="15">
      <c r="A47" s="798">
        <v>41</v>
      </c>
      <c r="B47" s="141"/>
      <c r="C47" s="142">
        <v>33</v>
      </c>
      <c r="D47" s="85" t="s">
        <v>626</v>
      </c>
      <c r="E47" s="76" t="s">
        <v>714</v>
      </c>
      <c r="F47" s="377"/>
      <c r="G47" s="378">
        <v>2450</v>
      </c>
      <c r="H47" s="794">
        <v>2423</v>
      </c>
      <c r="I47" s="882">
        <v>8</v>
      </c>
    </row>
    <row r="48" spans="1:9" ht="18" customHeight="1">
      <c r="A48" s="798">
        <v>42</v>
      </c>
      <c r="B48" s="141"/>
      <c r="C48" s="142"/>
      <c r="D48" s="84" t="s">
        <v>407</v>
      </c>
      <c r="E48" s="77"/>
      <c r="F48" s="377"/>
      <c r="G48" s="378"/>
      <c r="H48" s="794"/>
      <c r="I48" s="882"/>
    </row>
    <row r="49" spans="1:9" ht="15">
      <c r="A49" s="798">
        <v>43</v>
      </c>
      <c r="B49" s="141"/>
      <c r="C49" s="142">
        <v>34</v>
      </c>
      <c r="D49" s="85" t="s">
        <v>627</v>
      </c>
      <c r="E49" s="77" t="s">
        <v>714</v>
      </c>
      <c r="F49" s="638"/>
      <c r="G49" s="639">
        <v>850</v>
      </c>
      <c r="H49" s="794">
        <v>814</v>
      </c>
      <c r="I49" s="882">
        <v>6</v>
      </c>
    </row>
    <row r="50" spans="1:9" s="80" customFormat="1" ht="18" customHeight="1">
      <c r="A50" s="798">
        <v>44</v>
      </c>
      <c r="B50" s="141"/>
      <c r="C50" s="142"/>
      <c r="D50" s="84" t="s">
        <v>547</v>
      </c>
      <c r="E50" s="77"/>
      <c r="F50" s="377"/>
      <c r="G50" s="378"/>
      <c r="H50" s="794"/>
      <c r="I50" s="883"/>
    </row>
    <row r="51" spans="1:9" ht="15">
      <c r="A51" s="798">
        <v>45</v>
      </c>
      <c r="B51" s="141"/>
      <c r="C51" s="142">
        <v>35</v>
      </c>
      <c r="D51" s="62" t="s">
        <v>628</v>
      </c>
      <c r="E51" s="76" t="s">
        <v>714</v>
      </c>
      <c r="F51" s="377"/>
      <c r="G51" s="378">
        <v>4347</v>
      </c>
      <c r="H51" s="794">
        <v>4100</v>
      </c>
      <c r="I51" s="882"/>
    </row>
    <row r="52" spans="1:9" s="80" customFormat="1" ht="18" customHeight="1">
      <c r="A52" s="798">
        <v>46</v>
      </c>
      <c r="B52" s="141"/>
      <c r="C52" s="142"/>
      <c r="D52" s="84" t="s">
        <v>409</v>
      </c>
      <c r="E52" s="77"/>
      <c r="F52" s="377"/>
      <c r="G52" s="378"/>
      <c r="H52" s="794"/>
      <c r="I52" s="883"/>
    </row>
    <row r="53" spans="1:9" ht="15">
      <c r="A53" s="798">
        <v>47</v>
      </c>
      <c r="B53" s="141"/>
      <c r="C53" s="142">
        <v>36</v>
      </c>
      <c r="D53" s="62" t="s">
        <v>629</v>
      </c>
      <c r="E53" s="77" t="s">
        <v>714</v>
      </c>
      <c r="F53" s="377"/>
      <c r="G53" s="378">
        <v>5600</v>
      </c>
      <c r="H53" s="794">
        <v>5530</v>
      </c>
      <c r="I53" s="882">
        <v>11</v>
      </c>
    </row>
    <row r="54" spans="1:9" s="80" customFormat="1" ht="15">
      <c r="A54" s="798">
        <v>48</v>
      </c>
      <c r="B54" s="141"/>
      <c r="C54" s="142">
        <v>37</v>
      </c>
      <c r="D54" s="85" t="s">
        <v>630</v>
      </c>
      <c r="E54" s="76" t="s">
        <v>714</v>
      </c>
      <c r="F54" s="381"/>
      <c r="G54" s="382">
        <v>3100</v>
      </c>
      <c r="H54" s="794">
        <v>3036</v>
      </c>
      <c r="I54" s="883">
        <v>19</v>
      </c>
    </row>
    <row r="55" spans="1:9" s="80" customFormat="1" ht="18" customHeight="1">
      <c r="A55" s="798">
        <v>49</v>
      </c>
      <c r="B55" s="141"/>
      <c r="C55" s="142"/>
      <c r="D55" s="84" t="s">
        <v>631</v>
      </c>
      <c r="E55" s="77"/>
      <c r="F55" s="377"/>
      <c r="G55" s="378"/>
      <c r="H55" s="794"/>
      <c r="I55" s="883"/>
    </row>
    <row r="56" spans="1:9" s="80" customFormat="1" ht="15">
      <c r="A56" s="798">
        <v>50</v>
      </c>
      <c r="B56" s="141"/>
      <c r="C56" s="142">
        <v>38</v>
      </c>
      <c r="D56" s="85" t="s">
        <v>632</v>
      </c>
      <c r="E56" s="77" t="s">
        <v>714</v>
      </c>
      <c r="F56" s="638"/>
      <c r="G56" s="639">
        <v>850</v>
      </c>
      <c r="H56" s="794">
        <v>814</v>
      </c>
      <c r="I56" s="883">
        <v>6</v>
      </c>
    </row>
    <row r="57" spans="1:9" s="80" customFormat="1" ht="18" customHeight="1">
      <c r="A57" s="798">
        <v>51</v>
      </c>
      <c r="B57" s="141"/>
      <c r="C57" s="142"/>
      <c r="D57" s="84" t="s">
        <v>411</v>
      </c>
      <c r="E57" s="77"/>
      <c r="F57" s="377"/>
      <c r="G57" s="378"/>
      <c r="H57" s="794"/>
      <c r="I57" s="883"/>
    </row>
    <row r="58" spans="1:9" ht="15">
      <c r="A58" s="798">
        <v>52</v>
      </c>
      <c r="B58" s="141"/>
      <c r="C58" s="142">
        <v>39</v>
      </c>
      <c r="D58" s="62" t="s">
        <v>634</v>
      </c>
      <c r="E58" s="76" t="s">
        <v>714</v>
      </c>
      <c r="F58" s="377"/>
      <c r="G58" s="378">
        <v>2400</v>
      </c>
      <c r="H58" s="794">
        <v>2353</v>
      </c>
      <c r="I58" s="882">
        <v>8</v>
      </c>
    </row>
    <row r="59" spans="1:9" ht="18" customHeight="1">
      <c r="A59" s="798">
        <v>53</v>
      </c>
      <c r="B59" s="141"/>
      <c r="C59" s="142"/>
      <c r="D59" s="84" t="s">
        <v>550</v>
      </c>
      <c r="E59" s="77"/>
      <c r="F59" s="377"/>
      <c r="G59" s="378"/>
      <c r="H59" s="794"/>
      <c r="I59" s="882"/>
    </row>
    <row r="60" spans="1:9" ht="18" customHeight="1">
      <c r="A60" s="798">
        <v>54</v>
      </c>
      <c r="B60" s="141"/>
      <c r="C60" s="142"/>
      <c r="D60" s="84" t="s">
        <v>635</v>
      </c>
      <c r="E60" s="77"/>
      <c r="F60" s="377"/>
      <c r="G60" s="378"/>
      <c r="H60" s="794"/>
      <c r="I60" s="882"/>
    </row>
    <row r="61" spans="1:9" s="80" customFormat="1" ht="15.75" customHeight="1">
      <c r="A61" s="798">
        <v>55</v>
      </c>
      <c r="B61" s="141"/>
      <c r="C61" s="142">
        <v>40</v>
      </c>
      <c r="D61" s="85" t="s">
        <v>636</v>
      </c>
      <c r="E61" s="77" t="s">
        <v>714</v>
      </c>
      <c r="F61" s="377"/>
      <c r="G61" s="378">
        <v>1600</v>
      </c>
      <c r="H61" s="794">
        <v>1583</v>
      </c>
      <c r="I61" s="883">
        <v>5</v>
      </c>
    </row>
    <row r="62" spans="1:9" s="80" customFormat="1" ht="15">
      <c r="A62" s="798">
        <v>56</v>
      </c>
      <c r="B62" s="141"/>
      <c r="C62" s="142">
        <v>41</v>
      </c>
      <c r="D62" s="62" t="s">
        <v>1</v>
      </c>
      <c r="E62" s="77" t="s">
        <v>714</v>
      </c>
      <c r="F62" s="377"/>
      <c r="G62" s="378">
        <v>2500</v>
      </c>
      <c r="H62" s="794">
        <v>2457</v>
      </c>
      <c r="I62" s="883">
        <v>13</v>
      </c>
    </row>
    <row r="63" spans="1:9" ht="18" customHeight="1">
      <c r="A63" s="798">
        <v>57</v>
      </c>
      <c r="B63" s="141"/>
      <c r="C63" s="142"/>
      <c r="D63" s="84" t="s">
        <v>637</v>
      </c>
      <c r="E63" s="77"/>
      <c r="F63" s="377"/>
      <c r="G63" s="378"/>
      <c r="H63" s="794"/>
      <c r="I63" s="882"/>
    </row>
    <row r="64" spans="1:9" s="80" customFormat="1" ht="30">
      <c r="A64" s="797">
        <v>58</v>
      </c>
      <c r="B64" s="141"/>
      <c r="C64" s="142">
        <v>42</v>
      </c>
      <c r="D64" s="62" t="s">
        <v>638</v>
      </c>
      <c r="E64" s="77" t="s">
        <v>714</v>
      </c>
      <c r="F64" s="377"/>
      <c r="G64" s="378">
        <v>7800</v>
      </c>
      <c r="H64" s="794">
        <v>7588</v>
      </c>
      <c r="I64" s="883">
        <v>31</v>
      </c>
    </row>
    <row r="65" spans="1:9" ht="30">
      <c r="A65" s="797">
        <v>59</v>
      </c>
      <c r="B65" s="141"/>
      <c r="C65" s="142">
        <v>43</v>
      </c>
      <c r="D65" s="62" t="s">
        <v>357</v>
      </c>
      <c r="E65" s="77"/>
      <c r="F65" s="377"/>
      <c r="G65" s="378">
        <v>3745</v>
      </c>
      <c r="H65" s="794">
        <v>3366</v>
      </c>
      <c r="I65" s="882"/>
    </row>
    <row r="66" spans="1:9" ht="18" customHeight="1">
      <c r="A66" s="798">
        <v>60</v>
      </c>
      <c r="B66" s="141"/>
      <c r="C66" s="142"/>
      <c r="D66" s="84" t="s">
        <v>639</v>
      </c>
      <c r="E66" s="77"/>
      <c r="F66" s="377"/>
      <c r="G66" s="378"/>
      <c r="H66" s="794"/>
      <c r="I66" s="882"/>
    </row>
    <row r="67" spans="1:9" s="80" customFormat="1" ht="15">
      <c r="A67" s="798">
        <v>61</v>
      </c>
      <c r="B67" s="141"/>
      <c r="C67" s="142">
        <v>44</v>
      </c>
      <c r="D67" s="85" t="s">
        <v>2</v>
      </c>
      <c r="E67" s="76" t="s">
        <v>714</v>
      </c>
      <c r="F67" s="638"/>
      <c r="G67" s="639">
        <v>3000</v>
      </c>
      <c r="H67" s="794">
        <v>2937</v>
      </c>
      <c r="I67" s="883">
        <v>19</v>
      </c>
    </row>
    <row r="68" spans="1:9" s="80" customFormat="1" ht="18" customHeight="1">
      <c r="A68" s="798">
        <v>62</v>
      </c>
      <c r="B68" s="141"/>
      <c r="C68" s="142"/>
      <c r="D68" s="84" t="s">
        <v>640</v>
      </c>
      <c r="E68" s="77"/>
      <c r="F68" s="377"/>
      <c r="G68" s="378"/>
      <c r="H68" s="794"/>
      <c r="I68" s="883"/>
    </row>
    <row r="69" spans="1:9" s="80" customFormat="1" ht="15">
      <c r="A69" s="798">
        <v>63</v>
      </c>
      <c r="B69" s="141"/>
      <c r="C69" s="142">
        <v>45</v>
      </c>
      <c r="D69" s="62" t="s">
        <v>641</v>
      </c>
      <c r="E69" s="77" t="s">
        <v>714</v>
      </c>
      <c r="F69" s="377"/>
      <c r="G69" s="378">
        <v>990</v>
      </c>
      <c r="H69" s="794">
        <v>969</v>
      </c>
      <c r="I69" s="883">
        <v>6</v>
      </c>
    </row>
    <row r="70" spans="1:9" s="80" customFormat="1" ht="18" customHeight="1">
      <c r="A70" s="798">
        <v>64</v>
      </c>
      <c r="B70" s="141"/>
      <c r="C70" s="142"/>
      <c r="D70" s="84" t="s">
        <v>917</v>
      </c>
      <c r="E70" s="77"/>
      <c r="F70" s="377"/>
      <c r="G70" s="378"/>
      <c r="H70" s="794"/>
      <c r="I70" s="883"/>
    </row>
    <row r="71" spans="1:9" s="80" customFormat="1" ht="15">
      <c r="A71" s="798">
        <v>65</v>
      </c>
      <c r="B71" s="141"/>
      <c r="C71" s="142">
        <v>46</v>
      </c>
      <c r="D71" s="62" t="s">
        <v>918</v>
      </c>
      <c r="E71" s="77" t="s">
        <v>714</v>
      </c>
      <c r="F71" s="377"/>
      <c r="G71" s="378">
        <v>15000</v>
      </c>
      <c r="H71" s="794"/>
      <c r="I71" s="883"/>
    </row>
    <row r="72" spans="1:9" s="80" customFormat="1" ht="18" customHeight="1">
      <c r="A72" s="798">
        <v>66</v>
      </c>
      <c r="B72" s="141"/>
      <c r="C72" s="142"/>
      <c r="D72" s="84" t="s">
        <v>642</v>
      </c>
      <c r="E72" s="77"/>
      <c r="F72" s="377"/>
      <c r="G72" s="378"/>
      <c r="H72" s="794"/>
      <c r="I72" s="883"/>
    </row>
    <row r="73" spans="1:9" ht="15">
      <c r="A73" s="798">
        <v>67</v>
      </c>
      <c r="B73" s="141"/>
      <c r="C73" s="142">
        <v>47</v>
      </c>
      <c r="D73" s="62" t="s">
        <v>643</v>
      </c>
      <c r="E73" s="76" t="s">
        <v>714</v>
      </c>
      <c r="F73" s="377"/>
      <c r="G73" s="378">
        <v>2638</v>
      </c>
      <c r="H73" s="794"/>
      <c r="I73" s="882"/>
    </row>
    <row r="74" spans="1:9" s="80" customFormat="1" ht="18" customHeight="1">
      <c r="A74" s="798">
        <v>68</v>
      </c>
      <c r="B74" s="141"/>
      <c r="C74" s="142"/>
      <c r="D74" s="84" t="s">
        <v>768</v>
      </c>
      <c r="E74" s="77"/>
      <c r="F74" s="377"/>
      <c r="G74" s="378"/>
      <c r="H74" s="794"/>
      <c r="I74" s="883"/>
    </row>
    <row r="75" spans="1:9" ht="15">
      <c r="A75" s="798">
        <v>69</v>
      </c>
      <c r="B75" s="141"/>
      <c r="C75" s="142">
        <v>48</v>
      </c>
      <c r="D75" s="62" t="s">
        <v>644</v>
      </c>
      <c r="E75" s="77" t="s">
        <v>714</v>
      </c>
      <c r="F75" s="377"/>
      <c r="G75" s="378">
        <v>795</v>
      </c>
      <c r="H75" s="794"/>
      <c r="I75" s="882"/>
    </row>
    <row r="76" spans="1:9" s="80" customFormat="1" ht="15">
      <c r="A76" s="798">
        <v>70</v>
      </c>
      <c r="B76" s="141"/>
      <c r="C76" s="142">
        <v>49</v>
      </c>
      <c r="D76" s="62" t="s">
        <v>645</v>
      </c>
      <c r="E76" s="77" t="s">
        <v>714</v>
      </c>
      <c r="F76" s="377"/>
      <c r="G76" s="378">
        <v>258</v>
      </c>
      <c r="H76" s="794"/>
      <c r="I76" s="883"/>
    </row>
    <row r="77" spans="1:9" s="80" customFormat="1" ht="18" customHeight="1">
      <c r="A77" s="798">
        <v>71</v>
      </c>
      <c r="B77" s="141"/>
      <c r="C77" s="142"/>
      <c r="D77" s="84" t="s">
        <v>646</v>
      </c>
      <c r="E77" s="77"/>
      <c r="F77" s="377"/>
      <c r="G77" s="378"/>
      <c r="H77" s="794"/>
      <c r="I77" s="883"/>
    </row>
    <row r="78" spans="1:9" ht="15">
      <c r="A78" s="798">
        <v>72</v>
      </c>
      <c r="B78" s="141"/>
      <c r="C78" s="142">
        <v>50</v>
      </c>
      <c r="D78" s="85" t="s">
        <v>647</v>
      </c>
      <c r="E78" s="77" t="s">
        <v>714</v>
      </c>
      <c r="F78" s="638"/>
      <c r="G78" s="639">
        <v>1500</v>
      </c>
      <c r="H78" s="794">
        <v>1547</v>
      </c>
      <c r="I78" s="882"/>
    </row>
    <row r="79" spans="1:9" s="80" customFormat="1" ht="18" customHeight="1">
      <c r="A79" s="798">
        <v>73</v>
      </c>
      <c r="B79" s="141"/>
      <c r="C79" s="142"/>
      <c r="D79" s="84" t="s">
        <v>253</v>
      </c>
      <c r="E79" s="77"/>
      <c r="F79" s="377"/>
      <c r="G79" s="378"/>
      <c r="H79" s="794"/>
      <c r="I79" s="883"/>
    </row>
    <row r="80" spans="1:9" ht="30">
      <c r="A80" s="797">
        <v>74</v>
      </c>
      <c r="B80" s="141"/>
      <c r="C80" s="142">
        <v>51</v>
      </c>
      <c r="D80" s="62" t="s">
        <v>648</v>
      </c>
      <c r="E80" s="76" t="s">
        <v>714</v>
      </c>
      <c r="F80" s="377"/>
      <c r="G80" s="378">
        <v>1065</v>
      </c>
      <c r="H80" s="794">
        <v>1044</v>
      </c>
      <c r="I80" s="882">
        <v>3</v>
      </c>
    </row>
    <row r="81" spans="1:9" s="80" customFormat="1" ht="15">
      <c r="A81" s="798">
        <v>75</v>
      </c>
      <c r="B81" s="141"/>
      <c r="C81" s="142">
        <v>52</v>
      </c>
      <c r="D81" s="62" t="s">
        <v>649</v>
      </c>
      <c r="E81" s="77" t="s">
        <v>714</v>
      </c>
      <c r="F81" s="377"/>
      <c r="G81" s="378">
        <v>1500</v>
      </c>
      <c r="H81" s="794">
        <v>1474</v>
      </c>
      <c r="I81" s="883">
        <v>4</v>
      </c>
    </row>
    <row r="82" spans="1:9" s="80" customFormat="1" ht="18" customHeight="1">
      <c r="A82" s="798">
        <v>76</v>
      </c>
      <c r="B82" s="141"/>
      <c r="C82" s="142"/>
      <c r="D82" s="84" t="s">
        <v>740</v>
      </c>
      <c r="E82" s="77"/>
      <c r="F82" s="377"/>
      <c r="G82" s="378"/>
      <c r="H82" s="794"/>
      <c r="I82" s="883"/>
    </row>
    <row r="83" spans="1:9" ht="15">
      <c r="A83" s="798">
        <v>77</v>
      </c>
      <c r="B83" s="141"/>
      <c r="C83" s="142">
        <v>53</v>
      </c>
      <c r="D83" s="62" t="s">
        <v>650</v>
      </c>
      <c r="E83" s="77" t="s">
        <v>714</v>
      </c>
      <c r="F83" s="377"/>
      <c r="G83" s="378">
        <v>7600</v>
      </c>
      <c r="H83" s="794">
        <v>7056</v>
      </c>
      <c r="I83" s="882"/>
    </row>
    <row r="84" spans="1:9" s="80" customFormat="1" ht="15">
      <c r="A84" s="798">
        <v>78</v>
      </c>
      <c r="B84" s="141"/>
      <c r="C84" s="142">
        <v>54</v>
      </c>
      <c r="D84" s="62" t="s">
        <v>651</v>
      </c>
      <c r="E84" s="76" t="s">
        <v>714</v>
      </c>
      <c r="F84" s="377"/>
      <c r="G84" s="378">
        <v>7000</v>
      </c>
      <c r="H84" s="794">
        <v>6922</v>
      </c>
      <c r="I84" s="883"/>
    </row>
    <row r="85" spans="1:9" ht="15">
      <c r="A85" s="798">
        <v>79</v>
      </c>
      <c r="B85" s="141"/>
      <c r="C85" s="142">
        <v>55</v>
      </c>
      <c r="D85" s="62" t="s">
        <v>358</v>
      </c>
      <c r="E85" s="76" t="s">
        <v>714</v>
      </c>
      <c r="F85" s="377"/>
      <c r="G85" s="378">
        <v>5974</v>
      </c>
      <c r="H85" s="794">
        <v>5705</v>
      </c>
      <c r="I85" s="882"/>
    </row>
    <row r="86" spans="1:9" ht="15">
      <c r="A86" s="798">
        <v>80</v>
      </c>
      <c r="B86" s="141"/>
      <c r="C86" s="142">
        <v>56</v>
      </c>
      <c r="D86" s="62" t="s">
        <v>652</v>
      </c>
      <c r="E86" s="77" t="s">
        <v>714</v>
      </c>
      <c r="F86" s="377"/>
      <c r="G86" s="378">
        <v>9350</v>
      </c>
      <c r="H86" s="794">
        <v>9107</v>
      </c>
      <c r="I86" s="882">
        <v>36</v>
      </c>
    </row>
    <row r="87" spans="1:9" s="80" customFormat="1" ht="21.75" customHeight="1">
      <c r="A87" s="798">
        <v>81</v>
      </c>
      <c r="B87" s="141"/>
      <c r="C87" s="142"/>
      <c r="D87" s="84" t="s">
        <v>739</v>
      </c>
      <c r="E87" s="77"/>
      <c r="F87" s="377"/>
      <c r="G87" s="378"/>
      <c r="H87" s="794"/>
      <c r="I87" s="883"/>
    </row>
    <row r="88" spans="1:9" s="80" customFormat="1" ht="15">
      <c r="A88" s="798">
        <v>82</v>
      </c>
      <c r="B88" s="141"/>
      <c r="C88" s="142">
        <v>57</v>
      </c>
      <c r="D88" s="85" t="s">
        <v>653</v>
      </c>
      <c r="E88" s="76" t="s">
        <v>714</v>
      </c>
      <c r="F88" s="381"/>
      <c r="G88" s="382">
        <v>1800</v>
      </c>
      <c r="H88" s="794">
        <v>1592</v>
      </c>
      <c r="I88" s="883"/>
    </row>
    <row r="89" spans="1:9" s="80" customFormat="1" ht="21.75" customHeight="1">
      <c r="A89" s="798">
        <v>83</v>
      </c>
      <c r="B89" s="141"/>
      <c r="C89" s="142"/>
      <c r="D89" s="84" t="s">
        <v>742</v>
      </c>
      <c r="E89" s="77"/>
      <c r="F89" s="377"/>
      <c r="G89" s="378"/>
      <c r="H89" s="794"/>
      <c r="I89" s="883"/>
    </row>
    <row r="90" spans="1:9" s="80" customFormat="1" ht="15">
      <c r="A90" s="798">
        <v>84</v>
      </c>
      <c r="B90" s="141"/>
      <c r="C90" s="142">
        <v>58</v>
      </c>
      <c r="D90" s="85" t="s">
        <v>654</v>
      </c>
      <c r="E90" s="77" t="s">
        <v>714</v>
      </c>
      <c r="F90" s="381"/>
      <c r="G90" s="382">
        <v>4500</v>
      </c>
      <c r="H90" s="794">
        <v>4466</v>
      </c>
      <c r="I90" s="883">
        <v>10</v>
      </c>
    </row>
    <row r="91" spans="1:9" ht="15">
      <c r="A91" s="798">
        <v>85</v>
      </c>
      <c r="B91" s="141"/>
      <c r="C91" s="142">
        <v>59</v>
      </c>
      <c r="D91" s="85" t="s">
        <v>359</v>
      </c>
      <c r="E91" s="77" t="s">
        <v>714</v>
      </c>
      <c r="F91" s="381"/>
      <c r="G91" s="382">
        <v>800</v>
      </c>
      <c r="H91" s="794"/>
      <c r="I91" s="882"/>
    </row>
    <row r="92" spans="1:9" s="80" customFormat="1" ht="21.75" customHeight="1">
      <c r="A92" s="798">
        <v>86</v>
      </c>
      <c r="B92" s="141"/>
      <c r="C92" s="142"/>
      <c r="D92" s="84" t="s">
        <v>744</v>
      </c>
      <c r="E92" s="77"/>
      <c r="F92" s="377"/>
      <c r="G92" s="378"/>
      <c r="H92" s="794"/>
      <c r="I92" s="883"/>
    </row>
    <row r="93" spans="1:9" ht="15">
      <c r="A93" s="798">
        <v>87</v>
      </c>
      <c r="B93" s="141"/>
      <c r="C93" s="142">
        <v>60</v>
      </c>
      <c r="D93" s="85" t="s">
        <v>359</v>
      </c>
      <c r="E93" s="77" t="s">
        <v>714</v>
      </c>
      <c r="F93" s="381"/>
      <c r="G93" s="382">
        <v>1200</v>
      </c>
      <c r="H93" s="794"/>
      <c r="I93" s="882"/>
    </row>
    <row r="94" spans="1:9" s="80" customFormat="1" ht="21.75" customHeight="1">
      <c r="A94" s="798">
        <v>88</v>
      </c>
      <c r="B94" s="141"/>
      <c r="C94" s="142"/>
      <c r="D94" s="84" t="s">
        <v>745</v>
      </c>
      <c r="E94" s="77"/>
      <c r="F94" s="377"/>
      <c r="G94" s="378"/>
      <c r="H94" s="794"/>
      <c r="I94" s="883"/>
    </row>
    <row r="95" spans="1:9" ht="15">
      <c r="A95" s="798">
        <v>89</v>
      </c>
      <c r="B95" s="141"/>
      <c r="C95" s="142">
        <v>61</v>
      </c>
      <c r="D95" s="62" t="s">
        <v>657</v>
      </c>
      <c r="E95" s="77" t="s">
        <v>714</v>
      </c>
      <c r="F95" s="377"/>
      <c r="G95" s="378">
        <v>5000</v>
      </c>
      <c r="H95" s="794">
        <v>4941</v>
      </c>
      <c r="I95" s="882">
        <v>9</v>
      </c>
    </row>
    <row r="96" spans="1:9" s="80" customFormat="1" ht="21.75" customHeight="1">
      <c r="A96" s="798">
        <v>90</v>
      </c>
      <c r="B96" s="141"/>
      <c r="C96" s="142"/>
      <c r="D96" s="84" t="s">
        <v>748</v>
      </c>
      <c r="E96" s="77"/>
      <c r="F96" s="377"/>
      <c r="G96" s="378"/>
      <c r="H96" s="794"/>
      <c r="I96" s="883"/>
    </row>
    <row r="97" spans="1:9" ht="15">
      <c r="A97" s="798">
        <v>91</v>
      </c>
      <c r="B97" s="141"/>
      <c r="C97" s="142">
        <v>62</v>
      </c>
      <c r="D97" s="62" t="s">
        <v>658</v>
      </c>
      <c r="E97" s="76" t="s">
        <v>714</v>
      </c>
      <c r="F97" s="377"/>
      <c r="G97" s="378">
        <v>2000</v>
      </c>
      <c r="H97" s="794">
        <v>1914</v>
      </c>
      <c r="I97" s="882">
        <v>6</v>
      </c>
    </row>
    <row r="98" spans="1:9" s="80" customFormat="1" ht="21.75" customHeight="1">
      <c r="A98" s="798">
        <v>92</v>
      </c>
      <c r="B98" s="141"/>
      <c r="C98" s="142"/>
      <c r="D98" s="84" t="s">
        <v>738</v>
      </c>
      <c r="E98" s="77"/>
      <c r="F98" s="377"/>
      <c r="G98" s="378"/>
      <c r="H98" s="794"/>
      <c r="I98" s="883"/>
    </row>
    <row r="99" spans="1:9" ht="15">
      <c r="A99" s="798">
        <v>93</v>
      </c>
      <c r="B99" s="141"/>
      <c r="C99" s="142">
        <v>63</v>
      </c>
      <c r="D99" s="62" t="s">
        <v>912</v>
      </c>
      <c r="E99" s="76" t="s">
        <v>714</v>
      </c>
      <c r="F99" s="377"/>
      <c r="G99" s="378">
        <v>4400</v>
      </c>
      <c r="H99" s="794">
        <v>3400</v>
      </c>
      <c r="I99" s="882"/>
    </row>
    <row r="100" spans="1:9" s="80" customFormat="1" ht="21.75" customHeight="1">
      <c r="A100" s="798">
        <v>94</v>
      </c>
      <c r="B100" s="141"/>
      <c r="C100" s="142"/>
      <c r="D100" s="84" t="s">
        <v>759</v>
      </c>
      <c r="E100" s="77"/>
      <c r="F100" s="377"/>
      <c r="G100" s="378"/>
      <c r="H100" s="794"/>
      <c r="I100" s="883"/>
    </row>
    <row r="101" spans="1:9" ht="15">
      <c r="A101" s="798">
        <v>95</v>
      </c>
      <c r="B101" s="141"/>
      <c r="C101" s="142">
        <v>64</v>
      </c>
      <c r="D101" s="85" t="s">
        <v>662</v>
      </c>
      <c r="E101" s="77" t="s">
        <v>714</v>
      </c>
      <c r="F101" s="638"/>
      <c r="G101" s="639">
        <v>38756</v>
      </c>
      <c r="H101" s="794">
        <v>38479</v>
      </c>
      <c r="I101" s="882"/>
    </row>
    <row r="102" spans="1:9" ht="15">
      <c r="A102" s="798">
        <v>96</v>
      </c>
      <c r="B102" s="141"/>
      <c r="C102" s="142">
        <v>65</v>
      </c>
      <c r="D102" s="85" t="s">
        <v>259</v>
      </c>
      <c r="E102" s="77" t="s">
        <v>714</v>
      </c>
      <c r="F102" s="638"/>
      <c r="G102" s="639">
        <v>438</v>
      </c>
      <c r="H102" s="794">
        <v>438</v>
      </c>
      <c r="I102" s="882"/>
    </row>
    <row r="103" spans="1:9" s="80" customFormat="1" ht="19.5" customHeight="1">
      <c r="A103" s="798">
        <v>97</v>
      </c>
      <c r="B103" s="141"/>
      <c r="C103" s="142"/>
      <c r="D103" s="84" t="s">
        <v>663</v>
      </c>
      <c r="E103" s="77"/>
      <c r="F103" s="377"/>
      <c r="G103" s="378"/>
      <c r="H103" s="794"/>
      <c r="I103" s="883"/>
    </row>
    <row r="104" spans="1:9" s="80" customFormat="1" ht="15">
      <c r="A104" s="798">
        <v>98</v>
      </c>
      <c r="B104" s="141"/>
      <c r="C104" s="142">
        <v>66</v>
      </c>
      <c r="D104" s="62" t="s">
        <v>664</v>
      </c>
      <c r="E104" s="76" t="s">
        <v>714</v>
      </c>
      <c r="F104" s="377"/>
      <c r="G104" s="378">
        <v>3500</v>
      </c>
      <c r="H104" s="794">
        <v>3491</v>
      </c>
      <c r="I104" s="883">
        <v>9</v>
      </c>
    </row>
    <row r="105" spans="1:9" s="80" customFormat="1" ht="15">
      <c r="A105" s="798">
        <v>99</v>
      </c>
      <c r="B105" s="141"/>
      <c r="C105" s="142">
        <v>67</v>
      </c>
      <c r="D105" s="62" t="s">
        <v>259</v>
      </c>
      <c r="E105" s="76" t="s">
        <v>714</v>
      </c>
      <c r="F105" s="377"/>
      <c r="G105" s="378">
        <v>412</v>
      </c>
      <c r="H105" s="794">
        <v>411</v>
      </c>
      <c r="I105" s="883"/>
    </row>
    <row r="106" spans="1:9" s="80" customFormat="1" ht="19.5" customHeight="1">
      <c r="A106" s="798">
        <v>100</v>
      </c>
      <c r="B106" s="141"/>
      <c r="C106" s="142"/>
      <c r="D106" s="84" t="s">
        <v>665</v>
      </c>
      <c r="E106" s="77"/>
      <c r="F106" s="377"/>
      <c r="G106" s="378"/>
      <c r="H106" s="794"/>
      <c r="I106" s="883"/>
    </row>
    <row r="107" spans="1:9" s="80" customFormat="1" ht="15">
      <c r="A107" s="798">
        <v>101</v>
      </c>
      <c r="B107" s="141"/>
      <c r="C107" s="142"/>
      <c r="D107" s="84" t="s">
        <v>666</v>
      </c>
      <c r="E107" s="77"/>
      <c r="F107" s="377"/>
      <c r="G107" s="378"/>
      <c r="H107" s="794"/>
      <c r="I107" s="883"/>
    </row>
    <row r="108" spans="1:9" ht="30">
      <c r="A108" s="797">
        <v>102</v>
      </c>
      <c r="B108" s="141"/>
      <c r="C108" s="142">
        <v>68</v>
      </c>
      <c r="D108" s="62" t="s">
        <v>667</v>
      </c>
      <c r="E108" s="76" t="s">
        <v>714</v>
      </c>
      <c r="F108" s="377"/>
      <c r="G108" s="378">
        <v>9660</v>
      </c>
      <c r="H108" s="794">
        <v>9574</v>
      </c>
      <c r="I108" s="882"/>
    </row>
    <row r="109" spans="1:9" ht="15">
      <c r="A109" s="798">
        <v>103</v>
      </c>
      <c r="B109" s="141"/>
      <c r="C109" s="142">
        <v>69</v>
      </c>
      <c r="D109" s="62" t="s">
        <v>916</v>
      </c>
      <c r="E109" s="76" t="s">
        <v>714</v>
      </c>
      <c r="F109" s="377"/>
      <c r="G109" s="378"/>
      <c r="H109" s="794"/>
      <c r="I109" s="882"/>
    </row>
    <row r="110" spans="1:9" s="79" customFormat="1" ht="15">
      <c r="A110" s="798">
        <v>104</v>
      </c>
      <c r="B110" s="141"/>
      <c r="C110" s="142"/>
      <c r="D110" s="84" t="s">
        <v>668</v>
      </c>
      <c r="E110" s="77"/>
      <c r="F110" s="377"/>
      <c r="G110" s="378"/>
      <c r="H110" s="794"/>
      <c r="I110" s="884"/>
    </row>
    <row r="111" spans="1:9" s="79" customFormat="1" ht="30">
      <c r="A111" s="797">
        <v>105</v>
      </c>
      <c r="B111" s="144"/>
      <c r="C111" s="145">
        <v>70</v>
      </c>
      <c r="D111" s="86" t="s">
        <v>669</v>
      </c>
      <c r="E111" s="87" t="s">
        <v>714</v>
      </c>
      <c r="F111" s="383"/>
      <c r="G111" s="384">
        <v>3500</v>
      </c>
      <c r="H111" s="794">
        <v>3442</v>
      </c>
      <c r="I111" s="884"/>
    </row>
    <row r="112" spans="1:9" s="80" customFormat="1" ht="18" customHeight="1" thickBot="1">
      <c r="A112" s="798">
        <v>106</v>
      </c>
      <c r="B112" s="141"/>
      <c r="C112" s="640">
        <v>71</v>
      </c>
      <c r="D112" s="83" t="s">
        <v>3</v>
      </c>
      <c r="E112" s="76"/>
      <c r="F112" s="379"/>
      <c r="G112" s="380">
        <v>306</v>
      </c>
      <c r="H112" s="794">
        <v>306</v>
      </c>
      <c r="I112" s="883"/>
    </row>
    <row r="113" spans="1:9" s="82" customFormat="1" ht="25.5" customHeight="1" thickBot="1" thickTop="1">
      <c r="A113" s="799">
        <v>107</v>
      </c>
      <c r="B113" s="143"/>
      <c r="C113" s="641"/>
      <c r="D113" s="642" t="s">
        <v>670</v>
      </c>
      <c r="E113" s="88"/>
      <c r="F113" s="385">
        <f>SUM(F8:F111)</f>
        <v>204950</v>
      </c>
      <c r="G113" s="89">
        <f>SUM(G8:G111)+G112</f>
        <v>624809</v>
      </c>
      <c r="H113" s="89">
        <f>SUM(H8:H111)+H112</f>
        <v>557965</v>
      </c>
      <c r="I113" s="643">
        <f>SUM(I8:I111)+I112</f>
        <v>1985</v>
      </c>
    </row>
    <row r="114" spans="1:9" s="80" customFormat="1" ht="19.5" customHeight="1" thickTop="1">
      <c r="A114" s="798">
        <v>108</v>
      </c>
      <c r="B114" s="141"/>
      <c r="C114" s="142"/>
      <c r="D114" s="84" t="s">
        <v>813</v>
      </c>
      <c r="E114" s="77"/>
      <c r="F114" s="377"/>
      <c r="G114" s="378"/>
      <c r="H114" s="794"/>
      <c r="I114" s="883"/>
    </row>
    <row r="115" spans="1:9" s="80" customFormat="1" ht="19.5" customHeight="1">
      <c r="A115" s="798">
        <v>109</v>
      </c>
      <c r="B115" s="141">
        <v>15</v>
      </c>
      <c r="C115" s="142"/>
      <c r="D115" s="84" t="s">
        <v>252</v>
      </c>
      <c r="E115" s="77"/>
      <c r="F115" s="377"/>
      <c r="G115" s="378"/>
      <c r="H115" s="794"/>
      <c r="I115" s="883"/>
    </row>
    <row r="116" spans="1:9" s="82" customFormat="1" ht="15">
      <c r="A116" s="798">
        <v>110</v>
      </c>
      <c r="B116" s="644"/>
      <c r="C116" s="645">
        <v>1</v>
      </c>
      <c r="D116" s="646" t="s">
        <v>671</v>
      </c>
      <c r="E116" s="647" t="s">
        <v>714</v>
      </c>
      <c r="F116" s="648">
        <v>15240</v>
      </c>
      <c r="G116" s="649">
        <v>14124</v>
      </c>
      <c r="H116" s="795">
        <v>14124</v>
      </c>
      <c r="I116" s="884"/>
    </row>
    <row r="117" spans="1:9" s="82" customFormat="1" ht="15">
      <c r="A117" s="798">
        <v>111</v>
      </c>
      <c r="B117" s="644"/>
      <c r="C117" s="645">
        <v>2</v>
      </c>
      <c r="D117" s="646" t="s">
        <v>506</v>
      </c>
      <c r="E117" s="647" t="s">
        <v>714</v>
      </c>
      <c r="F117" s="648">
        <v>1500</v>
      </c>
      <c r="G117" s="649">
        <v>1788</v>
      </c>
      <c r="H117" s="795">
        <v>1788</v>
      </c>
      <c r="I117" s="884"/>
    </row>
    <row r="118" spans="1:9" s="82" customFormat="1" ht="15">
      <c r="A118" s="798">
        <v>112</v>
      </c>
      <c r="B118" s="644"/>
      <c r="C118" s="645">
        <v>3</v>
      </c>
      <c r="D118" s="646" t="s">
        <v>672</v>
      </c>
      <c r="E118" s="650" t="s">
        <v>714</v>
      </c>
      <c r="F118" s="648">
        <v>1500</v>
      </c>
      <c r="G118" s="649">
        <v>1788</v>
      </c>
      <c r="H118" s="795">
        <v>1788</v>
      </c>
      <c r="I118" s="884"/>
    </row>
    <row r="119" spans="1:9" s="80" customFormat="1" ht="19.5" customHeight="1">
      <c r="A119" s="798">
        <v>113</v>
      </c>
      <c r="B119" s="141">
        <v>13</v>
      </c>
      <c r="C119" s="142"/>
      <c r="D119" s="84" t="s">
        <v>769</v>
      </c>
      <c r="E119" s="77"/>
      <c r="F119" s="377"/>
      <c r="G119" s="378"/>
      <c r="H119" s="794"/>
      <c r="I119" s="883"/>
    </row>
    <row r="120" spans="1:9" s="82" customFormat="1" ht="15">
      <c r="A120" s="798">
        <v>114</v>
      </c>
      <c r="B120" s="644"/>
      <c r="C120" s="645">
        <v>1</v>
      </c>
      <c r="D120" s="646" t="s">
        <v>1201</v>
      </c>
      <c r="E120" s="647" t="s">
        <v>714</v>
      </c>
      <c r="F120" s="648"/>
      <c r="G120" s="649">
        <v>1000</v>
      </c>
      <c r="H120" s="795"/>
      <c r="I120" s="884"/>
    </row>
    <row r="121" spans="1:9" s="82" customFormat="1" ht="15">
      <c r="A121" s="798">
        <v>115</v>
      </c>
      <c r="B121" s="644"/>
      <c r="C121" s="645">
        <v>2</v>
      </c>
      <c r="D121" s="646" t="s">
        <v>1202</v>
      </c>
      <c r="E121" s="647" t="s">
        <v>714</v>
      </c>
      <c r="F121" s="648"/>
      <c r="G121" s="649">
        <v>305</v>
      </c>
      <c r="H121" s="795"/>
      <c r="I121" s="884"/>
    </row>
    <row r="122" spans="1:9" s="82" customFormat="1" ht="15">
      <c r="A122" s="798">
        <v>116</v>
      </c>
      <c r="B122" s="644"/>
      <c r="C122" s="645">
        <v>3</v>
      </c>
      <c r="D122" s="646" t="s">
        <v>1203</v>
      </c>
      <c r="E122" s="647" t="s">
        <v>714</v>
      </c>
      <c r="F122" s="648"/>
      <c r="G122" s="649">
        <v>1500</v>
      </c>
      <c r="H122" s="795"/>
      <c r="I122" s="884"/>
    </row>
    <row r="123" spans="1:9" s="82" customFormat="1" ht="15">
      <c r="A123" s="798">
        <v>117</v>
      </c>
      <c r="B123" s="644"/>
      <c r="C123" s="645">
        <v>4</v>
      </c>
      <c r="D123" s="646" t="s">
        <v>1204</v>
      </c>
      <c r="E123" s="647" t="s">
        <v>714</v>
      </c>
      <c r="F123" s="648"/>
      <c r="G123" s="649">
        <v>500</v>
      </c>
      <c r="H123" s="795"/>
      <c r="I123" s="884"/>
    </row>
    <row r="124" spans="1:9" s="82" customFormat="1" ht="15">
      <c r="A124" s="798">
        <v>118</v>
      </c>
      <c r="B124" s="644"/>
      <c r="C124" s="645">
        <v>5</v>
      </c>
      <c r="D124" s="646" t="s">
        <v>1205</v>
      </c>
      <c r="E124" s="647" t="s">
        <v>714</v>
      </c>
      <c r="F124" s="648"/>
      <c r="G124" s="649">
        <v>1000</v>
      </c>
      <c r="H124" s="795"/>
      <c r="I124" s="884"/>
    </row>
    <row r="125" spans="1:9" s="80" customFormat="1" ht="19.5" customHeight="1">
      <c r="A125" s="798">
        <v>119</v>
      </c>
      <c r="B125" s="141">
        <v>17</v>
      </c>
      <c r="C125" s="142"/>
      <c r="D125" s="84" t="s">
        <v>253</v>
      </c>
      <c r="E125" s="77"/>
      <c r="F125" s="377"/>
      <c r="G125" s="378"/>
      <c r="H125" s="794"/>
      <c r="I125" s="883"/>
    </row>
    <row r="126" spans="1:9" s="82" customFormat="1" ht="18" customHeight="1">
      <c r="A126" s="798">
        <v>120</v>
      </c>
      <c r="B126" s="651"/>
      <c r="C126" s="652">
        <v>1</v>
      </c>
      <c r="D126" s="653" t="s">
        <v>1206</v>
      </c>
      <c r="E126" s="654" t="s">
        <v>714</v>
      </c>
      <c r="F126" s="655"/>
      <c r="G126" s="656">
        <v>6024</v>
      </c>
      <c r="H126" s="795">
        <v>6024</v>
      </c>
      <c r="I126" s="884"/>
    </row>
    <row r="127" spans="1:9" s="82" customFormat="1" ht="23.25" customHeight="1" thickBot="1">
      <c r="A127" s="798">
        <v>121</v>
      </c>
      <c r="B127" s="651"/>
      <c r="C127" s="652">
        <v>2</v>
      </c>
      <c r="D127" s="653" t="s">
        <v>673</v>
      </c>
      <c r="E127" s="654" t="s">
        <v>714</v>
      </c>
      <c r="F127" s="655">
        <v>425</v>
      </c>
      <c r="G127" s="656">
        <v>425</v>
      </c>
      <c r="H127" s="795"/>
      <c r="I127" s="884"/>
    </row>
    <row r="128" spans="1:9" s="82" customFormat="1" ht="25.5" customHeight="1" thickBot="1" thickTop="1">
      <c r="A128" s="799">
        <v>122</v>
      </c>
      <c r="B128" s="143"/>
      <c r="C128" s="641"/>
      <c r="D128" s="642" t="s">
        <v>674</v>
      </c>
      <c r="E128" s="88"/>
      <c r="F128" s="385">
        <f>SUM(F115:F127)</f>
        <v>18665</v>
      </c>
      <c r="G128" s="89">
        <f>SUM(G116:G127)</f>
        <v>28454</v>
      </c>
      <c r="H128" s="89">
        <f>SUM(H116:H127)</f>
        <v>23724</v>
      </c>
      <c r="I128" s="643">
        <f>SUM(I116:I127)</f>
        <v>0</v>
      </c>
    </row>
    <row r="129" spans="1:9" s="82" customFormat="1" ht="25.5" customHeight="1" thickBot="1" thickTop="1">
      <c r="A129" s="799">
        <v>123</v>
      </c>
      <c r="B129" s="386"/>
      <c r="C129" s="657"/>
      <c r="D129" s="658" t="s">
        <v>814</v>
      </c>
      <c r="E129" s="387"/>
      <c r="F129" s="388">
        <v>216675</v>
      </c>
      <c r="G129" s="659">
        <v>0</v>
      </c>
      <c r="H129" s="795">
        <v>0</v>
      </c>
      <c r="I129" s="884">
        <v>0</v>
      </c>
    </row>
    <row r="130" spans="1:9" s="82" customFormat="1" ht="25.5" customHeight="1" thickBot="1">
      <c r="A130" s="799">
        <v>124</v>
      </c>
      <c r="B130" s="389"/>
      <c r="C130" s="660"/>
      <c r="D130" s="661" t="s">
        <v>815</v>
      </c>
      <c r="E130" s="390"/>
      <c r="F130" s="392">
        <f>SUM(F113,F128)+F129</f>
        <v>440290</v>
      </c>
      <c r="G130" s="391">
        <f>SUM(G113,G128)+G129</f>
        <v>653263</v>
      </c>
      <c r="H130" s="391">
        <f>SUM(H113,H128)+H129</f>
        <v>581689</v>
      </c>
      <c r="I130" s="662">
        <f>SUM(I113,I128)+I129</f>
        <v>1985</v>
      </c>
    </row>
    <row r="131" spans="2:8" ht="15">
      <c r="B131" s="750" t="s">
        <v>716</v>
      </c>
      <c r="C131" s="56"/>
      <c r="D131" s="57"/>
      <c r="F131" s="393"/>
      <c r="G131" s="150"/>
      <c r="H131" s="151"/>
    </row>
    <row r="132" spans="2:8" ht="15">
      <c r="B132" s="146" t="s">
        <v>6</v>
      </c>
      <c r="C132" s="2"/>
      <c r="D132" s="91"/>
      <c r="F132" s="394"/>
      <c r="H132" s="90"/>
    </row>
    <row r="133" spans="2:8" ht="15">
      <c r="B133" s="146" t="s">
        <v>7</v>
      </c>
      <c r="C133" s="2"/>
      <c r="D133" s="91"/>
      <c r="F133" s="394"/>
      <c r="H133" s="90"/>
    </row>
  </sheetData>
  <sheetProtection/>
  <mergeCells count="4">
    <mergeCell ref="B1:D1"/>
    <mergeCell ref="B2:I2"/>
    <mergeCell ref="B3:I3"/>
    <mergeCell ref="H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90" zoomScaleSheetLayoutView="90" workbookViewId="0" topLeftCell="A1">
      <selection activeCell="B1" sqref="B1:M1"/>
    </sheetView>
  </sheetViews>
  <sheetFormatPr defaultColWidth="8.875" defaultRowHeight="12.75"/>
  <cols>
    <col min="1" max="1" width="3.375" style="1281" bestFit="1" customWidth="1"/>
    <col min="2" max="2" width="4.25390625" style="1372" bestFit="1" customWidth="1"/>
    <col min="3" max="3" width="27.875" style="1281" bestFit="1" customWidth="1"/>
    <col min="4" max="4" width="7.375" style="1281" bestFit="1" customWidth="1"/>
    <col min="5" max="5" width="11.00390625" style="1281" customWidth="1"/>
    <col min="6" max="6" width="6.625" style="1281" bestFit="1" customWidth="1"/>
    <col min="7" max="7" width="11.125" style="1281" bestFit="1" customWidth="1"/>
    <col min="8" max="8" width="10.75390625" style="1281" bestFit="1" customWidth="1"/>
    <col min="9" max="9" width="9.75390625" style="1281" bestFit="1" customWidth="1"/>
    <col min="10" max="10" width="12.00390625" style="1281" bestFit="1" customWidth="1"/>
    <col min="11" max="11" width="6.125" style="1281" bestFit="1" customWidth="1"/>
    <col min="12" max="12" width="6.25390625" style="1281" bestFit="1" customWidth="1"/>
    <col min="13" max="13" width="12.125" style="1281" bestFit="1" customWidth="1"/>
    <col min="14" max="14" width="11.75390625" style="1281" bestFit="1" customWidth="1"/>
    <col min="15" max="15" width="8.25390625" style="1281" bestFit="1" customWidth="1"/>
    <col min="16" max="16" width="8.00390625" style="1281" bestFit="1" customWidth="1"/>
    <col min="17" max="17" width="10.125" style="1281" bestFit="1" customWidth="1"/>
    <col min="18" max="16384" width="8.875" style="1281" customWidth="1"/>
  </cols>
  <sheetData>
    <row r="1" spans="1:17" ht="16.5">
      <c r="A1" s="1280"/>
      <c r="B1" s="1751" t="s">
        <v>1510</v>
      </c>
      <c r="C1" s="1751"/>
      <c r="D1" s="1751"/>
      <c r="E1" s="1751"/>
      <c r="F1" s="1751"/>
      <c r="G1" s="1751"/>
      <c r="H1" s="1751"/>
      <c r="I1" s="1751"/>
      <c r="J1" s="1751"/>
      <c r="K1" s="1751"/>
      <c r="L1" s="1751"/>
      <c r="M1" s="1751"/>
      <c r="N1" s="1752"/>
      <c r="O1" s="1752"/>
      <c r="P1" s="1752"/>
      <c r="Q1" s="1752"/>
    </row>
    <row r="2" spans="1:17" ht="30" customHeight="1">
      <c r="A2" s="1282"/>
      <c r="B2" s="1753" t="s">
        <v>927</v>
      </c>
      <c r="C2" s="1753"/>
      <c r="D2" s="1753"/>
      <c r="E2" s="1753"/>
      <c r="F2" s="1753"/>
      <c r="G2" s="1753"/>
      <c r="H2" s="1753"/>
      <c r="I2" s="1753"/>
      <c r="J2" s="1753"/>
      <c r="K2" s="1753"/>
      <c r="L2" s="1753"/>
      <c r="M2" s="1753"/>
      <c r="N2" s="1753"/>
      <c r="O2" s="1753"/>
      <c r="P2" s="1753"/>
      <c r="Q2" s="1753"/>
    </row>
    <row r="3" spans="1:17" ht="30" customHeight="1">
      <c r="A3" s="1282"/>
      <c r="B3" s="1753" t="s">
        <v>926</v>
      </c>
      <c r="C3" s="1753"/>
      <c r="D3" s="1753"/>
      <c r="E3" s="1753"/>
      <c r="F3" s="1753"/>
      <c r="G3" s="1753"/>
      <c r="H3" s="1753"/>
      <c r="I3" s="1753"/>
      <c r="J3" s="1753"/>
      <c r="K3" s="1753"/>
      <c r="L3" s="1753"/>
      <c r="M3" s="1753"/>
      <c r="N3" s="1753"/>
      <c r="O3" s="1753"/>
      <c r="P3" s="1753"/>
      <c r="Q3" s="1753"/>
    </row>
    <row r="4" spans="1:17" ht="17.25">
      <c r="A4" s="400"/>
      <c r="B4" s="128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1754" t="s">
        <v>155</v>
      </c>
      <c r="P4" s="1754"/>
      <c r="Q4" s="1754"/>
    </row>
    <row r="5" spans="1:17" ht="17.25" thickBot="1">
      <c r="A5" s="400"/>
      <c r="B5" s="1755" t="s">
        <v>164</v>
      </c>
      <c r="C5" s="1755"/>
      <c r="D5" s="1285" t="s">
        <v>165</v>
      </c>
      <c r="E5" s="1285" t="s">
        <v>166</v>
      </c>
      <c r="F5" s="1285" t="s">
        <v>167</v>
      </c>
      <c r="G5" s="1285" t="s">
        <v>168</v>
      </c>
      <c r="H5" s="1285" t="s">
        <v>169</v>
      </c>
      <c r="I5" s="1285" t="s">
        <v>170</v>
      </c>
      <c r="J5" s="1285" t="s">
        <v>35</v>
      </c>
      <c r="K5" s="1285" t="s">
        <v>36</v>
      </c>
      <c r="L5" s="1285" t="s">
        <v>775</v>
      </c>
      <c r="M5" s="1285" t="s">
        <v>776</v>
      </c>
      <c r="N5" s="1285" t="s">
        <v>777</v>
      </c>
      <c r="O5" s="1285" t="s">
        <v>778</v>
      </c>
      <c r="P5" s="1285" t="s">
        <v>779</v>
      </c>
      <c r="Q5" s="1285" t="s">
        <v>807</v>
      </c>
    </row>
    <row r="6" spans="1:17" ht="18" thickBot="1">
      <c r="A6" s="1742"/>
      <c r="B6" s="1743" t="s">
        <v>360</v>
      </c>
      <c r="C6" s="1744"/>
      <c r="D6" s="1740" t="s">
        <v>361</v>
      </c>
      <c r="E6" s="1747" t="s">
        <v>362</v>
      </c>
      <c r="F6" s="396" t="s">
        <v>363</v>
      </c>
      <c r="G6" s="1740" t="s">
        <v>364</v>
      </c>
      <c r="H6" s="395" t="s">
        <v>365</v>
      </c>
      <c r="I6" s="395" t="s">
        <v>366</v>
      </c>
      <c r="J6" s="395" t="s">
        <v>367</v>
      </c>
      <c r="K6" s="395" t="s">
        <v>368</v>
      </c>
      <c r="L6" s="395" t="s">
        <v>369</v>
      </c>
      <c r="M6" s="395" t="s">
        <v>370</v>
      </c>
      <c r="N6" s="396" t="s">
        <v>371</v>
      </c>
      <c r="O6" s="1749" t="s">
        <v>372</v>
      </c>
      <c r="P6" s="1750"/>
      <c r="Q6" s="1740" t="s">
        <v>154</v>
      </c>
    </row>
    <row r="7" spans="1:17" ht="35.25" thickBot="1">
      <c r="A7" s="1742"/>
      <c r="B7" s="1745"/>
      <c r="C7" s="1746"/>
      <c r="D7" s="1741"/>
      <c r="E7" s="1748"/>
      <c r="F7" s="398" t="s">
        <v>373</v>
      </c>
      <c r="G7" s="1741"/>
      <c r="H7" s="397" t="s">
        <v>374</v>
      </c>
      <c r="I7" s="397" t="s">
        <v>375</v>
      </c>
      <c r="J7" s="397" t="s">
        <v>376</v>
      </c>
      <c r="K7" s="397" t="s">
        <v>377</v>
      </c>
      <c r="L7" s="397"/>
      <c r="M7" s="397" t="s">
        <v>378</v>
      </c>
      <c r="N7" s="398" t="s">
        <v>379</v>
      </c>
      <c r="O7" s="399" t="s">
        <v>380</v>
      </c>
      <c r="P7" s="399" t="s">
        <v>381</v>
      </c>
      <c r="Q7" s="1741"/>
    </row>
    <row r="8" spans="1:17" ht="33" customHeight="1">
      <c r="A8" s="400">
        <v>1</v>
      </c>
      <c r="B8" s="1286" t="s">
        <v>382</v>
      </c>
      <c r="C8" s="401" t="s">
        <v>277</v>
      </c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>
        <v>2000</v>
      </c>
      <c r="P8" s="402">
        <v>1151</v>
      </c>
      <c r="Q8" s="691">
        <f aca="true" t="shared" si="0" ref="Q8:Q43">SUM(D8:P8)</f>
        <v>3151</v>
      </c>
    </row>
    <row r="9" spans="1:17" ht="21.75" customHeight="1">
      <c r="A9" s="400">
        <v>2</v>
      </c>
      <c r="B9" s="1286"/>
      <c r="C9" s="403" t="s">
        <v>285</v>
      </c>
      <c r="D9" s="404"/>
      <c r="E9" s="404"/>
      <c r="F9" s="404"/>
      <c r="G9" s="404">
        <v>50</v>
      </c>
      <c r="H9" s="404">
        <v>60</v>
      </c>
      <c r="I9" s="404">
        <v>840</v>
      </c>
      <c r="J9" s="404"/>
      <c r="K9" s="404">
        <v>81</v>
      </c>
      <c r="L9" s="404"/>
      <c r="M9" s="404">
        <v>1120</v>
      </c>
      <c r="N9" s="404">
        <v>1000</v>
      </c>
      <c r="O9" s="404"/>
      <c r="P9" s="404"/>
      <c r="Q9" s="409">
        <f t="shared" si="0"/>
        <v>3151</v>
      </c>
    </row>
    <row r="10" spans="1:17" ht="21.75" customHeight="1">
      <c r="A10" s="400">
        <v>3</v>
      </c>
      <c r="B10" s="1286"/>
      <c r="C10" s="1287" t="s">
        <v>275</v>
      </c>
      <c r="D10" s="405"/>
      <c r="E10" s="405"/>
      <c r="F10" s="405"/>
      <c r="G10" s="405"/>
      <c r="H10" s="405">
        <v>3</v>
      </c>
      <c r="I10" s="405">
        <v>762</v>
      </c>
      <c r="J10" s="405"/>
      <c r="K10" s="405">
        <v>61</v>
      </c>
      <c r="L10" s="405"/>
      <c r="M10" s="405">
        <v>1120</v>
      </c>
      <c r="N10" s="405">
        <v>1000</v>
      </c>
      <c r="O10" s="405"/>
      <c r="P10" s="405"/>
      <c r="Q10" s="692">
        <f t="shared" si="0"/>
        <v>2946</v>
      </c>
    </row>
    <row r="11" spans="1:17" ht="33" customHeight="1">
      <c r="A11" s="400">
        <v>4</v>
      </c>
      <c r="B11" s="1286" t="s">
        <v>704</v>
      </c>
      <c r="C11" s="401" t="s">
        <v>277</v>
      </c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>
        <v>2000</v>
      </c>
      <c r="P11" s="402">
        <v>2705</v>
      </c>
      <c r="Q11" s="691">
        <f t="shared" si="0"/>
        <v>4705</v>
      </c>
    </row>
    <row r="12" spans="1:17" ht="21.75" customHeight="1">
      <c r="A12" s="400">
        <v>5</v>
      </c>
      <c r="B12" s="1286"/>
      <c r="C12" s="403" t="s">
        <v>285</v>
      </c>
      <c r="D12" s="404">
        <v>1200</v>
      </c>
      <c r="E12" s="404">
        <v>200</v>
      </c>
      <c r="F12" s="404"/>
      <c r="G12" s="404">
        <v>150</v>
      </c>
      <c r="H12" s="404"/>
      <c r="I12" s="404"/>
      <c r="J12" s="404"/>
      <c r="K12" s="404"/>
      <c r="L12" s="404"/>
      <c r="M12" s="404">
        <v>1598</v>
      </c>
      <c r="N12" s="404">
        <v>1300</v>
      </c>
      <c r="O12" s="404">
        <v>7</v>
      </c>
      <c r="P12" s="404"/>
      <c r="Q12" s="409">
        <f t="shared" si="0"/>
        <v>4455</v>
      </c>
    </row>
    <row r="13" spans="1:17" ht="21.75" customHeight="1">
      <c r="A13" s="400">
        <v>6</v>
      </c>
      <c r="B13" s="1286"/>
      <c r="C13" s="1287" t="s">
        <v>275</v>
      </c>
      <c r="D13" s="405">
        <v>1000</v>
      </c>
      <c r="E13" s="405">
        <v>200</v>
      </c>
      <c r="F13" s="405"/>
      <c r="G13" s="405">
        <v>130</v>
      </c>
      <c r="H13" s="405"/>
      <c r="I13" s="405"/>
      <c r="J13" s="405"/>
      <c r="K13" s="405"/>
      <c r="L13" s="405"/>
      <c r="M13" s="405">
        <v>1448</v>
      </c>
      <c r="N13" s="405">
        <v>1300</v>
      </c>
      <c r="O13" s="405"/>
      <c r="P13" s="405"/>
      <c r="Q13" s="692">
        <f t="shared" si="0"/>
        <v>4078</v>
      </c>
    </row>
    <row r="14" spans="1:17" ht="33" customHeight="1">
      <c r="A14" s="400">
        <v>7</v>
      </c>
      <c r="B14" s="1286" t="s">
        <v>383</v>
      </c>
      <c r="C14" s="401" t="s">
        <v>277</v>
      </c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>
        <v>2000</v>
      </c>
      <c r="P14" s="402">
        <v>904</v>
      </c>
      <c r="Q14" s="691">
        <f t="shared" si="0"/>
        <v>2904</v>
      </c>
    </row>
    <row r="15" spans="1:17" ht="21.75" customHeight="1">
      <c r="A15" s="400">
        <v>8</v>
      </c>
      <c r="B15" s="1286"/>
      <c r="C15" s="403" t="s">
        <v>285</v>
      </c>
      <c r="D15" s="404">
        <v>550</v>
      </c>
      <c r="E15" s="404">
        <v>350</v>
      </c>
      <c r="F15" s="404"/>
      <c r="G15" s="404">
        <v>345</v>
      </c>
      <c r="H15" s="404"/>
      <c r="I15" s="404">
        <v>30</v>
      </c>
      <c r="J15" s="404"/>
      <c r="K15" s="404"/>
      <c r="L15" s="404"/>
      <c r="M15" s="404">
        <v>1050</v>
      </c>
      <c r="N15" s="404">
        <v>572</v>
      </c>
      <c r="O15" s="404">
        <v>7</v>
      </c>
      <c r="P15" s="404"/>
      <c r="Q15" s="409">
        <f t="shared" si="0"/>
        <v>2904</v>
      </c>
    </row>
    <row r="16" spans="1:17" ht="21.75" customHeight="1">
      <c r="A16" s="400">
        <v>9</v>
      </c>
      <c r="B16" s="1286"/>
      <c r="C16" s="1287" t="s">
        <v>275</v>
      </c>
      <c r="D16" s="405">
        <v>492</v>
      </c>
      <c r="E16" s="405">
        <v>300</v>
      </c>
      <c r="F16" s="405"/>
      <c r="G16" s="405">
        <v>344</v>
      </c>
      <c r="H16" s="405"/>
      <c r="I16" s="405">
        <v>30</v>
      </c>
      <c r="J16" s="405"/>
      <c r="K16" s="405"/>
      <c r="L16" s="405"/>
      <c r="M16" s="405">
        <v>1050</v>
      </c>
      <c r="N16" s="405">
        <v>572</v>
      </c>
      <c r="O16" s="405"/>
      <c r="P16" s="405"/>
      <c r="Q16" s="692">
        <f t="shared" si="0"/>
        <v>2788</v>
      </c>
    </row>
    <row r="17" spans="1:17" ht="33" customHeight="1">
      <c r="A17" s="400">
        <v>10</v>
      </c>
      <c r="B17" s="1286" t="s">
        <v>384</v>
      </c>
      <c r="C17" s="401" t="s">
        <v>277</v>
      </c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>
        <v>2000</v>
      </c>
      <c r="P17" s="402">
        <v>2391</v>
      </c>
      <c r="Q17" s="691">
        <f t="shared" si="0"/>
        <v>4391</v>
      </c>
    </row>
    <row r="18" spans="1:17" ht="21.75" customHeight="1">
      <c r="A18" s="400">
        <v>11</v>
      </c>
      <c r="B18" s="1286"/>
      <c r="C18" s="403" t="s">
        <v>285</v>
      </c>
      <c r="D18" s="404">
        <v>1370</v>
      </c>
      <c r="E18" s="404">
        <v>300</v>
      </c>
      <c r="F18" s="404"/>
      <c r="G18" s="404">
        <v>216</v>
      </c>
      <c r="H18" s="404"/>
      <c r="I18" s="404">
        <v>30</v>
      </c>
      <c r="J18" s="404"/>
      <c r="K18" s="404"/>
      <c r="L18" s="404"/>
      <c r="M18" s="404">
        <v>765</v>
      </c>
      <c r="N18" s="404">
        <v>1380</v>
      </c>
      <c r="O18" s="404">
        <v>330</v>
      </c>
      <c r="P18" s="404"/>
      <c r="Q18" s="409">
        <f t="shared" si="0"/>
        <v>4391</v>
      </c>
    </row>
    <row r="19" spans="1:17" ht="21.75" customHeight="1">
      <c r="A19" s="400">
        <v>12</v>
      </c>
      <c r="B19" s="1286"/>
      <c r="C19" s="1287" t="s">
        <v>275</v>
      </c>
      <c r="D19" s="405">
        <v>741</v>
      </c>
      <c r="E19" s="405">
        <v>300</v>
      </c>
      <c r="F19" s="405"/>
      <c r="G19" s="405">
        <v>40</v>
      </c>
      <c r="H19" s="405"/>
      <c r="I19" s="405">
        <v>30</v>
      </c>
      <c r="J19" s="405"/>
      <c r="K19" s="405"/>
      <c r="L19" s="405"/>
      <c r="M19" s="405">
        <v>765</v>
      </c>
      <c r="N19" s="405">
        <v>1380</v>
      </c>
      <c r="O19" s="405"/>
      <c r="P19" s="405"/>
      <c r="Q19" s="692">
        <f t="shared" si="0"/>
        <v>3256</v>
      </c>
    </row>
    <row r="20" spans="1:17" ht="33" customHeight="1">
      <c r="A20" s="400">
        <v>13</v>
      </c>
      <c r="B20" s="1286" t="s">
        <v>385</v>
      </c>
      <c r="C20" s="401" t="s">
        <v>277</v>
      </c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>
        <v>2000</v>
      </c>
      <c r="P20" s="402">
        <v>1259</v>
      </c>
      <c r="Q20" s="691">
        <f t="shared" si="0"/>
        <v>3259</v>
      </c>
    </row>
    <row r="21" spans="1:17" ht="21.75" customHeight="1">
      <c r="A21" s="400">
        <v>14</v>
      </c>
      <c r="B21" s="1286"/>
      <c r="C21" s="403" t="s">
        <v>285</v>
      </c>
      <c r="D21" s="404">
        <v>50</v>
      </c>
      <c r="E21" s="404">
        <v>300</v>
      </c>
      <c r="F21" s="404"/>
      <c r="G21" s="404">
        <v>514</v>
      </c>
      <c r="H21" s="404">
        <v>342</v>
      </c>
      <c r="I21" s="404">
        <v>200</v>
      </c>
      <c r="J21" s="404"/>
      <c r="K21" s="404"/>
      <c r="L21" s="404"/>
      <c r="M21" s="404">
        <v>325</v>
      </c>
      <c r="N21" s="404">
        <v>1235</v>
      </c>
      <c r="O21" s="404">
        <v>193</v>
      </c>
      <c r="P21" s="404"/>
      <c r="Q21" s="409">
        <f t="shared" si="0"/>
        <v>3159</v>
      </c>
    </row>
    <row r="22" spans="1:17" ht="21.75" customHeight="1">
      <c r="A22" s="400">
        <v>15</v>
      </c>
      <c r="B22" s="1286"/>
      <c r="C22" s="1287" t="s">
        <v>275</v>
      </c>
      <c r="D22" s="405"/>
      <c r="E22" s="405">
        <v>300</v>
      </c>
      <c r="F22" s="405"/>
      <c r="G22" s="405">
        <v>164</v>
      </c>
      <c r="H22" s="405">
        <v>118</v>
      </c>
      <c r="I22" s="405">
        <v>200</v>
      </c>
      <c r="J22" s="405"/>
      <c r="K22" s="405"/>
      <c r="L22" s="405"/>
      <c r="M22" s="405">
        <v>325</v>
      </c>
      <c r="N22" s="405">
        <v>1235</v>
      </c>
      <c r="O22" s="405"/>
      <c r="P22" s="405"/>
      <c r="Q22" s="692">
        <f t="shared" si="0"/>
        <v>2342</v>
      </c>
    </row>
    <row r="23" spans="1:17" ht="33" customHeight="1">
      <c r="A23" s="400">
        <v>16</v>
      </c>
      <c r="B23" s="1286" t="s">
        <v>386</v>
      </c>
      <c r="C23" s="401" t="s">
        <v>277</v>
      </c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>
        <v>2000</v>
      </c>
      <c r="P23" s="402">
        <v>1649</v>
      </c>
      <c r="Q23" s="691">
        <f t="shared" si="0"/>
        <v>3649</v>
      </c>
    </row>
    <row r="24" spans="1:17" ht="21.75" customHeight="1">
      <c r="A24" s="400">
        <v>17</v>
      </c>
      <c r="B24" s="1286"/>
      <c r="C24" s="403" t="s">
        <v>285</v>
      </c>
      <c r="D24" s="404">
        <v>2316</v>
      </c>
      <c r="E24" s="404"/>
      <c r="F24" s="404"/>
      <c r="G24" s="404">
        <v>50</v>
      </c>
      <c r="H24" s="404"/>
      <c r="I24" s="404">
        <v>50</v>
      </c>
      <c r="J24" s="404"/>
      <c r="K24" s="404"/>
      <c r="L24" s="404"/>
      <c r="M24" s="404">
        <v>590</v>
      </c>
      <c r="N24" s="404">
        <v>500</v>
      </c>
      <c r="O24" s="404">
        <v>143</v>
      </c>
      <c r="P24" s="404"/>
      <c r="Q24" s="409">
        <f t="shared" si="0"/>
        <v>3649</v>
      </c>
    </row>
    <row r="25" spans="1:17" ht="21.75" customHeight="1">
      <c r="A25" s="400">
        <v>18</v>
      </c>
      <c r="B25" s="1286"/>
      <c r="C25" s="1287" t="s">
        <v>275</v>
      </c>
      <c r="D25" s="405">
        <f>741+1082</f>
        <v>1823</v>
      </c>
      <c r="E25" s="405"/>
      <c r="F25" s="405"/>
      <c r="G25" s="405">
        <v>50</v>
      </c>
      <c r="H25" s="405"/>
      <c r="I25" s="405">
        <v>50</v>
      </c>
      <c r="J25" s="405"/>
      <c r="K25" s="405"/>
      <c r="L25" s="405"/>
      <c r="M25" s="405">
        <v>590</v>
      </c>
      <c r="N25" s="405">
        <v>500</v>
      </c>
      <c r="O25" s="405"/>
      <c r="P25" s="405"/>
      <c r="Q25" s="692">
        <f t="shared" si="0"/>
        <v>3013</v>
      </c>
    </row>
    <row r="26" spans="1:17" ht="33" customHeight="1">
      <c r="A26" s="400">
        <v>19</v>
      </c>
      <c r="B26" s="1286" t="s">
        <v>387</v>
      </c>
      <c r="C26" s="401" t="s">
        <v>277</v>
      </c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>
        <v>2000</v>
      </c>
      <c r="P26" s="402">
        <v>2434</v>
      </c>
      <c r="Q26" s="691">
        <f t="shared" si="0"/>
        <v>4434</v>
      </c>
    </row>
    <row r="27" spans="1:17" ht="21.75" customHeight="1">
      <c r="A27" s="400">
        <v>20</v>
      </c>
      <c r="B27" s="1286"/>
      <c r="C27" s="403" t="s">
        <v>285</v>
      </c>
      <c r="D27" s="404"/>
      <c r="E27" s="404"/>
      <c r="F27" s="404"/>
      <c r="G27" s="404">
        <v>100</v>
      </c>
      <c r="H27" s="404">
        <v>150</v>
      </c>
      <c r="I27" s="404">
        <v>30</v>
      </c>
      <c r="J27" s="404"/>
      <c r="K27" s="404"/>
      <c r="L27" s="404"/>
      <c r="M27" s="404">
        <v>1716</v>
      </c>
      <c r="N27" s="404">
        <v>680</v>
      </c>
      <c r="O27" s="404">
        <v>1458</v>
      </c>
      <c r="P27" s="404"/>
      <c r="Q27" s="409">
        <f t="shared" si="0"/>
        <v>4134</v>
      </c>
    </row>
    <row r="28" spans="1:17" ht="21.75" customHeight="1">
      <c r="A28" s="400">
        <v>21</v>
      </c>
      <c r="B28" s="1286"/>
      <c r="C28" s="1287" t="s">
        <v>275</v>
      </c>
      <c r="D28" s="405"/>
      <c r="E28" s="405"/>
      <c r="F28" s="405"/>
      <c r="G28" s="405">
        <v>100</v>
      </c>
      <c r="H28" s="405">
        <v>150</v>
      </c>
      <c r="I28" s="405">
        <v>30</v>
      </c>
      <c r="J28" s="405"/>
      <c r="K28" s="405"/>
      <c r="L28" s="405"/>
      <c r="M28" s="405">
        <v>1716</v>
      </c>
      <c r="N28" s="405">
        <v>680</v>
      </c>
      <c r="O28" s="405"/>
      <c r="P28" s="405"/>
      <c r="Q28" s="692">
        <f t="shared" si="0"/>
        <v>2676</v>
      </c>
    </row>
    <row r="29" spans="1:17" ht="30" customHeight="1">
      <c r="A29" s="400">
        <v>22</v>
      </c>
      <c r="B29" s="1286" t="s">
        <v>388</v>
      </c>
      <c r="C29" s="401" t="s">
        <v>277</v>
      </c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>
        <v>2000</v>
      </c>
      <c r="P29" s="402">
        <v>1644</v>
      </c>
      <c r="Q29" s="691">
        <f t="shared" si="0"/>
        <v>3644</v>
      </c>
    </row>
    <row r="30" spans="1:17" ht="21.75" customHeight="1">
      <c r="A30" s="400">
        <v>23</v>
      </c>
      <c r="B30" s="1286"/>
      <c r="C30" s="403" t="s">
        <v>285</v>
      </c>
      <c r="D30" s="404">
        <v>1300</v>
      </c>
      <c r="E30" s="404"/>
      <c r="F30" s="404"/>
      <c r="G30" s="404">
        <v>100</v>
      </c>
      <c r="H30" s="404">
        <v>456</v>
      </c>
      <c r="I30" s="404">
        <v>30</v>
      </c>
      <c r="J30" s="404"/>
      <c r="K30" s="404"/>
      <c r="L30" s="404"/>
      <c r="M30" s="404">
        <v>1165</v>
      </c>
      <c r="N30" s="404">
        <v>593</v>
      </c>
      <c r="O30" s="404"/>
      <c r="P30" s="404"/>
      <c r="Q30" s="409">
        <f t="shared" si="0"/>
        <v>3644</v>
      </c>
    </row>
    <row r="31" spans="1:17" ht="21.75" customHeight="1">
      <c r="A31" s="400">
        <v>24</v>
      </c>
      <c r="B31" s="1286"/>
      <c r="C31" s="1287" t="s">
        <v>275</v>
      </c>
      <c r="D31" s="405">
        <v>1300</v>
      </c>
      <c r="E31" s="405"/>
      <c r="F31" s="405"/>
      <c r="G31" s="405"/>
      <c r="H31" s="405">
        <v>448</v>
      </c>
      <c r="I31" s="405">
        <v>30</v>
      </c>
      <c r="J31" s="405"/>
      <c r="K31" s="405"/>
      <c r="L31" s="405"/>
      <c r="M31" s="405">
        <v>1165</v>
      </c>
      <c r="N31" s="405">
        <v>593</v>
      </c>
      <c r="O31" s="405"/>
      <c r="P31" s="405"/>
      <c r="Q31" s="692">
        <f t="shared" si="0"/>
        <v>3536</v>
      </c>
    </row>
    <row r="32" spans="1:17" ht="30" customHeight="1">
      <c r="A32" s="400">
        <v>25</v>
      </c>
      <c r="B32" s="1286" t="s">
        <v>389</v>
      </c>
      <c r="C32" s="401" t="s">
        <v>277</v>
      </c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>
        <v>2000</v>
      </c>
      <c r="P32" s="402">
        <v>1299</v>
      </c>
      <c r="Q32" s="691">
        <f t="shared" si="0"/>
        <v>3299</v>
      </c>
    </row>
    <row r="33" spans="1:17" ht="21.75" customHeight="1">
      <c r="A33" s="400">
        <v>26</v>
      </c>
      <c r="B33" s="1286"/>
      <c r="C33" s="403" t="s">
        <v>285</v>
      </c>
      <c r="D33" s="404">
        <v>1727</v>
      </c>
      <c r="E33" s="404"/>
      <c r="F33" s="404"/>
      <c r="G33" s="404">
        <v>80</v>
      </c>
      <c r="H33" s="404">
        <v>100</v>
      </c>
      <c r="I33" s="404"/>
      <c r="J33" s="404"/>
      <c r="K33" s="404"/>
      <c r="L33" s="404"/>
      <c r="M33" s="404">
        <v>704</v>
      </c>
      <c r="N33" s="404">
        <v>688</v>
      </c>
      <c r="O33" s="404"/>
      <c r="P33" s="404"/>
      <c r="Q33" s="409">
        <f t="shared" si="0"/>
        <v>3299</v>
      </c>
    </row>
    <row r="34" spans="1:17" ht="21.75" customHeight="1">
      <c r="A34" s="400">
        <v>27</v>
      </c>
      <c r="B34" s="1286"/>
      <c r="C34" s="1287" t="s">
        <v>275</v>
      </c>
      <c r="D34" s="405">
        <f>1077+600</f>
        <v>1677</v>
      </c>
      <c r="E34" s="405"/>
      <c r="F34" s="405"/>
      <c r="G34" s="405">
        <v>100</v>
      </c>
      <c r="H34" s="405">
        <v>96</v>
      </c>
      <c r="I34" s="405"/>
      <c r="J34" s="405"/>
      <c r="K34" s="405"/>
      <c r="L34" s="405"/>
      <c r="M34" s="405">
        <v>664</v>
      </c>
      <c r="N34" s="405">
        <v>688</v>
      </c>
      <c r="O34" s="405"/>
      <c r="P34" s="405"/>
      <c r="Q34" s="692">
        <f t="shared" si="0"/>
        <v>3225</v>
      </c>
    </row>
    <row r="35" spans="1:17" ht="30" customHeight="1">
      <c r="A35" s="400">
        <v>28</v>
      </c>
      <c r="B35" s="1286" t="s">
        <v>390</v>
      </c>
      <c r="C35" s="401" t="s">
        <v>277</v>
      </c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>
        <v>2000</v>
      </c>
      <c r="P35" s="402">
        <v>1257</v>
      </c>
      <c r="Q35" s="691">
        <f t="shared" si="0"/>
        <v>3257</v>
      </c>
    </row>
    <row r="36" spans="1:17" ht="21.75" customHeight="1">
      <c r="A36" s="400">
        <v>29</v>
      </c>
      <c r="B36" s="1286"/>
      <c r="C36" s="403" t="s">
        <v>285</v>
      </c>
      <c r="D36" s="404">
        <v>1500</v>
      </c>
      <c r="E36" s="404"/>
      <c r="F36" s="404"/>
      <c r="G36" s="404">
        <v>200</v>
      </c>
      <c r="H36" s="404">
        <v>410</v>
      </c>
      <c r="I36" s="404">
        <v>166</v>
      </c>
      <c r="J36" s="404"/>
      <c r="K36" s="404">
        <v>100</v>
      </c>
      <c r="L36" s="404"/>
      <c r="M36" s="404">
        <v>885</v>
      </c>
      <c r="N36" s="404">
        <v>640</v>
      </c>
      <c r="O36" s="404">
        <v>6</v>
      </c>
      <c r="P36" s="404"/>
      <c r="Q36" s="409">
        <f t="shared" si="0"/>
        <v>3907</v>
      </c>
    </row>
    <row r="37" spans="1:17" ht="21.75" customHeight="1">
      <c r="A37" s="400">
        <v>30</v>
      </c>
      <c r="B37" s="1286"/>
      <c r="C37" s="1287" t="s">
        <v>275</v>
      </c>
      <c r="D37" s="405">
        <v>500</v>
      </c>
      <c r="E37" s="405"/>
      <c r="F37" s="405"/>
      <c r="G37" s="405">
        <v>200</v>
      </c>
      <c r="H37" s="405">
        <v>410</v>
      </c>
      <c r="I37" s="405">
        <v>165</v>
      </c>
      <c r="J37" s="405"/>
      <c r="K37" s="405">
        <v>100</v>
      </c>
      <c r="L37" s="405"/>
      <c r="M37" s="405">
        <v>885</v>
      </c>
      <c r="N37" s="405">
        <v>640</v>
      </c>
      <c r="O37" s="405"/>
      <c r="P37" s="405"/>
      <c r="Q37" s="692">
        <f t="shared" si="0"/>
        <v>2900</v>
      </c>
    </row>
    <row r="38" spans="1:17" ht="30" customHeight="1">
      <c r="A38" s="400">
        <v>31</v>
      </c>
      <c r="B38" s="1286" t="s">
        <v>717</v>
      </c>
      <c r="C38" s="401" t="s">
        <v>277</v>
      </c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2">
        <v>2000</v>
      </c>
      <c r="P38" s="402">
        <v>1686</v>
      </c>
      <c r="Q38" s="691">
        <f t="shared" si="0"/>
        <v>3686</v>
      </c>
    </row>
    <row r="39" spans="1:17" ht="21.75" customHeight="1">
      <c r="A39" s="400">
        <v>32</v>
      </c>
      <c r="B39" s="1286"/>
      <c r="C39" s="403" t="s">
        <v>285</v>
      </c>
      <c r="D39" s="404">
        <v>600</v>
      </c>
      <c r="E39" s="404"/>
      <c r="F39" s="404"/>
      <c r="G39" s="404">
        <v>115</v>
      </c>
      <c r="H39" s="404">
        <v>160</v>
      </c>
      <c r="I39" s="404">
        <v>30</v>
      </c>
      <c r="J39" s="404"/>
      <c r="K39" s="404"/>
      <c r="L39" s="404"/>
      <c r="M39" s="404">
        <v>890</v>
      </c>
      <c r="N39" s="404">
        <v>230</v>
      </c>
      <c r="O39" s="404">
        <v>1600</v>
      </c>
      <c r="P39" s="404">
        <v>61</v>
      </c>
      <c r="Q39" s="409">
        <f t="shared" si="0"/>
        <v>3686</v>
      </c>
    </row>
    <row r="40" spans="1:17" ht="21.75" customHeight="1">
      <c r="A40" s="400">
        <v>33</v>
      </c>
      <c r="B40" s="1286"/>
      <c r="C40" s="1287" t="s">
        <v>275</v>
      </c>
      <c r="D40" s="405">
        <v>600</v>
      </c>
      <c r="E40" s="405"/>
      <c r="F40" s="405"/>
      <c r="G40" s="405">
        <v>115</v>
      </c>
      <c r="H40" s="405">
        <v>160</v>
      </c>
      <c r="I40" s="405">
        <v>30</v>
      </c>
      <c r="J40" s="405"/>
      <c r="K40" s="405"/>
      <c r="L40" s="405"/>
      <c r="M40" s="405">
        <v>890</v>
      </c>
      <c r="N40" s="405">
        <v>230</v>
      </c>
      <c r="O40" s="405"/>
      <c r="P40" s="405"/>
      <c r="Q40" s="692">
        <f t="shared" si="0"/>
        <v>2025</v>
      </c>
    </row>
    <row r="41" spans="1:17" ht="30" customHeight="1">
      <c r="A41" s="400">
        <v>34</v>
      </c>
      <c r="B41" s="1286" t="s">
        <v>718</v>
      </c>
      <c r="C41" s="401" t="s">
        <v>277</v>
      </c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>
        <v>2000</v>
      </c>
      <c r="P41" s="402">
        <v>646</v>
      </c>
      <c r="Q41" s="691">
        <f t="shared" si="0"/>
        <v>2646</v>
      </c>
    </row>
    <row r="42" spans="1:17" ht="21.75" customHeight="1">
      <c r="A42" s="400">
        <v>35</v>
      </c>
      <c r="B42" s="1286"/>
      <c r="C42" s="403" t="s">
        <v>285</v>
      </c>
      <c r="D42" s="404">
        <v>500</v>
      </c>
      <c r="E42" s="404"/>
      <c r="F42" s="404"/>
      <c r="G42" s="404">
        <v>80</v>
      </c>
      <c r="H42" s="404"/>
      <c r="I42" s="404">
        <v>550</v>
      </c>
      <c r="J42" s="404"/>
      <c r="K42" s="404"/>
      <c r="L42" s="404"/>
      <c r="M42" s="404">
        <v>765</v>
      </c>
      <c r="N42" s="404">
        <v>750</v>
      </c>
      <c r="O42" s="404">
        <v>1</v>
      </c>
      <c r="P42" s="404"/>
      <c r="Q42" s="409">
        <f t="shared" si="0"/>
        <v>2646</v>
      </c>
    </row>
    <row r="43" spans="1:17" ht="21.75" customHeight="1" thickBot="1">
      <c r="A43" s="400">
        <v>36</v>
      </c>
      <c r="B43" s="1288"/>
      <c r="C43" s="1289" t="s">
        <v>275</v>
      </c>
      <c r="D43" s="1290">
        <v>500</v>
      </c>
      <c r="E43" s="1290"/>
      <c r="F43" s="1290"/>
      <c r="G43" s="1290">
        <v>80</v>
      </c>
      <c r="H43" s="1290"/>
      <c r="I43" s="1290">
        <v>550</v>
      </c>
      <c r="J43" s="1290"/>
      <c r="K43" s="1290"/>
      <c r="L43" s="1290"/>
      <c r="M43" s="1290">
        <v>765</v>
      </c>
      <c r="N43" s="1290">
        <v>750</v>
      </c>
      <c r="O43" s="1290"/>
      <c r="P43" s="1290"/>
      <c r="Q43" s="693">
        <f t="shared" si="0"/>
        <v>2645</v>
      </c>
    </row>
    <row r="44" spans="1:17" ht="19.5" customHeight="1">
      <c r="A44" s="400">
        <v>37</v>
      </c>
      <c r="B44" s="1371"/>
      <c r="C44" s="406" t="s">
        <v>277</v>
      </c>
      <c r="D44" s="407">
        <f aca="true" t="shared" si="1" ref="D44:P45">SUM(D41,D38,D35,D32,D29,D26,D23,D20,D17,D14,D11,D8)</f>
        <v>0</v>
      </c>
      <c r="E44" s="407">
        <f t="shared" si="1"/>
        <v>0</v>
      </c>
      <c r="F44" s="407">
        <f t="shared" si="1"/>
        <v>0</v>
      </c>
      <c r="G44" s="407">
        <f t="shared" si="1"/>
        <v>0</v>
      </c>
      <c r="H44" s="407">
        <f t="shared" si="1"/>
        <v>0</v>
      </c>
      <c r="I44" s="407">
        <f t="shared" si="1"/>
        <v>0</v>
      </c>
      <c r="J44" s="407">
        <f t="shared" si="1"/>
        <v>0</v>
      </c>
      <c r="K44" s="407">
        <f t="shared" si="1"/>
        <v>0</v>
      </c>
      <c r="L44" s="407">
        <f t="shared" si="1"/>
        <v>0</v>
      </c>
      <c r="M44" s="407">
        <f t="shared" si="1"/>
        <v>0</v>
      </c>
      <c r="N44" s="407">
        <f t="shared" si="1"/>
        <v>0</v>
      </c>
      <c r="O44" s="407">
        <f t="shared" si="1"/>
        <v>24000</v>
      </c>
      <c r="P44" s="407">
        <f t="shared" si="1"/>
        <v>19025</v>
      </c>
      <c r="Q44" s="408">
        <f>SUM(D44:P44)</f>
        <v>43025</v>
      </c>
    </row>
    <row r="45" spans="1:17" ht="19.5" customHeight="1">
      <c r="A45" s="400">
        <v>38</v>
      </c>
      <c r="B45" s="1286"/>
      <c r="C45" s="403" t="s">
        <v>285</v>
      </c>
      <c r="D45" s="404">
        <f t="shared" si="1"/>
        <v>11113</v>
      </c>
      <c r="E45" s="404">
        <f t="shared" si="1"/>
        <v>1150</v>
      </c>
      <c r="F45" s="404">
        <f t="shared" si="1"/>
        <v>0</v>
      </c>
      <c r="G45" s="404">
        <f t="shared" si="1"/>
        <v>2000</v>
      </c>
      <c r="H45" s="404">
        <f t="shared" si="1"/>
        <v>1678</v>
      </c>
      <c r="I45" s="404">
        <f t="shared" si="1"/>
        <v>1956</v>
      </c>
      <c r="J45" s="404">
        <f t="shared" si="1"/>
        <v>0</v>
      </c>
      <c r="K45" s="404">
        <f t="shared" si="1"/>
        <v>181</v>
      </c>
      <c r="L45" s="404">
        <f t="shared" si="1"/>
        <v>0</v>
      </c>
      <c r="M45" s="404">
        <f t="shared" si="1"/>
        <v>11573</v>
      </c>
      <c r="N45" s="404">
        <f t="shared" si="1"/>
        <v>9568</v>
      </c>
      <c r="O45" s="404">
        <f t="shared" si="1"/>
        <v>3745</v>
      </c>
      <c r="P45" s="404">
        <f t="shared" si="1"/>
        <v>61</v>
      </c>
      <c r="Q45" s="409">
        <f>SUM(D45:P45)</f>
        <v>43025</v>
      </c>
    </row>
    <row r="46" spans="1:17" ht="19.5" customHeight="1" thickBot="1">
      <c r="A46" s="400">
        <v>39</v>
      </c>
      <c r="B46" s="1291"/>
      <c r="C46" s="1292" t="s">
        <v>275</v>
      </c>
      <c r="D46" s="1293">
        <f>D43+D40+D37+D34+D31+D28+D25+D22+D19+D16+D13+D10</f>
        <v>8633</v>
      </c>
      <c r="E46" s="1293">
        <f aca="true" t="shared" si="2" ref="E46:Q46">E43+E40+E37+E34+E31+E28+E25+E22+E19+E16+E13+E10</f>
        <v>1100</v>
      </c>
      <c r="F46" s="1293">
        <f t="shared" si="2"/>
        <v>0</v>
      </c>
      <c r="G46" s="1293">
        <f t="shared" si="2"/>
        <v>1323</v>
      </c>
      <c r="H46" s="1293">
        <f t="shared" si="2"/>
        <v>1385</v>
      </c>
      <c r="I46" s="1293">
        <f t="shared" si="2"/>
        <v>1877</v>
      </c>
      <c r="J46" s="1293">
        <f t="shared" si="2"/>
        <v>0</v>
      </c>
      <c r="K46" s="1293">
        <f t="shared" si="2"/>
        <v>161</v>
      </c>
      <c r="L46" s="1293">
        <f t="shared" si="2"/>
        <v>0</v>
      </c>
      <c r="M46" s="1293">
        <f t="shared" si="2"/>
        <v>11383</v>
      </c>
      <c r="N46" s="1293">
        <f t="shared" si="2"/>
        <v>9568</v>
      </c>
      <c r="O46" s="1293">
        <f t="shared" si="2"/>
        <v>0</v>
      </c>
      <c r="P46" s="1293">
        <f t="shared" si="2"/>
        <v>0</v>
      </c>
      <c r="Q46" s="1294">
        <f t="shared" si="2"/>
        <v>35430</v>
      </c>
    </row>
  </sheetData>
  <sheetProtection/>
  <mergeCells count="13">
    <mergeCell ref="B1:M1"/>
    <mergeCell ref="N1:Q1"/>
    <mergeCell ref="B2:Q2"/>
    <mergeCell ref="B3:Q3"/>
    <mergeCell ref="O4:Q4"/>
    <mergeCell ref="B5:C5"/>
    <mergeCell ref="Q6:Q7"/>
    <mergeCell ref="A6:A7"/>
    <mergeCell ref="B6:C7"/>
    <mergeCell ref="D6:D7"/>
    <mergeCell ref="E6:E7"/>
    <mergeCell ref="G6:G7"/>
    <mergeCell ref="O6:P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egyimesine</dc:creator>
  <cp:keywords/>
  <dc:description/>
  <cp:lastModifiedBy>Szabó Balázs</cp:lastModifiedBy>
  <cp:lastPrinted>2015-04-16T15:24:13Z</cp:lastPrinted>
  <dcterms:created xsi:type="dcterms:W3CDTF">2011-11-09T10:58:30Z</dcterms:created>
  <dcterms:modified xsi:type="dcterms:W3CDTF">2015-05-13T06:45:46Z</dcterms:modified>
  <cp:category/>
  <cp:version/>
  <cp:contentType/>
  <cp:contentStatus/>
</cp:coreProperties>
</file>