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30" windowWidth="21630" windowHeight="5190" tabRatio="729" activeTab="0"/>
  </bookViews>
  <sheets>
    <sheet name="Összefoglaló" sheetId="1" r:id="rId1"/>
    <sheet name="1.Onbe" sheetId="2" r:id="rId2"/>
    <sheet name="2.Onki" sheetId="3" r:id="rId3"/>
    <sheet name="3.Inbe" sheetId="4" r:id="rId4"/>
    <sheet name="4.Inki" sheetId="5" r:id="rId5"/>
    <sheet name="5.Önk.műk." sheetId="6" r:id="rId6"/>
    <sheet name="5.A Alapítv." sheetId="7" r:id="rId7"/>
    <sheet name="6.Beruh." sheetId="8" r:id="rId8"/>
    <sheet name="7.Felúj." sheetId="9" r:id="rId9"/>
    <sheet name="8.Mérleg" sheetId="10" r:id="rId10"/>
    <sheet name="9.képv" sheetId="11" r:id="rId11"/>
  </sheets>
  <definedNames>
    <definedName name="_4._sz._sor_részletezése" localSheetId="6">#REF!</definedName>
    <definedName name="_4._sz._sor_részletezése" localSheetId="7">#REF!</definedName>
    <definedName name="_4._sz._sor_részletezése" localSheetId="8">#REF!</definedName>
    <definedName name="_4._sz._sor_részletezése" localSheetId="10">#REF!</definedName>
    <definedName name="_4._sz._sor_részletezése" localSheetId="0">#REF!</definedName>
    <definedName name="_4._sz._sor_részletezése">#REF!</definedName>
    <definedName name="Alapítv">#REF!</definedName>
    <definedName name="_xlnm.Print_Titles" localSheetId="1">'1.Onbe'!$5:$7</definedName>
    <definedName name="_xlnm.Print_Titles" localSheetId="2">'2.Onki'!$5:$7</definedName>
    <definedName name="_xlnm.Print_Titles" localSheetId="3">'3.Inbe'!$4:$7</definedName>
    <definedName name="_xlnm.Print_Titles" localSheetId="4">'4.Inki'!$5:$8</definedName>
    <definedName name="_xlnm.Print_Titles" localSheetId="6">'5.A Alapítv.'!$5:$8</definedName>
    <definedName name="_xlnm.Print_Titles" localSheetId="5">'5.Önk.műk.'!$4:$7</definedName>
    <definedName name="_xlnm.Print_Titles" localSheetId="7">'6.Beruh.'!$4:$6</definedName>
    <definedName name="_xlnm.Print_Titles" localSheetId="8">'7.Felúj.'!$4:$6</definedName>
    <definedName name="_xlnm.Print_Titles" localSheetId="10">'9.képv'!$4:$7</definedName>
    <definedName name="_xlnm.Print_Titles" localSheetId="0">'Összefoglaló'!$4:$6</definedName>
    <definedName name="_xlnm.Print_Area" localSheetId="1">'1.Onbe'!$A$1:$M$69</definedName>
    <definedName name="_xlnm.Print_Area" localSheetId="2">'2.Onki'!$A$1:$M$42</definedName>
    <definedName name="_xlnm.Print_Area" localSheetId="3">'3.Inbe'!$A$1:$N$243</definedName>
    <definedName name="_xlnm.Print_Area" localSheetId="4">'4.Inki'!$A$1:$Q$421</definedName>
    <definedName name="_xlnm.Print_Area" localSheetId="6">'5.A Alapítv.'!$A$1:$C$109</definedName>
    <definedName name="_xlnm.Print_Area" localSheetId="5">'5.Önk.műk.'!$A$1:$N$1073</definedName>
    <definedName name="_xlnm.Print_Area" localSheetId="7">'6.Beruh.'!$A$1:$M$248</definedName>
    <definedName name="_xlnm.Print_Area" localSheetId="8">'7.Felúj.'!$A$1:$L$162</definedName>
    <definedName name="_xlnm.Print_Area" localSheetId="9">'8.Mérleg'!$A$1:$H$36</definedName>
    <definedName name="_xlnm.Print_Area" localSheetId="10">'9.képv'!$A$1:$Q$59</definedName>
    <definedName name="_xlnm.Print_Area" localSheetId="0">'Összefoglaló'!$A$1:$E$216</definedName>
  </definedNames>
  <calcPr fullCalcOnLoad="1"/>
</workbook>
</file>

<file path=xl/sharedStrings.xml><?xml version="1.0" encoding="utf-8"?>
<sst xmlns="http://schemas.openxmlformats.org/spreadsheetml/2006/main" count="3531" uniqueCount="1135">
  <si>
    <t>adatok eFt-ban</t>
  </si>
  <si>
    <t>A</t>
  </si>
  <si>
    <t>C</t>
  </si>
  <si>
    <t>B</t>
  </si>
  <si>
    <t>D</t>
  </si>
  <si>
    <t>E</t>
  </si>
  <si>
    <t>Megnevezés</t>
  </si>
  <si>
    <t>2015. évi előirányzat</t>
  </si>
  <si>
    <t xml:space="preserve">Veszprém integrált településfejlesztés, belváros funkcióbővítő rehabilitációja I/B ütem </t>
  </si>
  <si>
    <t>Veszprémi multifunkcionális közösségi központ kialakítása - AGÓRA Veszprém TIOP-1.2.1.A-12/1-2013-0001</t>
  </si>
  <si>
    <t>Temetők üzemeltetésével kapcsolatos feladatok</t>
  </si>
  <si>
    <t>Parkfenntartás</t>
  </si>
  <si>
    <t>Köztisztasági feladatok</t>
  </si>
  <si>
    <t xml:space="preserve">Kéményseprési tevékenység támogatása </t>
  </si>
  <si>
    <t>VKTT Egyesített Szociális Intézmény</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</si>
  <si>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</si>
  <si>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</si>
  <si>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</si>
  <si>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</si>
  <si>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</si>
  <si>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</si>
  <si>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</si>
  <si>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</si>
  <si>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</si>
  <si>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</si>
  <si>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</si>
  <si>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</si>
  <si>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</si>
  <si>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2015. utáni javaslat</t>
  </si>
  <si>
    <t>Önkormányzati felújítási kiadások</t>
  </si>
  <si>
    <t>Csapadékvíz elvezetési problémák megoldása</t>
  </si>
  <si>
    <t>K</t>
  </si>
  <si>
    <t>Aradi V. úti garázstelepi utak felújítása</t>
  </si>
  <si>
    <t>NK</t>
  </si>
  <si>
    <t xml:space="preserve">Kertészeti felújítások    </t>
  </si>
  <si>
    <t>Védett sírok megőrzése</t>
  </si>
  <si>
    <t xml:space="preserve"> Árkok felújítása (Látóhegyi árok)</t>
  </si>
  <si>
    <t>Elhasználódott labdapályák felújítása és balesetveszély elhárítás</t>
  </si>
  <si>
    <t>Alsóvárosi temető Őrház felújítása</t>
  </si>
  <si>
    <t>Köztéri padok felújítása</t>
  </si>
  <si>
    <t>Tüzér utcai telephely kerítés felújítása</t>
  </si>
  <si>
    <t>Földutak felújítása</t>
  </si>
  <si>
    <t>Köztéri műalkotások rekonstrukciója</t>
  </si>
  <si>
    <t>Vár u. kockakő burkolat felújítása</t>
  </si>
  <si>
    <t>Önkormányzati bérlakások felújítása</t>
  </si>
  <si>
    <t>Intézményekben kétutas tűzjelző rendszer beüzemelése</t>
  </si>
  <si>
    <t>VMJV Egyesített Bölcsődéje (Módszertani Bölcsőde)</t>
  </si>
  <si>
    <t>VMJV Egyesített Bölcsődéje (Vackor Bölcsőde)</t>
  </si>
  <si>
    <t>VMJV Egyesített Bölcsődéje (Hóvirági Bölcsőde)</t>
  </si>
  <si>
    <t>VMJV Egyesített Bölcsődéje (Aprófalvi Bölcsőde)</t>
  </si>
  <si>
    <t>Bóbita Körzeti Óvoda</t>
  </si>
  <si>
    <t>Bóbita Körzeti Óvoda (Hársfa Tagóvoda)</t>
  </si>
  <si>
    <t>Egry úti Körzeti Óvoda</t>
  </si>
  <si>
    <t>Egry úti Körzeti Óvoda (Nárcisz Tagóvoda)</t>
  </si>
  <si>
    <t>Csillag úti Körzeti Óvoda</t>
  </si>
  <si>
    <t>Vizesblokk felújítás I. ütem</t>
  </si>
  <si>
    <t>Csillag úti Körzeti Óvoda (Cholnoky ltp-i Tagóvoda)</t>
  </si>
  <si>
    <t>Kastélykert Körzeti Óvoda</t>
  </si>
  <si>
    <t xml:space="preserve">Terasz és a  tartópillér, belső járda felújítása statikai szakvélemény alapján </t>
  </si>
  <si>
    <t xml:space="preserve">Csiga csoport mosdójának felújítása (folyamatos dugulás, csöpögés, repedezett csempe </t>
  </si>
  <si>
    <t>Vadvirág Körzeti Óvoda (Csillagvár Waldorf Tagóvoda)</t>
  </si>
  <si>
    <t>Iroda és logopédiai helyiség parketta cseréje, festés, mázolás</t>
  </si>
  <si>
    <t>Báthory István Általános Iskola</t>
  </si>
  <si>
    <t>Balesetveszélyes támfal megerősítése</t>
  </si>
  <si>
    <t>Bejárati ajtók cseréje</t>
  </si>
  <si>
    <t>Cholnoky Jenő Általános Iskola</t>
  </si>
  <si>
    <t>Főépület vizesblokkjainak felújítása 1 fiú-1 lány 1 strangon 2. emeleten</t>
  </si>
  <si>
    <t>Deák Ferenc Általános Iskola</t>
  </si>
  <si>
    <t>Földszinti leány (és AM mosdó) és I. emeleti fiú mosdó felújítása</t>
  </si>
  <si>
    <t>Dózsa György Általános Iskola</t>
  </si>
  <si>
    <t>Sportpálya megsüllyedt burkolatának rekonstrukciója, öntött gumiburkolattal</t>
  </si>
  <si>
    <t>Koncepció a teljes felújításra</t>
  </si>
  <si>
    <t>Gyulaffy László Általános Iskola</t>
  </si>
  <si>
    <t>Lépcsőburkolat javítása a bejáratoknál</t>
  </si>
  <si>
    <t>Nyílászáró cseréje 2 helyiségben (konyha: ajtó, ablakok; technikaterem: ablakok)</t>
  </si>
  <si>
    <t>Tetők javítása, újra fóliázása  az emeleti ablakok felett (beázások miatt)</t>
  </si>
  <si>
    <t>H. Botev Általános Iskola</t>
  </si>
  <si>
    <t>"B"  épület nyílászáró csere</t>
  </si>
  <si>
    <t>Kossuth Lajos Általános Iskola</t>
  </si>
  <si>
    <t>Pincében vakolat cseréje, az északi oldal drénezésével együtt (penészedés miatt)</t>
  </si>
  <si>
    <t>Rózsa úti Általános Iskola</t>
  </si>
  <si>
    <t>Nyílászáró csere 3 tanteremben</t>
  </si>
  <si>
    <t>Vizesblokk felújítás</t>
  </si>
  <si>
    <t>Simonyi Zsigmond Általános Iskola</t>
  </si>
  <si>
    <t xml:space="preserve">Alagsori helyiségek külső szigetelése beázás ellen: 1./ technika terem 2./ kis tornaterem 3./ könyvtár 4./ egyéb alagsori helyiségek </t>
  </si>
  <si>
    <t>Lovassy László Gimnázium</t>
  </si>
  <si>
    <t>Biztonsági fólia ablakra</t>
  </si>
  <si>
    <t>Rajzterem aljzatának vizesedés megszüntetése külső vízelvezetéssel</t>
  </si>
  <si>
    <t>Vetési Albert Gimnázium</t>
  </si>
  <si>
    <t>Teljes járólapcsere: aula+fórum</t>
  </si>
  <si>
    <t>Középiskolai Kollégium</t>
  </si>
  <si>
    <t>Vizesblokk felújítás II. ütem</t>
  </si>
  <si>
    <t>Március 15. utcai uszoda és sportcsarnok</t>
  </si>
  <si>
    <t>Városi Művelődési Központ</t>
  </si>
  <si>
    <t>Művészetek Háza</t>
  </si>
  <si>
    <t xml:space="preserve">Csikász Galéria : ablakok felújítása vagy cseréje </t>
  </si>
  <si>
    <t>Eötvös Károly Megyei Könyvtár</t>
  </si>
  <si>
    <t>Beázások megszüntetése Fogadótér, lépcsőház, ruhatár (új épület)</t>
  </si>
  <si>
    <t>Petőfi Színház</t>
  </si>
  <si>
    <t>Színház lapostető vízszigetelésének javítása, cseréje beázások miatt</t>
  </si>
  <si>
    <t>Játékszín tetőjavítása</t>
  </si>
  <si>
    <t>Színészház tetőjavítása</t>
  </si>
  <si>
    <t>Számítástechnikai rendszerfejlesztés</t>
  </si>
  <si>
    <t>Büfé melletti vakolat szigetelése</t>
  </si>
  <si>
    <t>EÜ Alapellátási Intézmény</t>
  </si>
  <si>
    <t>Cserhát ltp. 1. védőnői tanácsadó és gyermekorvosi rendelő felújítása, kialakítása</t>
  </si>
  <si>
    <t>Cserhát ltp.1.  átalakítása házi orvosi rendelőkké</t>
  </si>
  <si>
    <t>Cholnoky u. 19. gyerek rendelő váró járólapozása, vizesblokk felújítása</t>
  </si>
  <si>
    <t>Március 15. u. 4/B. felnőtt rendelő járólapozása</t>
  </si>
  <si>
    <t>Ördögárok u. 5. gyerek rendelő tető javítása a folyamatos beázás miatt</t>
  </si>
  <si>
    <t>Halle u. 5/F. felnőtt rendelő felújítás befejező ütem</t>
  </si>
  <si>
    <t>Jutasi 59. rendelő felülvilágító ablakcsere befejezés</t>
  </si>
  <si>
    <t>Felázott főfalak vizesedése miatt szakvélemény készítés</t>
  </si>
  <si>
    <t>Nagy László u. 4. sz. alatti lelki segélyszolgálat</t>
  </si>
  <si>
    <t>Lelki segélyszolgálat belső felújítása</t>
  </si>
  <si>
    <t xml:space="preserve">    Török Ignác utca 10.</t>
  </si>
  <si>
    <t>A főzőkonyhához zsírfogó kiépítése</t>
  </si>
  <si>
    <t xml:space="preserve">    Március 15. u. 1/A</t>
  </si>
  <si>
    <t>Akadálymentesítés</t>
  </si>
  <si>
    <t>VMJV Polgármesteri Hivatal</t>
  </si>
  <si>
    <t>Főépület északi oldalán ereszt burkoló lambéria cseréje, utólagos hőszigeteléssel</t>
  </si>
  <si>
    <t>Iktatási irodánál elmozdult fal helyreállítás</t>
  </si>
  <si>
    <t>Főépület, fűtési rendszer alagsori felszálló ágak kiváltása</t>
  </si>
  <si>
    <t xml:space="preserve">B épület alagsor belső felújítás szellőzés </t>
  </si>
  <si>
    <t>Önkormányzati felújítási kiadások összesen</t>
  </si>
  <si>
    <t>* Feladatellátás jellege:</t>
  </si>
  <si>
    <t>K= Magyarország helyi önkormányzatairól szóló 2011. évi CLXXXIX. törvény 13. § (1) bekezdése szerinti kötelező feladatok</t>
  </si>
  <si>
    <t>NK= Önkormányzat által önként vállalt feladatok</t>
  </si>
  <si>
    <t>J</t>
  </si>
  <si>
    <t>Teljesítés 2013.12.31-ig</t>
  </si>
  <si>
    <t>Önkormányzati beruházási kiadások</t>
  </si>
  <si>
    <t>Szociális városrehabilitáció Veszprémben KDOP-3.1.1/D2-13-k2-2013-0002.</t>
  </si>
  <si>
    <t>Fenntartható városfejlesztési programok előkészítése KDOP-3.1.1/E-13.</t>
  </si>
  <si>
    <t>Természettudományos közoktatási laboratórium kialakítása a veszprémi Ipari Szakközépiskola és Gimnáziumban TÁMOP-3.1.3-11/2-2012-0061</t>
  </si>
  <si>
    <t>Egységben az erő! - Óvodafejlesztés Veszprémben TÁMOP-3.1.11-12/2-2012-0026.</t>
  </si>
  <si>
    <t xml:space="preserve">KEOP-2014-4.10.0/N Fotovoltaikus rendszerek kialakítása </t>
  </si>
  <si>
    <t>KEOP-2014-4.10.0/F Önkormányzatok és intézményeik épületenergetikai fejlesztése megújuló energiaforrás hasznosításával kombinálva a konvergencia régiókban</t>
  </si>
  <si>
    <t>Stratégiai előkészítés</t>
  </si>
  <si>
    <t>ÁROP-1.A.3.Az esélyegyenlőség erősítését szolgáló együttműködés segítése a veszprémi járásban</t>
  </si>
  <si>
    <t>"Pannon-Tudás-Park" TÁMOP 4.2.1C-14/1/Konv.</t>
  </si>
  <si>
    <t>Smart City</t>
  </si>
  <si>
    <t>Tüzér u. - Házgyári u. forgalomba helyezés meghosszabbítása</t>
  </si>
  <si>
    <t>Remete utcai híd átépítésének tervezése engedélyezése és kivitelezése</t>
  </si>
  <si>
    <t>Fenyves u.-Erdész u. közötti gyalogos átkötés kialakítása</t>
  </si>
  <si>
    <t>Veszprém külterület 0231-8. hrsz-ú reptér melletti ingatlan törlesztő részlet</t>
  </si>
  <si>
    <t>Műhelyház céljára ingatlan vásárlása</t>
  </si>
  <si>
    <t>Közvilágítás bővítések</t>
  </si>
  <si>
    <t xml:space="preserve">Erdőtervezés és telepítés </t>
  </si>
  <si>
    <t xml:space="preserve">Utcanévtáblák </t>
  </si>
  <si>
    <t>Korlátok építése</t>
  </si>
  <si>
    <t>Közműalagút vészjelző berendezés cseréje</t>
  </si>
  <si>
    <t>Műfüves pályák fejlesztése önrész</t>
  </si>
  <si>
    <t>Uszodaépítés előkészítés</t>
  </si>
  <si>
    <t>Cholnoky szobor</t>
  </si>
  <si>
    <t>Stromfeld utcai parkoló építése, tervezése</t>
  </si>
  <si>
    <t>Végleges forgalomba helyezésekhez szükséges ingatlanrendezés</t>
  </si>
  <si>
    <t>Veszprém Kazán - Sorompó u. járda kivitelezés</t>
  </si>
  <si>
    <t>Karacs T. u. parkolóépítés, zöldterület rendezés, járdaépítés II. ütem járdaépítés</t>
  </si>
  <si>
    <t>Járda, közvilágítás Magyar Nagyasszonyok Templom mögött</t>
  </si>
  <si>
    <t>Henger u. I. ütem</t>
  </si>
  <si>
    <t>Bakonyi Ház Alpha pályázat önrész</t>
  </si>
  <si>
    <t>Játszótérépítések</t>
  </si>
  <si>
    <t>Kertváros csapadékvíz-elvezetése, kivitelezés</t>
  </si>
  <si>
    <t>Viola köz rekonstrukció II. ütem</t>
  </si>
  <si>
    <t xml:space="preserve">Csererdő lakótelep úthálózat rekonstrukció engedélyezési költségei és kiviteli terve </t>
  </si>
  <si>
    <t>Tobak utcai támfal és út helyreállítás</t>
  </si>
  <si>
    <t>Hulladéklerakó rekultiváció</t>
  </si>
  <si>
    <t>Kádártai Közösségi Ház átépítése</t>
  </si>
  <si>
    <t>Önkormányzati egyéb felhalmozási célú kiadások</t>
  </si>
  <si>
    <t>Veszprémi Programiroda Kft. törzstőke-emelés, tőketartalékba helyezés</t>
  </si>
  <si>
    <t>Swing-Swing Kft. Törzstőke-emelés, tőketartalékba helyezés</t>
  </si>
  <si>
    <t>Tourinform Veszprém törzstőke-emelés (törvényi változás miatt)</t>
  </si>
  <si>
    <t>Csarnok Kft. Törzstőke-emelés, tőketartalékba helyezés</t>
  </si>
  <si>
    <t>Kittenberger Kálmán Növény és Vadaskert Kft fejlesztési hozzájárulás, tőketartalékba helyezés</t>
  </si>
  <si>
    <t>Intézményi beruházási kiadások</t>
  </si>
  <si>
    <t>Vadvirág Körzeti Óvoda</t>
  </si>
  <si>
    <t>Bóbita Körzeti Óvoda (Bóbita Óvoda)</t>
  </si>
  <si>
    <t>Tornaeszköz - mozgáskotta - testnevelés fejlesztő eszköz 2 db</t>
  </si>
  <si>
    <t>Ringató Körzeti Óvoda</t>
  </si>
  <si>
    <t>Ringató Körzeti Óvoda (Kuckó Tagóvoda)</t>
  </si>
  <si>
    <t xml:space="preserve">Csillag úti Körzeti Óvoda </t>
  </si>
  <si>
    <t>Csillag úti Körzeti Óvoda (Cholnoky Jenő Tagóvoda)</t>
  </si>
  <si>
    <t>Kastélykert Körzeti Óvoda (Ficánka Tagóvoda)</t>
  </si>
  <si>
    <t>3 db szűrőaudiométer</t>
  </si>
  <si>
    <t>1 db Ambu baba</t>
  </si>
  <si>
    <t>Veszprém MJV Egyesített Bölcsődéje</t>
  </si>
  <si>
    <t>Hóvirág Bölcsőde</t>
  </si>
  <si>
    <t>Vackor Bölcsőde</t>
  </si>
  <si>
    <t>Módszertani Bölcsőde</t>
  </si>
  <si>
    <t>Göllesz Viktor Nappali Intézmény</t>
  </si>
  <si>
    <t>Laczkó Dezső Múzeum</t>
  </si>
  <si>
    <t>Kabóca Bábszínház és GYKI</t>
  </si>
  <si>
    <t>Intézményi Szolgáltató Szervezet</t>
  </si>
  <si>
    <t>Gépkocsi</t>
  </si>
  <si>
    <t>Informatikai kiadások</t>
  </si>
  <si>
    <t>Intézményi beruházási kiadások összesen</t>
  </si>
  <si>
    <t>Beruházási kiadások mindösszesen</t>
  </si>
  <si>
    <t>Tornaterem villanyhálózatának felújítása, lámpatestek cseréje</t>
  </si>
  <si>
    <t>Konyha és első mosdó felújítása közművezeték cserével</t>
  </si>
  <si>
    <t>I</t>
  </si>
  <si>
    <t>L</t>
  </si>
  <si>
    <t>M</t>
  </si>
  <si>
    <t>2013. évi tény</t>
  </si>
  <si>
    <t>2014. évi eredeti előirányzat</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</si>
  <si>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</si>
  <si>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</si>
  <si>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</si>
  <si>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</si>
  <si>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</si>
  <si>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</si>
  <si>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</si>
  <si>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</si>
  <si>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Kulturális kínálat bővítése</t>
  </si>
  <si>
    <t>Nemzetközi kapcsolatok</t>
  </si>
  <si>
    <t>Marketing tevékenység, marketing stratégia</t>
  </si>
  <si>
    <t>Mihály-napi Búcsú</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</si>
  <si>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</si>
  <si>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</si>
  <si>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</si>
  <si>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</si>
  <si>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</si>
  <si>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</si>
  <si>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</si>
  <si>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</si>
  <si>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</si>
  <si>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</si>
  <si>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Képzőművészeti alkotások vásárlása</t>
  </si>
  <si>
    <t>Méz Rádió támogatása</t>
  </si>
  <si>
    <t>Veszprém Város Vegyeskar utánpótlás</t>
  </si>
  <si>
    <t>Turisztikai feladatok Gizella Múzeum</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</si>
  <si>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</si>
  <si>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</si>
  <si>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</si>
  <si>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</si>
  <si>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</si>
  <si>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</si>
  <si>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</si>
  <si>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Veszprémi műemléki topográfia költségei</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</si>
  <si>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</si>
  <si>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</si>
  <si>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</si>
  <si>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</si>
  <si>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</si>
  <si>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</si>
  <si>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</si>
  <si>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</si>
  <si>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</si>
  <si>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</si>
  <si>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</si>
  <si>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</si>
  <si>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</si>
  <si>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</si>
  <si>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</si>
  <si>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Szenvedélybetegek működési kiadása</t>
  </si>
  <si>
    <t>Máltai Szeretetszolgálatnak pénzeszköz átadás (ellátási szerződés)</t>
  </si>
  <si>
    <t>Veszprémi Kistérségi Társulásnak pénzeszköz átadás (Egyesített Szoc.)</t>
  </si>
  <si>
    <t>Családsegítő és Gyermekjóléti Alapszolgáltatási Intézményfenntartó Társulás</t>
  </si>
  <si>
    <t>Központi orvosi ügyelet (önkormányzatok hozzájárulása)</t>
  </si>
  <si>
    <t>Lelkisegély szolgálat</t>
  </si>
  <si>
    <t>Oktatási szolgáltatás</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</si>
  <si>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</si>
  <si>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</si>
  <si>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</si>
  <si>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</si>
  <si>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</si>
  <si>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</si>
  <si>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</si>
  <si>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</si>
  <si>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</si>
  <si>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</si>
  <si>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VKSZ Zrt. Intézményüzemeltetés járulékos költségei</t>
  </si>
  <si>
    <t>Intézményüzemeltetési szolgáltatások díja (karbantartók, portások bére)</t>
  </si>
  <si>
    <t>Intézményüzemeltetéssel kapcsolatos kiadások</t>
  </si>
  <si>
    <t>Nem lakáscélú helyiségek üzemeltetési költségei</t>
  </si>
  <si>
    <t>Közüzemi Zrt. jutaléka</t>
  </si>
  <si>
    <t xml:space="preserve">Balaton Volán Zrt. helyi közösségi közlekedés közszolgáltatás és veszteségkiegyenlítés </t>
  </si>
  <si>
    <t>Pannon TISZK működtetése</t>
  </si>
  <si>
    <t>Városi TV közszolgálati műsorok támogatása</t>
  </si>
  <si>
    <t>Veszprém TV Kft. Pályázathoz fejlesztési önrész</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</si>
  <si>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</si>
  <si>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</si>
  <si>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</si>
  <si>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</si>
  <si>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</si>
  <si>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Panaszkezelő online rendszer éves  jogdíja IBM</t>
  </si>
  <si>
    <t>Programiroda szolgáltatás vásárlás</t>
  </si>
  <si>
    <t>Ingatlanhasznosítással összefüggő hatósági és igazgatási díjak (Földhivatali eljárások)</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</si>
  <si>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</si>
  <si>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</si>
  <si>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</si>
  <si>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</si>
  <si>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</si>
  <si>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Közüzemi Zrt. által ellátott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</si>
  <si>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</si>
  <si>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</si>
  <si>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</si>
  <si>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</si>
  <si>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</si>
  <si>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</si>
  <si>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</si>
  <si>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</si>
  <si>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</si>
  <si>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Bérlakások üzemeltetési költségeihez hozzájárulás</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</si>
  <si>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</si>
  <si>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</si>
  <si>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</si>
  <si>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</si>
  <si>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</si>
  <si>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</si>
  <si>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</si>
  <si>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</si>
  <si>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</si>
  <si>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</si>
  <si>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</si>
  <si>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 xml:space="preserve">Önkormányzatok és intézményeik épületenergetikai fejlesztése KEOP-2014-4.10.0/F </t>
  </si>
  <si>
    <t>"Pannon-Tudás-Park" TÁMOP 4.2.1C-14/1/Konv</t>
  </si>
  <si>
    <t>Az esélyegyenlőség erősítését szolgáló együttműködés segítése a veszprémi járásban ÁROP-1.A.3.</t>
  </si>
  <si>
    <t>Óvodafejlesztés, az óvodapedagógia strukturális feltételrendszerének továbbfejlesztése TIOP-3.1.11-12/2-2012-0026</t>
  </si>
  <si>
    <t xml:space="preserve">Szervezetfejlesztés a Veszprémi Önkormányzatnál ÁROP-1.A.5-2013-2013-0070. </t>
  </si>
  <si>
    <t>Veszprém Megyei Jogú Város Egészségre nevelő és szemléletformáló programjai TÁMOP-6.1.2-11/1-2012-1626 pályázat előlege</t>
  </si>
  <si>
    <t xml:space="preserve">Bízzunk az új nemzedékben ÁROP-1.A.6-2013-2013-005 </t>
  </si>
  <si>
    <t>A gyermekvédelmi szolgáltatások fejlesztése Veszprémben 
TIOP-3.4.1.B-11/1-2012-0005</t>
  </si>
  <si>
    <t>TÁMOP 3.1.3.10/2-2010-0002 (Vetési G. Természettud.Labor)</t>
  </si>
  <si>
    <t>Választókerületi keretből díjak, kitüntetések</t>
  </si>
  <si>
    <t>Választókerületi keretből civil szervezetek támogatása</t>
  </si>
  <si>
    <t>Informatikai szolgáltatások</t>
  </si>
  <si>
    <t>Veszprém Virágváros verseny</t>
  </si>
  <si>
    <t>Veszprémi Szemle Közhasznú Alapítvány</t>
  </si>
  <si>
    <t>Veszprém Megyei Levéltár</t>
  </si>
  <si>
    <t>Veszprémi Tiszti Kaszinó Hagyományőrző Egyesület</t>
  </si>
  <si>
    <t>Cholnoky Jenő Iskolai Alapítvány</t>
  </si>
  <si>
    <t>Családbarát pályázat CSP-CSBM-14-18811</t>
  </si>
  <si>
    <t>Forrás SQL fejlesztése</t>
  </si>
  <si>
    <t>Bursa Hungarica</t>
  </si>
  <si>
    <t>Civil szervezetek támogatása</t>
  </si>
  <si>
    <t>Időskorúak járadéka (rendszeres szoc. segély)</t>
  </si>
  <si>
    <t>Ápolási díj</t>
  </si>
  <si>
    <t>Gyermektartásdíj megelőlegezése</t>
  </si>
  <si>
    <t>Tótvázsony körjegyzőség - 2012. december havi bérkompenzációja</t>
  </si>
  <si>
    <t>Herendi Általános Iskola - 2012. december havi bérkompenzációja</t>
  </si>
  <si>
    <t>Szennyvíz elvezető és tisztító viziközmű rendszer vagyonértékelése</t>
  </si>
  <si>
    <t>Időarányos normatíva átadása Kozmutza Flóra Óvoda, Ált. Iskola és Spec. Szakiskola és Kollégium és Medgyaszay István Szakképző Isk. részére</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</si>
  <si>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</si>
  <si>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</si>
  <si>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</si>
  <si>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</si>
  <si>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</si>
  <si>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</si>
  <si>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VMJV Eü. Alapellátási Intézmény</t>
  </si>
  <si>
    <t>VMJV Egyesített Bölcsődéje</t>
  </si>
  <si>
    <t>Göllesz Viktor Fogyatékos Személyek Nappali Intézménye</t>
  </si>
  <si>
    <t>Városi Művelődési Központ és Könyvtár</t>
  </si>
  <si>
    <t>Kabóca Bábszínház és Gyermek Közművelődési Intézmény</t>
  </si>
  <si>
    <t>Intézmények összesen:</t>
  </si>
  <si>
    <t>VMJV Önkormányzata</t>
  </si>
  <si>
    <t>Összesen</t>
  </si>
  <si>
    <t>1.</t>
  </si>
  <si>
    <t>Iparűzési adó</t>
  </si>
  <si>
    <t>Építményadó</t>
  </si>
  <si>
    <t>Telekadó</t>
  </si>
  <si>
    <t>Kommunális adó</t>
  </si>
  <si>
    <t>Idegenforgalmi adó</t>
  </si>
  <si>
    <t>Gépjárműadó</t>
  </si>
  <si>
    <t>2.</t>
  </si>
  <si>
    <t>3.</t>
  </si>
  <si>
    <t>4.</t>
  </si>
  <si>
    <t>5.</t>
  </si>
  <si>
    <t>Összesen:</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</si>
  <si>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</si>
  <si>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</si>
  <si>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</si>
  <si>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</si>
  <si>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</si>
  <si>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</si>
  <si>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</si>
  <si>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</si>
  <si>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</si>
  <si>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átvett pénzeszköz</t>
  </si>
  <si>
    <r>
      <t>Ebből</t>
    </r>
    <r>
      <rPr>
        <i/>
        <sz val="10"/>
        <rFont val="Palatino Linotype"/>
        <family val="1"/>
      </rPr>
      <t>: normatív állami támogatás</t>
    </r>
  </si>
  <si>
    <t>(Csillagvár Waldorf Tagóvoda, Vadvirág Óvoda)</t>
  </si>
  <si>
    <t>Közcélú és közhasznú foglalkoztatás</t>
  </si>
  <si>
    <t>(Hársfa Tagóvoda, Bóbita Óvoda)</t>
  </si>
  <si>
    <t>(Ringató Óvoda, Erdei Tagóvoda, Kuckó Tagóvoda)</t>
  </si>
  <si>
    <t>(Csillag úti Óvoda, Cholnoky ltp. Óvoda)</t>
  </si>
  <si>
    <t>(Kastélykert Óvoda, Ficánka Óvoda)</t>
  </si>
  <si>
    <t>Óvodák összesen:</t>
  </si>
  <si>
    <t>Egészségügyi és szoc. int. összesen:</t>
  </si>
  <si>
    <t xml:space="preserve">KDOP-3.1.1/D2-13-k2-2013-0002. Szociális Városrehabilitáció Veszprémben </t>
  </si>
  <si>
    <t>TÁMOP-3.2.1.12-12/1-2012-0037. Kulturális szakemberek továbbképzése</t>
  </si>
  <si>
    <t>TÁMOP-3.2.12-12/1-2012-0002. Virtualitás és többnyelvűség a megújuló múzeumpedagógiában</t>
  </si>
  <si>
    <t>Veszprémi Petőfi Színház</t>
  </si>
  <si>
    <t>Kulturális és közművelődési int. Összesen</t>
  </si>
  <si>
    <t>INTÉZMÉNYEK ÖSSZESEN:</t>
  </si>
  <si>
    <t>Polgármesteri Hivatal összesen:</t>
  </si>
  <si>
    <t>2013. évi           tény</t>
  </si>
  <si>
    <t>TÁMOP-3.2.4.A-11/1-2012-0035. Okt. kapcs. szövegért. fejl. pr. digitális írástudás jegyében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</si>
  <si>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</si>
  <si>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</si>
  <si>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</si>
  <si>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</si>
  <si>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</si>
  <si>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</si>
  <si>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</si>
  <si>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</si>
  <si>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</si>
  <si>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 xml:space="preserve">Egységben az erő! - Óvodafejlesztés Veszprémben TÁMOP-3.1.11.12/2-2012-0026 </t>
  </si>
  <si>
    <t>VMJV Egészségügyi Alapellátási Intézmény</t>
  </si>
  <si>
    <t>Göllesz Viktor Fogyatékos Személyek Nappali Intézmények</t>
  </si>
  <si>
    <t>Kulturális szakemberek továbbképzése a szolgálat-fejlesztés érdekében TÁMOP-3.2.12-12/1-2012-0021</t>
  </si>
  <si>
    <t xml:space="preserve">Veszprém integrált településfejlesztés, belváros funkcióbővítő rehabilitációja 1/B. ütem </t>
  </si>
  <si>
    <t>TÁMOP-3.2.13.12/1-2012-0121. Tanórán kívüli nevelés, szakkörök és témahét megvalósítása</t>
  </si>
  <si>
    <t>TÁMOP-3.2.13-12/1-2012-0130. Történelmi, irodalmi, néprajzi értékeink nyomában</t>
  </si>
  <si>
    <t>Kulturális és közművelődési int. összesen</t>
  </si>
  <si>
    <t>INTÉZMÉNYEK ÖSSZESEN</t>
  </si>
  <si>
    <t>Igazgatási tevékenység</t>
  </si>
  <si>
    <t>2014. évi országgyűlési képviselő  választások</t>
  </si>
  <si>
    <t>2014. évi önkormányzati és  nemzetiségi önkormányzati képviselők választása</t>
  </si>
  <si>
    <t>2014. Európa parlamenti képviselő választások</t>
  </si>
  <si>
    <t>Gondnokság</t>
  </si>
  <si>
    <t>ISO 9001 minőségbiztosítás karbantartás</t>
  </si>
  <si>
    <t>TÁMOP 3.1.3.10/2-2010-0002 (Vetési A. Gimnázium Természettud. Labor)</t>
  </si>
  <si>
    <t>Vertikális közösségi Integrációs Program TÁMOP-5.3.6-11/1-2012-0004</t>
  </si>
  <si>
    <t>Egységben az erő! - Óvodafejlesztés Veszprémben          TÁMOP-3.1.11-12/2-2012-0026</t>
  </si>
  <si>
    <t xml:space="preserve">Természettudományos közoktatási laboratórium kialakítása a veszprémi Ipari Szakközépiskola és Gimnáziumban TÁMOP-3.1.3-11/2-2012-0061      </t>
  </si>
  <si>
    <t>Fenntartható városfejlesztés Veszprémben KDOP-3.1.1/E-13-002</t>
  </si>
  <si>
    <t>A gyermekvédelmi szolgáltatások fejlesztése Veszprémben TIOP-3.4.1.B-11/1-2012-0005</t>
  </si>
  <si>
    <t>TÁMOP-2.4.5-12/7-2012-0474 Rugalmas foglalkoztatási lehetőségek megvalósítása Veszprém Megyei Jogú Város Polgármesteri Hivatalában</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</si>
  <si>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</si>
  <si>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</si>
  <si>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</si>
  <si>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</si>
  <si>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</si>
  <si>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</si>
  <si>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</si>
  <si>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</si>
  <si>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2013. évi         tény</t>
  </si>
  <si>
    <t>Működési célú támogatások Áht-on belülről</t>
  </si>
  <si>
    <t>Önkormányzatok működési támogatásai</t>
  </si>
  <si>
    <t>Helyi önkormányzatok általános működéséhez és ágazati feladataihoz kapcsolódó támogatás</t>
  </si>
  <si>
    <t>Működési célú költségvetési támogatások és kiegészítő támogatások</t>
  </si>
  <si>
    <t>Egyéb működési célú támogatások bevételei</t>
  </si>
  <si>
    <t>ebből: Társadalombizt. Alapból származó támogatás</t>
  </si>
  <si>
    <t>1-17</t>
  </si>
  <si>
    <t>Önkormányzati Intézmények  működési célú támogatások Áht-on belülről</t>
  </si>
  <si>
    <t>Közhatalmi bevételek</t>
  </si>
  <si>
    <t>Adók</t>
  </si>
  <si>
    <t>Egyéb pótlékok, bírságok</t>
  </si>
  <si>
    <t>Egyéb közhatalmi bevételek (bírságok, igazgatási szolgáltatási díjak)</t>
  </si>
  <si>
    <t>ebből: Szolgáltatások ellenértéke</t>
  </si>
  <si>
    <t>ebből: Tulajdonosi bevételek</t>
  </si>
  <si>
    <t>ebből: ÁFA bevételek és visszatérülések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</si>
  <si>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</si>
  <si>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</si>
  <si>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</si>
  <si>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</si>
  <si>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</si>
  <si>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Önkormányzatok felhalmozási célú támogatása - adósságkonszolidáció</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</si>
  <si>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</si>
  <si>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</si>
  <si>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</si>
  <si>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</si>
  <si>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</si>
  <si>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</si>
  <si>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</si>
  <si>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</si>
  <si>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</si>
  <si>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</si>
  <si>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</si>
  <si>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Hiány belső finanszírozására szolgáló bevételek</t>
  </si>
  <si>
    <t>Intézmények</t>
  </si>
  <si>
    <t>VMJV Polgármesteri Hivatala</t>
  </si>
  <si>
    <t xml:space="preserve">Önkormányzat </t>
  </si>
  <si>
    <t>Önkormányzat</t>
  </si>
  <si>
    <t>Hiány külső finanszírozására szolgáló bevételek</t>
  </si>
  <si>
    <t>Beruházási hitelfelvétel</t>
  </si>
  <si>
    <t>Előző évi hitelszerződéseken alapuló felvétel</t>
  </si>
  <si>
    <t>Kiegyenlítő, függő, átfutó</t>
  </si>
  <si>
    <t xml:space="preserve"> - Intézményi</t>
  </si>
  <si>
    <t xml:space="preserve"> - Önkormányzat</t>
  </si>
  <si>
    <t>Bevételi főösszeg</t>
  </si>
  <si>
    <t xml:space="preserve">Cím  </t>
  </si>
  <si>
    <t>Intézményi költségvetési kiadások</t>
  </si>
  <si>
    <t>18</t>
  </si>
  <si>
    <t>Céltartalékok</t>
  </si>
  <si>
    <t>Működési céltartalékok</t>
  </si>
  <si>
    <t xml:space="preserve"> - Normatíva elszámolás</t>
  </si>
  <si>
    <t xml:space="preserve"> - Felmentési idő, jub.jut., végkielégítés</t>
  </si>
  <si>
    <t xml:space="preserve"> - Választókerületi keret</t>
  </si>
  <si>
    <t>Felhalmozási céltartalékok</t>
  </si>
  <si>
    <t xml:space="preserve"> - Előző évi hitelszerződéshez kapcs. feladat</t>
  </si>
  <si>
    <t xml:space="preserve"> - Beruházási kiadásokra képzett céltartalék</t>
  </si>
  <si>
    <t xml:space="preserve"> - Felújítási kiadásokra képzett céltartalék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</si>
  <si>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</si>
  <si>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</si>
  <si>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</si>
  <si>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</si>
  <si>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</si>
  <si>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</si>
  <si>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</si>
  <si>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</si>
  <si>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</si>
  <si>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</si>
  <si>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KÖLTSÉGVETÉSI BEVÉTELEI ÉS KIADÁSAI 2015. ÉVBEN</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</si>
  <si>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</si>
  <si>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</si>
  <si>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</si>
  <si>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</si>
  <si>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</si>
  <si>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</si>
  <si>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</si>
  <si>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</si>
  <si>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</si>
  <si>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</si>
  <si>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</si>
  <si>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</si>
  <si>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</si>
  <si>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</si>
  <si>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</si>
  <si>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</si>
  <si>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</si>
  <si>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</si>
  <si>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</si>
  <si>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</si>
  <si>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</si>
  <si>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</si>
  <si>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Költségvetési maradvány, vállalkozási maradvány</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</si>
  <si>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</si>
  <si>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</si>
  <si>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</si>
  <si>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</si>
  <si>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</si>
  <si>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</si>
  <si>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</si>
  <si>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</si>
  <si>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</si>
  <si>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</si>
  <si>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</si>
  <si>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</si>
  <si>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</si>
  <si>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</si>
  <si>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</si>
  <si>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</si>
  <si>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Belső finanszírozásra szolgáló költségvetési maradvány összegével korrigált hiány</t>
  </si>
  <si>
    <t>I.</t>
  </si>
  <si>
    <t>Kiemelt művészeti együttesek támogatása</t>
  </si>
  <si>
    <t>Rendőrségi körzeti megbízotti iroda kialakítására a Stromfeld u. 9. sz. alatti önkormányzati helyiségekben vk.</t>
  </si>
  <si>
    <t>Gyilokjáró tervezése</t>
  </si>
  <si>
    <t>Belső udvar vízvezeték rekonstrukció</t>
  </si>
  <si>
    <t>Intézményi felújítási kiadások</t>
  </si>
  <si>
    <t>Intézményi felújítási kiadások összesen</t>
  </si>
  <si>
    <t>Felújítási kiadások mindösszesen</t>
  </si>
  <si>
    <t>Rendszeres gyermekvédelmi támogatás (Kiegészítő családi pótlék)</t>
  </si>
  <si>
    <t>Rendkívüli gyermekvédelmi támogatás</t>
  </si>
  <si>
    <t>Swing-Swing Kft. Szolgáltatás vásárlás</t>
  </si>
  <si>
    <t>Bérleményekkel, haszonbérletekkel kapcsolatos feladatok</t>
  </si>
  <si>
    <t>Alapítvány a Magyar Műemléki Topográfia Támogatására</t>
  </si>
  <si>
    <t>"A" épület belső udvar, sportudvar felületeinek javítása, valamint a csapadékvíz elvezetés megoldása</t>
  </si>
  <si>
    <t>Családsegítő és Gyermekjóléti Központ</t>
  </si>
  <si>
    <t>Közgyógyellátási igazolvány, gyógyszertámogatás</t>
  </si>
  <si>
    <t>Lakásfenntartási támogatás, lakbértámogatás, albérleti támogatás</t>
  </si>
  <si>
    <t>Rendszeres szociális segély</t>
  </si>
  <si>
    <t>Adósságkezelés, adósságcsökkentési támogatás</t>
  </si>
  <si>
    <t>Átmeneti szociális segély</t>
  </si>
  <si>
    <t>Önkormányzati rendeletben meghatározott egyéb szociális támogatások</t>
  </si>
  <si>
    <t>Megyei Könyvtár kistelepülési könyvtári és közművelődési célú kiegészítő állami támogatásából</t>
  </si>
  <si>
    <t>Deák Ferenc Általános Iskola - méregszekrény</t>
  </si>
  <si>
    <t>Lovassy László Gimnázium - 3 db mikroport</t>
  </si>
  <si>
    <r>
      <t>Vetési Albert Gimnázium - 2 db CO</t>
    </r>
    <r>
      <rPr>
        <vertAlign val="subscript"/>
        <sz val="11"/>
        <rFont val="Palatino Linotype"/>
        <family val="1"/>
      </rPr>
      <t>2</t>
    </r>
    <r>
      <rPr>
        <sz val="11"/>
        <rFont val="Palatino Linotype"/>
        <family val="1"/>
      </rPr>
      <t>-os poroltó az informatikai termekbe</t>
    </r>
  </si>
  <si>
    <t>Kisértékű tárgyi eszközök (porszívó, udvari asztal padokkal 2 db)</t>
  </si>
  <si>
    <t>Kisértékű tárgyi eszközök (porszívó, vasaló 2 db, merülő mixer)</t>
  </si>
  <si>
    <t>Kisértékű tárgyi eszközök (porszívó, turmix gép, szőnyeg 8 db)</t>
  </si>
  <si>
    <t>Kisértékű tárgyi eszközök (függöny, karnis, 6 db. zárható szekrény, sínrendszer a kiállításokhoz, színpadgépészeti berendezések költségkülönbözete, videó ügyelői rendszer, színpadi ügyelői szekrény, új bútorzat előcsarnokba, emeleti előcsarnokba, színházterem padló csiszolása, festése, új bútorzat előcsarnokba, emeleti előcsarnokba)</t>
  </si>
  <si>
    <t>Padok beszerzése és kihelyezése</t>
  </si>
  <si>
    <t>Árkok műszaki tervei</t>
  </si>
  <si>
    <t>Játszóeszközök kopásból, elhasználódásból adódó felújítás</t>
  </si>
  <si>
    <t xml:space="preserve">Vass-Gyűjtemény  (Vár u. 3-5-7.) tetőcserép komplett cseréje </t>
  </si>
  <si>
    <t>Szellőzés felújítása</t>
  </si>
  <si>
    <t xml:space="preserve">Táborállás park 1. kiegészítő pótmunka </t>
  </si>
  <si>
    <t>Csapadékcsatornák üzemeltetési szolgáltatásai</t>
  </si>
  <si>
    <t>DAT térképfrissítés, földkönyv, közműnyilvántartás</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</si>
  <si>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</si>
  <si>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</si>
  <si>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</si>
  <si>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</si>
  <si>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</si>
  <si>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2015. évi eredeti előirányzat</t>
  </si>
  <si>
    <t>2015. évi bevételeinek módosítása</t>
  </si>
  <si>
    <t>ÖSSZEFOGLALÓ TÁBLA</t>
  </si>
  <si>
    <t>a bevételi és kiadási előirányzatok módosításáról</t>
  </si>
  <si>
    <t xml:space="preserve">                </t>
  </si>
  <si>
    <t>BEVÉTELEK</t>
  </si>
  <si>
    <t>BEVÉTELEK ÖSSZESEN:</t>
  </si>
  <si>
    <t>II.</t>
  </si>
  <si>
    <t>KIADÁSOK</t>
  </si>
  <si>
    <t>Választókerületi keret felosztás összesen</t>
  </si>
  <si>
    <t>VMJV Önkormányzata működési kiadás összesen</t>
  </si>
  <si>
    <t xml:space="preserve">Felhalmozási kiadások </t>
  </si>
  <si>
    <t>Felhalmozási kiadások összesen:</t>
  </si>
  <si>
    <t>8.</t>
  </si>
  <si>
    <t>INTÉZMÉNYI KIADÁSOK</t>
  </si>
  <si>
    <t xml:space="preserve">VMJV Polgármesteri Hivatal </t>
  </si>
  <si>
    <t>Polgármesteri Hivatal működési költségvetés összesen:</t>
  </si>
  <si>
    <t>Választókerületi keret felosztása</t>
  </si>
  <si>
    <t>Választókerületi keret összesen</t>
  </si>
  <si>
    <t>Céltartalék összesen</t>
  </si>
  <si>
    <t>Kiadások összesen</t>
  </si>
  <si>
    <t>eltérés 32406 e ft. pénzmaradvány</t>
  </si>
  <si>
    <t>2015. évi kiadásainak módosítása</t>
  </si>
  <si>
    <t>eredeti előirányzat</t>
  </si>
  <si>
    <t xml:space="preserve">módosítás - </t>
  </si>
  <si>
    <t>módosított előirányzat</t>
  </si>
  <si>
    <t xml:space="preserve"> - Pályázati keret</t>
  </si>
  <si>
    <t xml:space="preserve"> - Civil -iroda működési költsége</t>
  </si>
  <si>
    <t xml:space="preserve"> - Civil-díj, Civil nap költségei</t>
  </si>
  <si>
    <t xml:space="preserve"> - Ifjúsági információs feladatok</t>
  </si>
  <si>
    <t>ebből : - Nyugdíjas szervezetek számára pályázati keret</t>
  </si>
  <si>
    <t>V á l a s z t ó k e r ü l e t</t>
  </si>
  <si>
    <t>Beruh.</t>
  </si>
  <si>
    <t>Felúj. és karbantartás</t>
  </si>
  <si>
    <t>Utak-</t>
  </si>
  <si>
    <t>Parkfennt.</t>
  </si>
  <si>
    <t>Város</t>
  </si>
  <si>
    <t>Környezet-</t>
  </si>
  <si>
    <t>Igaz-</t>
  </si>
  <si>
    <t>Sport</t>
  </si>
  <si>
    <t>Civil Szerv.</t>
  </si>
  <si>
    <t>Intézményi</t>
  </si>
  <si>
    <t>Tartalék</t>
  </si>
  <si>
    <t>hidak</t>
  </si>
  <si>
    <t>Gazdálk.</t>
  </si>
  <si>
    <t>védelmi fel.</t>
  </si>
  <si>
    <t>gatás</t>
  </si>
  <si>
    <t>támogatása</t>
  </si>
  <si>
    <t>támogatás</t>
  </si>
  <si>
    <t>Költségv.</t>
  </si>
  <si>
    <t xml:space="preserve">1. </t>
  </si>
  <si>
    <t xml:space="preserve">3. </t>
  </si>
  <si>
    <t xml:space="preserve">4. </t>
  </si>
  <si>
    <t xml:space="preserve">5. </t>
  </si>
  <si>
    <t xml:space="preserve">6. </t>
  </si>
  <si>
    <t xml:space="preserve">7. </t>
  </si>
  <si>
    <t xml:space="preserve">8. </t>
  </si>
  <si>
    <t xml:space="preserve">9. </t>
  </si>
  <si>
    <t xml:space="preserve">10. </t>
  </si>
  <si>
    <t>11.</t>
  </si>
  <si>
    <t>12.</t>
  </si>
  <si>
    <t>A 2015. évi választókerületi alap megoszlása feladatonként</t>
  </si>
  <si>
    <t>Erzsébet sétány illemhely felújítás</t>
  </si>
  <si>
    <t>Polgármesteri jóváhagyás alapján</t>
  </si>
  <si>
    <t>Veszprémi szemle Várostörténeti Közhasznú Alapítvány -temetői sírok karbantartása</t>
  </si>
  <si>
    <t>Alapítvány a Magyar Műemléki Topográfia támogatására - topográfiai kötet támogatása</t>
  </si>
  <si>
    <t>Főegyházmegyei intézmények kulturális feladatellátásának támogatása</t>
  </si>
  <si>
    <t>Rendszámfelismerő alapszoftver beszerzése (Városi Rendőrkapitányság r. tört. Haszn. adásra) 2., 3., 4., 5., 9. vk.</t>
  </si>
  <si>
    <t>Pergola építése és kerti bútor telepítése a pergola alá (Haszkovó u. 16. elé) 4. vk.</t>
  </si>
  <si>
    <t>feladatok</t>
  </si>
  <si>
    <t>Köztiszt.</t>
  </si>
  <si>
    <t>Sátor</t>
  </si>
  <si>
    <t>Kisértékű tárgyi eszközök (biztonsági kapuzár nagykapuhoz, szekrény, irodai székek, mini konyha)</t>
  </si>
  <si>
    <t>Fészek hinta telepítés</t>
  </si>
  <si>
    <t>Udvari tároló és telepítése</t>
  </si>
  <si>
    <t>Számítástechnikai és informatikai eszközök, számítógépek, monitorok, élelmezés elszámolási és tiszta szoftverek</t>
  </si>
  <si>
    <t>Védőnők asztali számítógépei</t>
  </si>
  <si>
    <t>Mozgásfejlődést elősegítő udvari játék</t>
  </si>
  <si>
    <t>Babaház udvari játék</t>
  </si>
  <si>
    <t>MAXI mozgáskotta készlet</t>
  </si>
  <si>
    <t>Mászókás csúszda - udvari játék</t>
  </si>
  <si>
    <t>Babaház udvari játék 2 db.</t>
  </si>
  <si>
    <t>Udvari homokozó, takaróval</t>
  </si>
  <si>
    <t>9 személyes gépjármű</t>
  </si>
  <si>
    <t>Hang és videorendszer kiépítése</t>
  </si>
  <si>
    <t>FM Lynk</t>
  </si>
  <si>
    <t>Dagasztógép</t>
  </si>
  <si>
    <t>Udvari játék</t>
  </si>
  <si>
    <t xml:space="preserve"> ISPOST étkezési nyilvántartó szoftverek, multifunkcionális nyomtató, projektor</t>
  </si>
  <si>
    <t>Számítógép, laptop</t>
  </si>
  <si>
    <t>IPOST élelmezési nyilvántartó szoftver, számítógép</t>
  </si>
  <si>
    <t>Napsugár Bölcsőde</t>
  </si>
  <si>
    <t>Aprófalvi Bölcsőde</t>
  </si>
  <si>
    <t>Kazán felújítás befejezése</t>
  </si>
  <si>
    <t>Lift felújítás</t>
  </si>
  <si>
    <t>Citroen Berlingo személygépkocsi</t>
  </si>
  <si>
    <t>Tehergépkocsi</t>
  </si>
  <si>
    <t>Szoftverek</t>
  </si>
  <si>
    <t>Számítógép konfiguráció, monitor, office 2013.Win7 programok</t>
  </si>
  <si>
    <t>Szilvásy Nándor plakátok-képzőművészeti alkotás (NKA)</t>
  </si>
  <si>
    <t>módosítás -</t>
  </si>
  <si>
    <t>Használt irodakonténer</t>
  </si>
  <si>
    <t>Műtárgyvásárlás Gáspár Gy. White Hole II.</t>
  </si>
  <si>
    <t>Acélszerkezetű garázs</t>
  </si>
  <si>
    <t>2014. évi tény</t>
  </si>
  <si>
    <t>Államháztartáson belüli megelőlegezések</t>
  </si>
  <si>
    <t>16. Magyar ingatlanfejlesztési nívódíj pályázat részvételi díj</t>
  </si>
  <si>
    <t>Fenntartható városfejlesztés Veszprémben KDOP-63.1.1/E-13-2013-0002.</t>
  </si>
  <si>
    <t>Észak-déli közlekedési főtengely kialakítása - Új gyűjtő út kiépítése Veszprémben KDOP-4.2.1/B-11-2012-0032.</t>
  </si>
  <si>
    <t>„Hivatásforgalmi kerékpárút hálózat fejlesztése a térségi elérhetőség javításához a 8. sz. főközlekedési út tehermentesítése érdekében” KÖZOP-3.2.0/C-08-11-2012-0022</t>
  </si>
  <si>
    <t>nem elszámolható költség</t>
  </si>
  <si>
    <t>Belváros komplett gazdasági, szociális, épített örökségvédelmi rehabilitációja és városfejlesztési stratégia elkészítése KDOP-3.1.1/D-2010-0001</t>
  </si>
  <si>
    <t>Budapest út-Bajcsy Zs. u.-Mártírok útja-Brusznyai u. jelzőlámpás közl. csomópont körforgalmú csomóponttá történő átalakítása kiviteli- és közbeszerzési terveinek elkészítése</t>
  </si>
  <si>
    <t>Veszprém MJV településrendezési eszközeinek átfogó felülvizsgálata a 48/2012.(II.24.) VMJVÖK határozatban foglaltak alapján</t>
  </si>
  <si>
    <t>Közterületen kivágott fák pótlása</t>
  </si>
  <si>
    <t>Mobil WC csatlakozások kiépítése</t>
  </si>
  <si>
    <t>Lóczy u. 40. garázs elöntésének megszüntetése</t>
  </si>
  <si>
    <t>Óváros tér rendezvény csatlakozó teljesítménybővítés</t>
  </si>
  <si>
    <t>Pápai u.-Jutasi u. belső krt mellékkötelezettségek</t>
  </si>
  <si>
    <t>Holokauszt emlékmű</t>
  </si>
  <si>
    <t>Kopácsi utca irányában megcsúszott rézsű szakértői vizsgálat anyagának elkészítése</t>
  </si>
  <si>
    <t>Közbiztonság növelését szolgáló önkormányzati fejlesztések</t>
  </si>
  <si>
    <t>Vámosi úti temető bővítése II. ütem</t>
  </si>
  <si>
    <t>Haszkovó u. - Fecske u. csapadékvíz átkötés</t>
  </si>
  <si>
    <t>Játszóeszközök beszerzése 10. vk.</t>
  </si>
  <si>
    <t>Számítógép beszerzése a  Stromfeld A. u. 9. alatti KMB irodába - 2. vk.</t>
  </si>
  <si>
    <t xml:space="preserve">Veszprém-Csopak kerékpárút I. ütemének előkészítése (tervezés) 201/2013. (VI.27.) Kh. alapján 28.000 eFt </t>
  </si>
  <si>
    <t>Közműalagútban lévő közművezeték tartószerkezeteinek cseréje</t>
  </si>
  <si>
    <t>Eötvös Károly Megyei Könyvtárban keletkezett vis maior károk helyreállítása</t>
  </si>
  <si>
    <t>Szennyvíztisztító telep felújítása</t>
  </si>
  <si>
    <t>Kádárta orvosi rendelő járda felújítás, külső akadálymentesítés, babakocsi tároló</t>
  </si>
  <si>
    <t>Március 15. utcai int. Komplexum vízhálózat rekonstrukció</t>
  </si>
  <si>
    <t xml:space="preserve">Veszprém város intermodális pályaudvar kialakítása és kapcsolódó közösségi közlekedési fejlesztések (KÖZOP -5.5.0-09-11.) </t>
  </si>
  <si>
    <t>Városépítészeti feladatok - tablet</t>
  </si>
  <si>
    <t>Térfigyelő rendszer bővítése II. ütem</t>
  </si>
  <si>
    <t>Ringató Körzeti Óvoda (Erdei Kuckó Tagóvodák) öltözőszekrények cseréjének folytatása</t>
  </si>
  <si>
    <t>Elektromos Hálózat felújítása</t>
  </si>
  <si>
    <t>Szivattyú automatika pótlása</t>
  </si>
  <si>
    <t>Nemenkénti zuhanyzó kialakítása tornatermi öltözőben</t>
  </si>
  <si>
    <t>Nyílászáró csere (Gasztroker)</t>
  </si>
  <si>
    <t>Toborzó u. 2. felújítás lakásalap</t>
  </si>
  <si>
    <t>Ipari Szakközépiskola és Gimnázium</t>
  </si>
  <si>
    <t>Nyílászáró csere</t>
  </si>
  <si>
    <t>Nyílászárók cseréje 1 pavilonban</t>
  </si>
  <si>
    <t>Szennyvízvezeték cseréje 1 pavilonban</t>
  </si>
  <si>
    <t>Táborállás park 1. felújítási munkák</t>
  </si>
  <si>
    <t>Nyílászárók cseréje 2 pavilonban</t>
  </si>
  <si>
    <t>Jutasi úti volt Hadkiegészítő parancsnokság épület - engedélyezési tervdokumentáció készítés óvoda és bölcsőde kialakítása érdekében</t>
  </si>
  <si>
    <t>Völgyikút utca orvosi rendelő és demens foglalkoztató - tervezési feladatok</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</si>
  <si>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</si>
  <si>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</si>
  <si>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</si>
  <si>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vizesblokk felújítás</t>
  </si>
  <si>
    <t>Ádám Iván utcai orvosi rendelő pótlása</t>
  </si>
  <si>
    <t>2014. évi adótöbbletből visszafizetési kötelezettség</t>
  </si>
  <si>
    <t>Egyéb működési célú támogatások</t>
  </si>
  <si>
    <t>7.</t>
  </si>
  <si>
    <t>Vadvirág Körzeti Óvoda (Csillagvár Waldorf Tagóvoda, Vadvirág Óvoda)</t>
  </si>
  <si>
    <t>Bóbita Körzeti Óvoda (Hársfa Tagóvoda, Bóbita Óvoda)</t>
  </si>
  <si>
    <t>Ringató Körzeti Óvoda (Ringató Óvoda, Erdei Tagóvoda, Kuckó Tagóvoda)</t>
  </si>
  <si>
    <t>Egry úti Körzeti Óvoda (Egry ltp. Óvoda, Nárcisz Tagóvoda)</t>
  </si>
  <si>
    <t>Csillag úti Körzeti Óvoda (Csillag úti Óvoda, Cholnoky ltp. Óvoda)</t>
  </si>
  <si>
    <t>Kastélykert Körzeti Óvoda (Kastélykert Óvoda, Ficánka Óvoda)</t>
  </si>
  <si>
    <t>Kulturális szakemberek továbbképzése a szolgálatfejl.érd. TÁMOP-3.2.12-12/1-2012-0021</t>
  </si>
  <si>
    <t>Aradi V. úti garázsszövetkezet útépítés támogatása</t>
  </si>
  <si>
    <t xml:space="preserve">Eszközbesz., színpadtechnika, világítás, hangosítás (NKA pályázat) </t>
  </si>
  <si>
    <t>Gyermekmosdó felújítás első épületben</t>
  </si>
  <si>
    <t>Szennyvízcsatorna- hálózat felújítás</t>
  </si>
  <si>
    <t>Nyílászáró csere II. ütem (2 db pavilon)</t>
  </si>
  <si>
    <t>Nyílászáró csere III. ütem ( 1 db pavilon)</t>
  </si>
  <si>
    <t xml:space="preserve"> Nyílászáró csere IV. ütem </t>
  </si>
  <si>
    <t xml:space="preserve">IV. Pavilon visszaalakítása </t>
  </si>
  <si>
    <t>Veszprém TV Kft. Pályázathoz tőketartalékba helyezés</t>
  </si>
  <si>
    <t>Külső finanszírozásra szolgáló költségvetési bevételek összegével korrigált hiány</t>
  </si>
  <si>
    <t>Önkormányzati egyéb felhalmozási célú kiadások összesen</t>
  </si>
  <si>
    <t>2015. évi időközi országgyűlési képviselő választások</t>
  </si>
  <si>
    <t>Önkormányzati Intézmények működési célú támogatások Áht-on belülről</t>
  </si>
  <si>
    <t>Felhalm. célú tám. Áht.-on belülről</t>
  </si>
  <si>
    <t>Nemesvámos-Veszprém közötti kerékpárforgalmi út kiépítése KDOP 4.2.2-11-2011-0010</t>
  </si>
  <si>
    <t>1 db számítógép tagóvoda-vezetői irodába</t>
  </si>
  <si>
    <t>Bognár Zoltán Halak III. képzőművészeti alkotás</t>
  </si>
  <si>
    <t>Kv.-i maradv.</t>
  </si>
  <si>
    <t>eredeti ei. + költségvetési maradvány</t>
  </si>
  <si>
    <t>Államháztartáson belüli megelőlegezés visszafizetése</t>
  </si>
  <si>
    <t>VMJV Önkormányzata működési kiadások</t>
  </si>
  <si>
    <t>2015. évi módosított 2.</t>
  </si>
  <si>
    <t>módosított előirányzat 2.</t>
  </si>
  <si>
    <t>Nagyfelületű út és járdafelújítások: Cseri utca; Egyetem u (Stadion u. – Hóvirág u. között); Lóczy u (I. ütem); Csikász u.; Pipacs u (Petőfi S. u. – Hold u között); Parkolók (Diósy M., Sólyi, Vilonyai, Lóczy L. u); Borsos u, (II. ütem); Kodály Z. u. járda (Damjanich 2-4, Stromfeld, Halle 7. Cholnoky, Gy.rátót)</t>
  </si>
  <si>
    <t xml:space="preserve">Beruházási kiadások </t>
  </si>
  <si>
    <t>Felújítási kiadások összesen:</t>
  </si>
  <si>
    <t>Igazgatás</t>
  </si>
  <si>
    <t>Motorfelújítás</t>
  </si>
  <si>
    <t xml:space="preserve">Önkormányzati beruházási kiadások összesen </t>
  </si>
  <si>
    <t>Fénymásológép</t>
  </si>
  <si>
    <t>Udvari játszótéri eszközhöz esésvédő gumilap telepítése</t>
  </si>
  <si>
    <t>Ringató Körzeti Óvoda (Erdei Tagóvoda)</t>
  </si>
  <si>
    <t>Salgópolc</t>
  </si>
  <si>
    <t>Kisértékű tárgyi eszközök (6 db tálalókocsi, folyósóra 1 db komolyabb ipari porszívó, vasaló deszka 1 db, vasaló 2 db, óvodai kisbútorok: játékasztal, polcok, óvodai szekrények, polcok csoportszobába, irodai bútorok, babaház)</t>
  </si>
  <si>
    <t>Számítástechnikai rendszerfejlesztés/eszközbeszerzés</t>
  </si>
  <si>
    <r>
      <rPr>
        <u val="single"/>
        <sz val="11"/>
        <rFont val="Palatino Linotype"/>
        <family val="1"/>
      </rPr>
      <t>Gondnokság</t>
    </r>
    <r>
      <rPr>
        <sz val="11"/>
        <rFont val="Palatino Linotype"/>
        <family val="1"/>
      </rPr>
      <t xml:space="preserve"> - Gépkocsi vásárlás 2db.</t>
    </r>
  </si>
  <si>
    <t>Tornaeszköz - mozgáskotta - testnevelés fejlesztő eszköz 1 db</t>
  </si>
  <si>
    <t>"C" épület gázkazán csere</t>
  </si>
  <si>
    <t>Kisértékű tárgyi eszközök (gumiabroncs, bojler 2db., kávéfőző, fűzőgép 2db., hegyezőgép, lábtartó, székek, bútorok, fogasok, létra)</t>
  </si>
  <si>
    <t>Salgópolc (Adóhivatal irattár)</t>
  </si>
  <si>
    <t>Nyílászáró csere a helytörténeti múzeumban és beázás megszüntetés</t>
  </si>
  <si>
    <t>Rózsa utca 48. belső átalakítások</t>
  </si>
  <si>
    <t>Hajókonténer telepítése és bérlése 1 tanterem átmeneti biztosítása érdekében</t>
  </si>
  <si>
    <t>Tornaterem parketta burkolat felújítás</t>
  </si>
  <si>
    <t>Tornacsarnok felújítás I. ütem</t>
  </si>
  <si>
    <t>"B" épület emeletráépítéshez tervdokumentáció készítés</t>
  </si>
  <si>
    <t>8. vk. Szemétgyűjtő kihelyezése (Kalmár tér 30. mögötti játszótérhez)</t>
  </si>
  <si>
    <t>Szakértői vélemény tornaterem épületszárny süllyedésére és helyreállítás</t>
  </si>
  <si>
    <t>8., 9. vk. Iskolabútorok beszerzése (Botev Általános Iskola részére)</t>
  </si>
  <si>
    <t>9. vk. Iskolabútorok beszerzésére (Simonyi Általános Iskola részére)</t>
  </si>
  <si>
    <t>3. vk. Számítógép beszerzése (Báthory István Általános Iskola részére)</t>
  </si>
  <si>
    <r>
      <rPr>
        <b/>
        <sz val="11"/>
        <rFont val="Palatino Linotype"/>
        <family val="1"/>
      </rPr>
      <t>Völgyikút utca 2</t>
    </r>
    <r>
      <rPr>
        <sz val="11"/>
        <rFont val="Palatino Linotype"/>
        <family val="1"/>
      </rPr>
      <t>. - Nyílászárók cseréje</t>
    </r>
  </si>
  <si>
    <t>Kárpátaljai települések támogatása</t>
  </si>
  <si>
    <t>Technika terem átalakítás</t>
  </si>
  <si>
    <t>Intézményi felújítási kiadás</t>
  </si>
  <si>
    <t>Pannon Térség Fejlődéséért Alapítvány támogatása</t>
  </si>
  <si>
    <t>Kerítés felújítás</t>
  </si>
  <si>
    <t>2015. évi módosított 3.</t>
  </si>
  <si>
    <t>módosított előirányzat 3.</t>
  </si>
  <si>
    <t>ISPOST étkezési nyilvántartó szoftverek, Microsoft office program csomag, multifunkciós Laserjet nyomtató, színes nyomtató, notebook, fénymásoló, 2db. 1TB külső winchester)</t>
  </si>
  <si>
    <t>ISPOST étkezési nyilvántartó szoftverek, számítógép</t>
  </si>
  <si>
    <t>Kisértékű tárgyi eszközök (napernyő homokozó fölé legalább 3 m-es 5 db, mosógép, 2 db. Porszívó, 1.db asztali lámpa)</t>
  </si>
  <si>
    <t>Kisértékű tárgyi eszközök(tálalókocsi, napernyő homokozó fölé, élelmezési program, étkezési program, 2 db. porszívó, 1.db. asztali lámpa)</t>
  </si>
  <si>
    <t>Kisértékű tárgyi eszközök (telefonos fax készülék, mosógép 1 db LG, tálaló kocsi 10 db, csoportszőnyeg 10 db, napernyő homokozó fölé 5 db legalább 3 m-es, villanyzsámoly, mosogatógép, varrógép, élelmezési program, étkezési program, mosogatógéphez vízlágyító készülék + kosár, locsolóberendezés, bútor, szőnyeg, függöny, tepsi tartó regál,4db. asztali lámpa, 3 db. porszívó, 31 db. zuhanyfüggöny,nagyteljesítményű gőztisztító, gőzölős vasaló,15 db. ventilátor, beépített szekrény)</t>
  </si>
  <si>
    <t>Fogászati sterilizátor (fogászati ügyelet)</t>
  </si>
  <si>
    <t>Kisértékű tárgyi eszközök (székek 50 db, balettszőnyeg, fényképezőgép és videokamera, laminálógép, monitor, mikrofon 2db., fényvezérlőpult, keverőpult, mikroport kapszula 2 db., csiptetős mikrofon 2db., nanokontroll, számítógép felújítása, varrógép bábműhely számára)</t>
  </si>
  <si>
    <t>Mikroportok</t>
  </si>
  <si>
    <t xml:space="preserve">Eszközbesz., színpadtechnika, világítás, hangosítás (EMMI pályázat) </t>
  </si>
  <si>
    <t>Operafólia</t>
  </si>
  <si>
    <t>Ford Transit gépkocsi lízingdíja</t>
  </si>
  <si>
    <t>Párátlanító</t>
  </si>
  <si>
    <t>Könyvszekrény</t>
  </si>
  <si>
    <t>Kisértékű tárgyi eszközök (merülő szivattyú, hűtőszekrény, könyvszállító</t>
  </si>
  <si>
    <t>NKA pályázat (kombó szett (vevő, zsebadó,mikrofon, Transformer Book, digitális konvertáló csatlakozó)</t>
  </si>
  <si>
    <t>Kisértékű tárgyi eszközök (csavarbehajtó, fúrógép, fémtároló szekrény, online pénztárgép 3db., kombó szett, mobil telefonok, mozgásérzékelő, párásító ventilátor)</t>
  </si>
  <si>
    <t>Kisértékű tárgyi eszközök (gázzsámoly; kisgépek: hűtőgép, vasaló,kávéfőző, mikrohullámú sütő, porszívó; 1 db saválló tálalókocsi; óvodai fektető mozgássérült gyermek esetén kemény ágybetéttel - decubitus matrac; 4 db gyerekszék mozgássérült gyermek részére - állítható magasságú, lábtartóval, ülőkével; 4 db gyermekasztal mozgássérült gyermek részére - állítható magasságú, dönthető lapú, peremes, egyszemélyes óvodai asztal, konyhai edények és felszerelések, udvari és beltéri játékok, játszóeszközök)</t>
  </si>
  <si>
    <t>Tűztorony zenelejátszó rendszer</t>
  </si>
  <si>
    <t>Beléptető rendszer Török I. u. Erzsébet sétány</t>
  </si>
  <si>
    <t>Bútortároló (Történeti osztály)</t>
  </si>
  <si>
    <t>Várbörtön kiállítás hangtechnikai rendszer</t>
  </si>
  <si>
    <t>NKA pályázat (Optimális környezet eszközbeszerzés)</t>
  </si>
  <si>
    <t>NKA pályázat (Állományvédelem eszközbeszerzés)</t>
  </si>
  <si>
    <t>Örmény kőkereszt alapozás, felállítás</t>
  </si>
  <si>
    <t>Kádár Tibor festmény</t>
  </si>
  <si>
    <t>Gyulaffy László Alapítvány</t>
  </si>
  <si>
    <t>Nyári diákmunka</t>
  </si>
  <si>
    <t>Erkélyajtó csere</t>
  </si>
  <si>
    <t>ISPOST étkezési nyilvántartó szoftver</t>
  </si>
  <si>
    <t>Kisértékű tárgyi eszközök (2 db porszívó, hűtő, dohányzóasztal 1 db., irodai bútor 4 db., feli napellenző 2 db., homokozó fölé árnyékoló 1 db., szőnyeg 9 db., udvari szemetes, 5 db. Öltözőszekrény, 3 db. iratszekrény)</t>
  </si>
  <si>
    <t>Kubinyi Ágoston Program</t>
  </si>
  <si>
    <t>Járásszékhely települési önkormányzatok által fenntartott múzeumok szakmai támogatása</t>
  </si>
  <si>
    <t>Erősítő (Családi ünnepek szervezése)</t>
  </si>
  <si>
    <t>Budapest út-Bajcsy Zs. u.-Mártírok útja-Brusznyai u. jelzőlámpás közl. Csp. körforgalmú csomóponttá történő átalakítása kiviteli- és közbeszerzési terveinek elkészítése</t>
  </si>
  <si>
    <t>Beruházáshoz kapcsolódó működési kiadások:</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</si>
  <si>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</si>
  <si>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</si>
  <si>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</si>
  <si>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</si>
  <si>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Bóbita Körzeti Óvoda - Nyílászárók cseréje 1 pavilonban</t>
  </si>
  <si>
    <t>Bóbita Körzeti Óvoda - Szennyvízvezeték cseréje 1 pavilonban</t>
  </si>
  <si>
    <t>Bóbita Körzeti Óvoda (Hársfa Tagóvoda) - Gyermekmosdó felújítás első épületben</t>
  </si>
  <si>
    <t>Egry úti Körzeti Óvoda (Nárcisz Tagóvoda) - Tornaterem villanyhálózatának felújítása</t>
  </si>
  <si>
    <t>Egry úti Körzeti Óvoda (Nárcisz Tagóvoda) Konyha és első mosdó felújítása</t>
  </si>
  <si>
    <t>Csillag úti Körzeti Óvoda - Vizesblokk felújítás I. ütem</t>
  </si>
  <si>
    <t>Csillag úti Körzeti Óvoda (Cholnoky ltp-i Tagóvoda) - Nyílászáró csere</t>
  </si>
  <si>
    <t>Kastélykert Körzeti Óvoda Terasz és tartópillér, belső járda felújítása</t>
  </si>
  <si>
    <t>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</si>
  <si>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</si>
  <si>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</si>
  <si>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</si>
  <si>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</si>
  <si>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</si>
  <si>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</si>
  <si>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</si>
  <si>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</si>
  <si>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</si>
  <si>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Hajókonténer telepítése és bérlése 1 tanterem átmeneti biztosítása érdekében</t>
  </si>
  <si>
    <t>H. Botev Általános Iskola - "B" épület emeletráépítéshez tervdokumentáció készítés</t>
  </si>
  <si>
    <t>Kossuth Lajos Általános Iskola - Pincében vakolat cseréje</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</si>
  <si>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</si>
  <si>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</si>
  <si>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</si>
  <si>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</si>
  <si>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</si>
  <si>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</si>
  <si>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</si>
  <si>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</si>
  <si>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</si>
  <si>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VMK - Művészetek Háza - Belső udvar vízvezeték rekonstrukció</t>
  </si>
  <si>
    <t xml:space="preserve">VMK - Művészetek Háza - Csikász Galéria : ablakok felújítása vagy cseréje </t>
  </si>
  <si>
    <t>EÜ. Alapellátási Intézmény - Cserhát ltp. 1. védőnői tanácsadó és gyermekorvosi rendelő felújítása, kialakítása</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</si>
  <si>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</si>
  <si>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</si>
  <si>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</si>
  <si>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</si>
  <si>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</si>
  <si>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</si>
  <si>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</si>
  <si>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</si>
  <si>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</si>
  <si>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</si>
  <si>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</si>
  <si>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VKTT Egy.Szoc.Int; Március 15. u. 1/A, Völgyikút u. 2. - Nyílászárók cseréje</t>
  </si>
  <si>
    <t>Veszprém Integrált településfejlesztés, belváros funkcióbővítő rehabilitációja I/B ütem</t>
  </si>
  <si>
    <t>Észak-déli közlekedési főtengeyl kialakítása - Új gyűjtő út kiépítése Veszprémben KDOP-4.2.1/B-11-2012-0032.</t>
  </si>
  <si>
    <t>Fényképezőgép (Településfejlesztési feladatok)</t>
  </si>
  <si>
    <t>Veszprém MJV Völgyikút utca 2. 2539 hrsz-ú ingatlanra vonatkozó szabályozási paraméterek felülvizsgálata</t>
  </si>
  <si>
    <t>Belső udvar felújítás</t>
  </si>
  <si>
    <t>Fűtési rendszer működő képessé tétele</t>
  </si>
  <si>
    <t>Talajvíz betörés megszüntetése érdekében szakértői vélemény készíttetése</t>
  </si>
  <si>
    <t>ebből: Veszprémi Rendőrkapitányság támogatása (Utcazene-fesztivál és más városi rendezvények rendőri biztosításának elősegítése érdekében)</t>
  </si>
  <si>
    <t>Kisértékű tárgyi eszközök (gyerek WC ülőke 9 db,  felnőtt WC ülőke 2 db, óvodai asztal 6 db, óvodai szék 30 db,rugós játék, páramentesítő, polcok, komódok, babaszoba, függöny, fonott játéktartó 10.db., mobil telefon, porszívó, vágógép)</t>
  </si>
  <si>
    <t>Számítógép, laptop, Ispost étkezési nyilvántartó szoftverek</t>
  </si>
  <si>
    <t>Kisértékű tárgyi eszközök (Mosógép - Whirpool, szivacslabda 30 db., iratmegsemmisítő, gyerekszékek 30db.)</t>
  </si>
  <si>
    <t>Intézményi beruházási kiadás</t>
  </si>
  <si>
    <t>Intézményi beruházási kiadás összesen:</t>
  </si>
  <si>
    <t>Intézményi felújítási kiadás összesen:</t>
  </si>
  <si>
    <t>2015. október hó</t>
  </si>
  <si>
    <t>2015. évi bevételeinek módosítása - 2015. október hó</t>
  </si>
  <si>
    <t>Önkormányzati feladatok és egyéb kötelezettségek 2015. évi működési költségvetési kiadásainak módosítása - 2015. október hó</t>
  </si>
  <si>
    <t>2015. évi beruházások és egyéb felhalmozási kiadások módosítása - 2015. október hó</t>
  </si>
  <si>
    <t>2015. évi felújítási kiadások módosítása - 2015. október hó</t>
  </si>
  <si>
    <t>módosított előirányzat 4.</t>
  </si>
  <si>
    <t>2015. évi módosított 4.</t>
  </si>
  <si>
    <t>módosítás -  polgármesteri keretről</t>
  </si>
  <si>
    <t>Átcsoportosítás egyéb működési célú támogatásokról</t>
  </si>
  <si>
    <t>Egyes szociális feladatok támogatása</t>
  </si>
  <si>
    <t>Szociális ágazati pótlék IV. negyedév</t>
  </si>
  <si>
    <t>VMJV Egyesített Bölcsőde</t>
  </si>
  <si>
    <t>módosítás - szociális ágazati pótlék IV. negyedév</t>
  </si>
  <si>
    <t>módosítás - szociális ágazati pótlék IV.negyedév</t>
  </si>
  <si>
    <t>Bérkompenzáció (augusztus hónap)</t>
  </si>
  <si>
    <t>VMJV Eü. Alapellátás</t>
  </si>
  <si>
    <t>Kabóca Bábszínház</t>
  </si>
  <si>
    <t>módosítás - bérkompenzáció (augusztus hónap)</t>
  </si>
  <si>
    <t>bérkompenzáció (augusztus hónap)</t>
  </si>
  <si>
    <t>módosítás - ágazati pótlék IV. negyedév, bérkompenzáció augusztus hónap</t>
  </si>
  <si>
    <t>Óvodapedagógusok bérfejlesztése szept.1-től</t>
  </si>
  <si>
    <t>óvodapedagógusok bérfejlesztése szept.1-től</t>
  </si>
  <si>
    <t>Átcsoportosítás felhalmozási célú támogatásokra (Kubinyi Ágoston program)</t>
  </si>
  <si>
    <t>Pedagógus szakképzettséggel rendelkező óvodaped.munkáját közv.segítők bérfejlesztése szept.1-től</t>
  </si>
  <si>
    <t>Áfa befizetés</t>
  </si>
  <si>
    <t>átcsoportosítás</t>
  </si>
  <si>
    <t>Munkaadót terhelő járulék és szociális hozzájárulási adóra</t>
  </si>
  <si>
    <t>Átcsoportosítás dologi kiadásokról beruházási kiadásokra</t>
  </si>
  <si>
    <t>Cholnoky J. ltp. Tagóvoda</t>
  </si>
  <si>
    <t>Függönyök, szőnyegek, autómata mosógép, színes TV, kishűtő, létrák, ventilátorok, vasalók, dajka öltözőszekrénysor magasítórésszel</t>
  </si>
  <si>
    <t>Színes TV, porszívó, irodaszék, fotel, létrák, ventilátorok,óvónői szekrénysorra magasítórészek</t>
  </si>
  <si>
    <t>Átcsoportosítás munkaadót terhelő járulék szoc.hozzájárulási adóról</t>
  </si>
  <si>
    <t>személyi kiadásokra</t>
  </si>
  <si>
    <t>Szabadtéri Néprajzi Múzeum Múzeumpedagógiai nívódíj támogatás</t>
  </si>
  <si>
    <t>Átcsoportosítás dologi kiadásokról egyéb működési célú kiadásokra és beruházási kiadásokra</t>
  </si>
  <si>
    <t>Egyéb működési kiadások (visszafizetendő NKA támogatás, öltöztetős ábrázolások)</t>
  </si>
  <si>
    <t>Múzeumpedagógiai nívódíj támogatás</t>
  </si>
  <si>
    <t>múzeumpedagógiai nívódíj támogatás, belső átcsoportosítás</t>
  </si>
  <si>
    <t>Nívódíj - 5 db. Táblagép</t>
  </si>
  <si>
    <t>Kisértékű tárgyi eszközök</t>
  </si>
  <si>
    <t>Városi Művelődési Központ - Táborállás park 1. felújítási munkák</t>
  </si>
  <si>
    <t>Számítógép</t>
  </si>
  <si>
    <t>TAO támogatás pontosítása visszaigazolások alapján</t>
  </si>
  <si>
    <t>TAO bevétel visszaigazolások alapján, átcsoportosítás</t>
  </si>
  <si>
    <t>Petőfi Színház - TAO támogatás pontosítása visszaigazolások alapján</t>
  </si>
  <si>
    <t>TAO támogatás pontosítása, átcsoportosítás felhalmozási kiadásokra</t>
  </si>
  <si>
    <t>Kisértékű tárgyi eszközök: telefon, téli gumi, irodai szék, nyomtató, végerősítő, projektortartó</t>
  </si>
  <si>
    <t>Petőfi Színház - Büfé melletti vakolat szigetelése</t>
  </si>
  <si>
    <t>Pénzügyi Bizottság döntése alapján</t>
  </si>
  <si>
    <t>Városgazdálkodási feladatok</t>
  </si>
  <si>
    <t>Nemzeti Ünnepek</t>
  </si>
  <si>
    <t>Átcsoportosítás Városi Művelődési Központnak - október 6-i programra</t>
  </si>
  <si>
    <t>Átcsoportosítás október 6-i programra</t>
  </si>
  <si>
    <t>Október 6-i program</t>
  </si>
  <si>
    <t>október 6-i programra</t>
  </si>
  <si>
    <t>módosítás - képviselői keretből</t>
  </si>
  <si>
    <t>módosítás - átcsoportosítás VMK-nak október 6-i programra</t>
  </si>
  <si>
    <t>Önkormányzati intézmények működési célú átvett pénzeszközök</t>
  </si>
  <si>
    <t>módosítás - Veszprémi Tiszti Kaszinó Hagyományőrző Egyesület - fel nem használt összeg visszautalása</t>
  </si>
  <si>
    <t>Köznevelési intézmények működtetéséhez kapcsolódó támogatás</t>
  </si>
  <si>
    <t>módosítás - köznevelési intézmények működtetéséhez kapcsolódó támogatás</t>
  </si>
  <si>
    <t>Eötvös Károly Megyei Könyvtár - közfoglalkoztatás támogatása</t>
  </si>
  <si>
    <t>Közfoglalkoztatás támogatása</t>
  </si>
  <si>
    <t>átcsoportosítás kistelepülési könyvtári célú támogatásból</t>
  </si>
  <si>
    <t>Átcsoportosítás dologi kiadásokról - (kistelepülési könyvtári célú támogatásból)</t>
  </si>
  <si>
    <t>módosítás - átcsoportosítás</t>
  </si>
  <si>
    <t>Bérlőkijelölési jog vásárlása</t>
  </si>
  <si>
    <t>Bérlőkijelölési jog vásárlás</t>
  </si>
  <si>
    <t>módosítás - átcsoportosítás, bevétel rendezés</t>
  </si>
  <si>
    <t>módosítás - bevétel rendezésből</t>
  </si>
  <si>
    <t>pénzmaradvány rendezés</t>
  </si>
  <si>
    <t xml:space="preserve">Városi Művelődési Központ - KDOP-3.1.1/D2-13-k2-2013-0002. Szociális Városrehabilitáció Veszprémben </t>
  </si>
  <si>
    <t>módosítás - bevétel rendezés miatt (Városi Művelődési Központ)</t>
  </si>
  <si>
    <r>
      <t>Vis maior,</t>
    </r>
    <r>
      <rPr>
        <sz val="12"/>
        <rFont val="Palatino Linotype"/>
        <family val="1"/>
      </rPr>
      <t xml:space="preserve"> felhalmozási célú támogatás</t>
    </r>
  </si>
  <si>
    <t>Veszprémi Tiszti Kaszinó Hagyományőrző Egyesület - fel nem használt összeg visszautalása</t>
  </si>
  <si>
    <t>Ingatlanértékesítés</t>
  </si>
  <si>
    <t>2014. évi adótöbbletből visszafizetés</t>
  </si>
  <si>
    <t>Egyéb felhalmozási célú támogatások</t>
  </si>
  <si>
    <t xml:space="preserve">„Hivatásforgalmi kerékpárút hálózat fejlesztése a térségi elérhetőség javításához a 8. sz. főközlekedési út tehermentesítése érdekében” KÖZOP-3.2.0/C-08-11-2012-0022 </t>
  </si>
  <si>
    <t>Egyéb felhalmozási célú kiadás (pénzeszköz átadás)</t>
  </si>
  <si>
    <t>Észak-Balatoni Térség Regionális Települési Szilárdhulladék kezelési Önkormányzati társulás - visszatérítendő támogatás</t>
  </si>
  <si>
    <t>Észak-Balatoni Térség Regionális Települési Szilárdhulladék kezelési Önkormányzati Társulás - vissztérítendő támogatás</t>
  </si>
  <si>
    <t>módosítás - visszatérítendő támogatás nyújtása</t>
  </si>
  <si>
    <t>Veszprémi Deák Ferenc Általános Iskoláért Közhasznú Alapítvány - rendezvényekre, működési költségekre</t>
  </si>
  <si>
    <t>Auti Spektrum Egyesület - rendezvényekre, működési költségre</t>
  </si>
  <si>
    <t>Auti Spektrum Egyesület -rendezvényekre, működési költségre</t>
  </si>
  <si>
    <t>Veszprémi Hangversenyteremért Közhasznú Alapítvány - Hangvilla zongorája</t>
  </si>
  <si>
    <t>AutiSpektrum Egyesület - rendezvényekre, működési költségekre</t>
  </si>
  <si>
    <t>Ifjú Közgazdászokért Alapítvány - Iskola fennállásának 120. jubileumi kiadványának költségeire</t>
  </si>
  <si>
    <t>Veszprémi Lovassy és volt Piarista Gimnázium Öregdiákjainak Baráti Köre - működési költségekre, rendezvényekre</t>
  </si>
  <si>
    <t>Kossuth Iskoláért Alapítvány - kulturális programjainak és versenyeinek támogatása</t>
  </si>
  <si>
    <t>Kertvárosi Városvédő Egyesület - működésének és programjainak támogatása</t>
  </si>
  <si>
    <t>Kittenberger Zoo Alapítvány - fásításra, a környezet komfortosabbá tételére</t>
  </si>
  <si>
    <t>Cholnoky J. Iskolai Alapítvány - padok, jutalomkönyvek</t>
  </si>
  <si>
    <t>Kapcsolat '96 mentálhigiénes Egyesület - működési költségekre</t>
  </si>
  <si>
    <t>Társasházak Veszprémi Egyesülete - működési és rendezvények költségeire</t>
  </si>
  <si>
    <t>Jutaspusztai Baráti Kör - rendezvényekre, működési költségre</t>
  </si>
  <si>
    <t>Polgárőrség Veszprém Cholnoky Városrész Egyesület - működési költségekre és rendezvényekre</t>
  </si>
  <si>
    <t>Csererdei Baráti Kör - rendezvényekre, működési költségre</t>
  </si>
  <si>
    <t>Dózsavárosi Baráti kör - rendezvényekre, működési költségre</t>
  </si>
  <si>
    <t>AutiSpektrum Egyesület - rendezvényekre, működsi költségekre</t>
  </si>
  <si>
    <t>Dózsavárosi Polgárőrség - működési költségekre</t>
  </si>
  <si>
    <t>Top Gym Sport Egyesület - rendezvényekre, működési költségekre</t>
  </si>
  <si>
    <t>Veszprém a Kereszténységért Közhasznú Alapítvány - működési költségekre</t>
  </si>
  <si>
    <t>Szilágyi Táncegyüttes Alapítvány - működési költségre</t>
  </si>
  <si>
    <t>Veszprémi Amatőr Meteorológusok Egyesülete - honlap fenntartására, üzemeltetésére</t>
  </si>
  <si>
    <t>Veszprémi Kolping Család Egyesület - rendezvényre</t>
  </si>
  <si>
    <t>Pannon Várszínház támogatása</t>
  </si>
  <si>
    <t>Pannon Várszínház támogatás</t>
  </si>
  <si>
    <t>Kozmutza Flóra Alapítvány -rendezvényekre, működési költségekre</t>
  </si>
  <si>
    <t>Veszprémi Szivárvány Integrált Sportegyesület - rendezvényekre, működési költségekre</t>
  </si>
  <si>
    <t>A Fény Sportegyesület - eszközbeszerzésre</t>
  </si>
  <si>
    <t>Kozmutza Flóra Alapítvány - rendezvényekre, működési költségekre</t>
  </si>
  <si>
    <t>Beruházási kiadások összesen</t>
  </si>
  <si>
    <t>Veszprém Megyei Jogú Város Önkormányzata által</t>
  </si>
  <si>
    <t>Veszprémi Táncegyüttesért Alapítvány</t>
  </si>
  <si>
    <t>Választókerületi keretből nyújtott támogatások</t>
  </si>
  <si>
    <t>Támogatás összege</t>
  </si>
  <si>
    <t>1. vk.</t>
  </si>
  <si>
    <t>2. vk.</t>
  </si>
  <si>
    <t>3. vk.</t>
  </si>
  <si>
    <t>4. vk.</t>
  </si>
  <si>
    <t>Ifjú Közgazdászokért Alapítvány - Iskola fennállásának 120. jubileumi rendezvényeinek költségeire</t>
  </si>
  <si>
    <t>5. vk.</t>
  </si>
  <si>
    <t>6. vk.</t>
  </si>
  <si>
    <t>12. vk.</t>
  </si>
  <si>
    <t>11. vk.</t>
  </si>
  <si>
    <t>10. vk.</t>
  </si>
  <si>
    <t>9. vk.</t>
  </si>
  <si>
    <t>8. vk.</t>
  </si>
  <si>
    <t>7. vk.</t>
  </si>
  <si>
    <t>Pedagógus szakképzettséggel rendelkező óvodapedagógusok munkáját közvetlenül segítők bérfejlesztése szeptember 1-től</t>
  </si>
  <si>
    <t>4. vk. Növénytelepítés, füvesítés költségeire</t>
  </si>
  <si>
    <t>6. vk. Faültetésre és csikkes hulladékgyűjtő kihelyezésére</t>
  </si>
  <si>
    <t>7. vk. Faültetésre, növénytelepítésre</t>
  </si>
  <si>
    <t>5. vk. Hulladékgyűjtő zsákok beszerzésére</t>
  </si>
  <si>
    <t>7. vk. Hulladékgyűjtő zsákok beszerzésére</t>
  </si>
  <si>
    <t>8. vk. Hulladékgyűjtő zsákok beszerzésére</t>
  </si>
  <si>
    <t>4. vk. Rendezvények költségeire (Kolostorok és Kertek területén)</t>
  </si>
  <si>
    <t>11. vk. Lengyel Nemzetiségi Önkormányzat rendezvényének támogatása</t>
  </si>
  <si>
    <t>7. vk. Dowland Alapítvány - 2015. decemberi adventi koncert támogatása</t>
  </si>
  <si>
    <t>7. vk. Polgárőrség Veszprém Cholnoky Városrész Egyesület - működési költségekre és rendezvényekre</t>
  </si>
  <si>
    <t>7. vk. Veszprémegyházmegyei Építési és Felújítási Alapítvány</t>
  </si>
  <si>
    <t>2. vk. Iskolabútorok beszerzése (Deák F. Általános Iskola részére)</t>
  </si>
  <si>
    <t>4. vk. Iskolabútorok beszerzése (Deák F. Általános Iskola részére)</t>
  </si>
  <si>
    <t>9. vk. Jubileumi rendezvény költségeire</t>
  </si>
  <si>
    <t>4. vk. Magyar Irodalomtörténeti Társaság rendezvényeire</t>
  </si>
  <si>
    <t>8. vk. Nyugdíjas rendezvények költségeire</t>
  </si>
  <si>
    <t>10. vk. Erdélyi zarándokok fogadása</t>
  </si>
  <si>
    <t>5. vk. 2 db Térfigyelő kamera telepítése (Kádárta u-i buszfordulóhoz)</t>
  </si>
  <si>
    <t>személyi kiadásokra 8.849 eFt, munkaadót terhelő járulék és szociális hozzájárulási adóra 2.171 eFt</t>
  </si>
  <si>
    <t>Nívódíjból kisértékú tárgyi eszköz beszerzés (5 db Táblagép)</t>
  </si>
  <si>
    <t>Egyéb kisértékű tárgyi eszközök: 2 db Szalagos összeadó gép, porszívók, készletnyilvántartó program</t>
  </si>
  <si>
    <t>Átcsoportosítás dologi kiadásokról 6.529 eFt, egyéb működési kiadásokról 457 eFt</t>
  </si>
  <si>
    <t>Átcsoportosítás dologi kiadásokról 1.000 eFt, egyéb működési kiadásokról 1.100 eFt</t>
  </si>
  <si>
    <t>módosítás - bérkompenzáció, óvodapedagógusok bérfejlesztése, vk. Támogatás, óvodaped.munk.segítők bérfejlesztése</t>
  </si>
  <si>
    <t>módosítás - szociális ágazati pótlék, bérkompenzáció</t>
  </si>
  <si>
    <t>módosítás - bérkompenzáció, vk. támogatás, átcsoportosítás</t>
  </si>
  <si>
    <t>módosítás - bérkompenzáció, átcsoportosítás, vk. támogatás</t>
  </si>
  <si>
    <t>módosítás - bérkompenzáció</t>
  </si>
  <si>
    <t>módosítás - bérkompenzáció, bérfejlesztés, átcsoportosítás, vk. támogatás</t>
  </si>
  <si>
    <t>módosítás - szociális ágazati pótlék, bérkompenzáció, átcsoportosítás</t>
  </si>
  <si>
    <t>módosítás - bérkompenzáció, átcsoportosítás, támogatások, vk. támogatás</t>
  </si>
  <si>
    <t>módosítás - bérkompenzáció, átcsoportosítás, támogatások, vk. támogatás, bérfejlesztés, szociális ágazati pótlék</t>
  </si>
  <si>
    <t>alapítványoknak, egyesületeknek, civil szervezeteknek nyújtott támogatásokról 2015. évben</t>
  </si>
  <si>
    <t>Alapítvány / egyesület / civil szervezet megnevezése</t>
  </si>
  <si>
    <t>Veszprémegyházmegyei Építési és Felújítási Alapítvány - Mindszenty Emléktemplom tetőcseréjére</t>
  </si>
  <si>
    <t>Dowland Alapítvány - adventi koncert támogatása</t>
  </si>
  <si>
    <t>Működési céltartalék - Felmentési idő, jub.jut., végkielégítés (pedagógusok bérfejlesztése 2015. szeptember 1-től)</t>
  </si>
  <si>
    <t>Kisértékű tárgyi eszközök (mikroportok, fúrógép, szkenner, spirálozó, telefon, téli gumi, irodai szék, nyomtató, végerősítő, projektortartó)</t>
  </si>
  <si>
    <t>Kisértékű tárgyi eszközök (Szárazporszívók, takarítókocsik, router, csúszás veszélyt figyelmeztető tábla, számítógép)</t>
  </si>
  <si>
    <t>módosítás - ágazati pótlék, bérkompenzáció, átcsoportosítás, támogatás, vk. támogatás</t>
  </si>
  <si>
    <t>Gizella Kórus/Dowland Alapítvány</t>
  </si>
  <si>
    <t xml:space="preserve"> - Gizella Kórus/Dowland Alapítvány</t>
  </si>
  <si>
    <t>Átcsoportosítás Veszprém Aréna tőke és kamattartozás átvállalása</t>
  </si>
  <si>
    <r>
      <t xml:space="preserve">Út,-járda, parkoló építések tervezési munkái (Kiskőrösi u., Petőfi S. u., Jutaspuszta közműépítés;  Jutasi út-Őrház u. csapadékvíz elöntés megszüntetése, Stromfeld u. 9 melletti lépcső, mozgássérült feljáró; Batthyány L. u. (Kádártai-Fecske u. között), Tiszafa és Fűzfa u., Kistó u., Tüzér u. (12. sz. vk.) út-járdaépítés; Autóbuszöböl kialakítás Cserepes u. környéke; Közterületfeljesztések: Vörösmarty tér tömbbelső, Halle u. 5.-9., Gyulafirátót Művelődési Ház parkoló és Batthyány szobor körüli tér(1. sz. vk.), 9. vk. járdaépítések) - </t>
    </r>
    <r>
      <rPr>
        <b/>
        <u val="single"/>
        <sz val="10"/>
        <rFont val="Palatino Linotype"/>
        <family val="1"/>
      </rPr>
      <t>átnevezés és átcsoportosítás</t>
    </r>
  </si>
  <si>
    <r>
      <t xml:space="preserve">Út,-járda, parkoló építések tervezési munkái </t>
    </r>
    <r>
      <rPr>
        <i/>
        <sz val="11"/>
        <rFont val="Palatino Linotype"/>
        <family val="1"/>
      </rPr>
      <t>(Kiskőrösi u.,</t>
    </r>
    <r>
      <rPr>
        <i/>
        <strike/>
        <sz val="11"/>
        <rFont val="Palatino Linotype"/>
        <family val="1"/>
      </rPr>
      <t xml:space="preserve"> </t>
    </r>
    <r>
      <rPr>
        <i/>
        <sz val="11"/>
        <rFont val="Palatino Linotype"/>
        <family val="1"/>
      </rPr>
      <t xml:space="preserve">Gyulafirátót - Németh u, Prépost u., Kerti u. útrekonstrukció; Petőfi S. u., Jutaspuszta közműépítés;  Jutasi út-Őrház u. csapadékvíz elöntés megszüntetése, Stromfeld u. 9 melletti lépcső, mozgássérült feljáró; Batthyány L. u. (Kádártai-Fecske u. között), Tiszafa és Fűzfa u., Kistó u., Tüzér u. (12. sz. vk.) út-járdaépítés; Autóbuszöböl kialakítás Cserepes u. környéke; Közterületfeljesztések: Vörösmarty tér tömbbelső, Halle u. 5.-9., Gyulafirátót Művelődési Ház parkoló és Batthyány szobor körüli tér(1. sz. vk.) - </t>
    </r>
    <r>
      <rPr>
        <b/>
        <i/>
        <u val="single"/>
        <sz val="11"/>
        <rFont val="Palatino Linotype"/>
        <family val="1"/>
      </rPr>
      <t>átnevezés</t>
    </r>
  </si>
  <si>
    <t>Veszprémi Thai Boksz SE - rendezvényekre, működési költségre</t>
  </si>
  <si>
    <t>Kövirózsa Alapítvány - rendezvényekre, működési költségre</t>
  </si>
  <si>
    <t>Gyulafirátótért Közhasznú Egyesület támogatása - helyi újságok kiadására</t>
  </si>
  <si>
    <t>Közösség Kádártáért Egyesület - rendezvényekre, működési költségre</t>
  </si>
  <si>
    <t>Hét Domb hagyományőrző és Kulturális Egyesület - Apácavölgyi Konferencia szervezési és lebonyolítási költségeire</t>
  </si>
  <si>
    <t>A Báthorys Gyermekekért Alapítvány  -  rendezvényekre, működési költségre</t>
  </si>
  <si>
    <t>Emberkék Alapítvány -  rendezvényekre, működési költségre</t>
  </si>
  <si>
    <t>Hét Domb hagyományőrző és Kulturális Egyesület - rendezvény költségekre, Apácavölgyi Konferencia szervezési és lebonyolítási költségeire</t>
  </si>
  <si>
    <t>Város-TÉR Kulturális Alapítvány -  rendezvényekre, működési költségre</t>
  </si>
  <si>
    <t>Kittenberger ZOO Alapítvány -  rendezvényekre, működési költségre</t>
  </si>
  <si>
    <t>Mozgássérültek Aktív Egyesülete - rendezvényekre, működési költségre</t>
  </si>
  <si>
    <t>Veszprémi Thai Boksz SE -rendezvényekre, működési költségekre</t>
  </si>
  <si>
    <t>Hét Domb hagyományőrző és Kulturális Egyesület - rendezvény költségeire, Apácavölgyi Konferencia szervezési és lebonyolítási költségeire</t>
  </si>
  <si>
    <t>Esthajnal a Veszprémi Időskorúakért Alapítvány - rendezvényekre, működési költségre</t>
  </si>
  <si>
    <t>Örömélet Idősekért és Hátrányos Helyzetűekért Közhasznú Alapítvány - rendezvényekre, működési költségre</t>
  </si>
  <si>
    <t>AutiSpektrum Egyesület támogatása - rendezvényekre, működési költségre</t>
  </si>
  <si>
    <t>Hét Domb hagyományőrző és Kulturális Egyesület -rendezvény költségekre, Apácavölgyi Konferencia szervezési és lebonyolítási költségeire</t>
  </si>
  <si>
    <t>Szabadság Lakótelepi Baráti Kör  - rendezvényekre, működési költségre</t>
  </si>
  <si>
    <t>Rózsás Gyermekkor Közhasznú Alapítvány  - rendezvényekre, működési költségre</t>
  </si>
  <si>
    <t>Polgárőrség Veszprém Cholnoky Városrész Egyesület   - rendezvényekre, működési költségre</t>
  </si>
  <si>
    <t>Veszprém Városi Hátrányos Helyzetű Fiatalokért Egyesület  - füzetcsomagok beszerzésére</t>
  </si>
  <si>
    <t>Polgárőrség Veszprém Cholnoky Városrész Egyesület - rendezvényekre, működési költségekre</t>
  </si>
  <si>
    <t>Dózsa Iskoláért Alapítvány  - rendezvényekre, működési költségekre</t>
  </si>
  <si>
    <t>Veszprémi SÍ Egylet - rendezvényekre, működési költségekre</t>
  </si>
  <si>
    <t>Hét Domb hagyományőrző és Kulturális Egyesület - működési költségekre, Apácavölgyi Konferencia szervezési és lebonyolítási költségeire</t>
  </si>
  <si>
    <t>Veszprémi Waldorf Pedagógiai Alapítvány támogatása - rendezvényekre, működési költségekre</t>
  </si>
  <si>
    <t>Dózsa Iskoláért Alapítvány - rendezvényekre, működési költségekre</t>
  </si>
  <si>
    <t>Kisértékű tárgyi eszközök (mosógép, 10 db porszívó, 4 db vasaló, robotgép, szeletelő, szőnyeg 5 csoportba, tornapad 2 db, tornaszivacs csere 2 db, diavetítő 2 db, nevelői szék 24 db., nevelői bútor 6db., íróasztal 8db., polc 1 db.,dohányzóasztal 1db., zománcozott tepsi, öltözőszekrény 5db., függöny 1db., iratszekrény 3 db., tornaszőnyeg 2 db., tornapad 2 db., főzőedény 30-50 literes 2-2db., 3 db. létra, 1db. telefonközpont, 3 db. gyermek konyhai berendezés, gyermek mosógép)</t>
  </si>
  <si>
    <t>Kisértékű tárgyi eszközök (2 db porszívó, vasaló deszka, függönyök, gumiszőnyeg, varrógép, tálalókocsi, postaláda, létrák, állványos vetítővászon, takarítógép, mini hifi, zsúrkocsi, szőnyeg, forgószék, szekrény, komód, asztal, asztali telefon, futóbicikli, biciklik, bukósisak, kresztábla készlet, automata mosógép, színes TV, kishűtő, ventilátorok, vasalók)</t>
  </si>
  <si>
    <t>Kisértékű tárgyi eszközök (2 db gőzölős vasaló; 24 db szőnyeg 8 csoportszobába,szőnyegek, függönyök 4 csoportba, reluxa 16 db., szakmai játékok mini hifi 4 db., tisztázógép, varrógép, porszívó 5 db., hűtőgép, asztali telefon, szőnyegtisztító gép, sporteszközök, tálalókocsi 4 db., postaláda, asztalok, székek 40 db., több elemes irodabútorok, létra 18 db., konyhaszekrény, beépített szekrénysor, párakapu acél tartószerkezetének telepítése, blokkmodul készlet pihenő,egyensúly és alagút, színes TV, irodaszék 1db., fotel 2db., íróasztal 3db. földszinti, emeleti óvónői szekrénysorra magasító rész,ventilátor 8db.)</t>
  </si>
  <si>
    <t>Dajka öltözőszekrénysor magasító résszel</t>
  </si>
  <si>
    <t>Kisértékű tárgyi eszközök (10 db vérnyomásmérő, 10 db vérnyomásmérő mandzsetta sorozat, 4 db pelenkázó asztal, 5 db csecsemőmérleg, fogászati ügyelet vákuumos eszköz csomagoló, fogászati ügyelet fóliázógép, vezetékes telefon)</t>
  </si>
  <si>
    <t>Kisértékű tárgyi eszközök (székek 20 db, kávéfőző, mikrohullámú sütő, számítógép, monitor, irodai bútor, polc, konyhai berendezés, függöny)</t>
  </si>
  <si>
    <t>Amerikai Kuckó támogatása: számítógép, laptopok, Smart TV-k, fotelok, székek, licencek beszerzése</t>
  </si>
  <si>
    <t>Kisértékű tárgyi eszközök (3 db online pénztárgép beszerzése, polcrendszer, hordozható HDD, vevőkijelző, villanybojler, kávéfőző, vízforraló, kerti bútor Várkapu projekthez, 3 db. Szék, fúró-csiszológép, keverő pult, állólétra,Philips TV, 2db. Szalagos összeadó gép, porszívók, készletnyilvántartó program)</t>
  </si>
  <si>
    <r>
      <t xml:space="preserve">Út,-járda, parkoló építések tervezési munkái </t>
    </r>
    <r>
      <rPr>
        <i/>
        <sz val="11"/>
        <rFont val="Palatino Linotype"/>
        <family val="1"/>
      </rPr>
      <t>(Kiskőrösi u.,</t>
    </r>
    <r>
      <rPr>
        <i/>
        <strike/>
        <sz val="11"/>
        <rFont val="Palatino Linotype"/>
        <family val="1"/>
      </rPr>
      <t xml:space="preserve"> </t>
    </r>
    <r>
      <rPr>
        <i/>
        <sz val="11"/>
        <rFont val="Palatino Linotype"/>
        <family val="1"/>
      </rPr>
      <t>Gyulafirátót - Németh u, Prépost u., Kerti u. útrekonstrukció;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Közterületfejlesztések: Vörösmarty tér tömbbelső, Halle u. 5.-9., Gyulafirátót Művelődési Ház parkoló és Batthyány szobor körüli tér (1. vk.)</t>
    </r>
  </si>
  <si>
    <r>
      <t xml:space="preserve">Út,-járda, parkoló építések tervezési munkái </t>
    </r>
    <r>
      <rPr>
        <i/>
        <sz val="11"/>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Közterületfeljesztések: Vörösmarty tér tömbbelső, Halle u. 5.-9., Gyulafirátót Művelődési Ház parkoló és Batthyány szobor körüli tér (1. vk.), 9. vk. járdaépítések) </t>
    </r>
  </si>
  <si>
    <t>6. vk. Sport, fitnesz eszközök beszerzésére: (Rózsa u. 48. melletti játszótér környezetében)</t>
  </si>
  <si>
    <t>11. vk. Utca névtáblák beszerzésére és kihelyezésére</t>
  </si>
  <si>
    <t>2. vk. Iskolabútorok beszerzése (Deák F.Ált. Iskola részére)</t>
  </si>
  <si>
    <t>4. vk. Iskolabútorok beszerzése (Deák F. Ált. Iskola részére</t>
  </si>
  <si>
    <t>5. vk. 2 db. Térfigyelő kamera telepítése</t>
  </si>
  <si>
    <t>1. melléklet a 32/2015. (X.29) Önkormányzati rendelethez</t>
  </si>
  <si>
    <t>2. melléklet a 32/2015. (X.29) Önkormányzati rendelethez</t>
  </si>
  <si>
    <t>3. melléklet a 32/2015. (X.29) Önkormányzati rendelethez</t>
  </si>
  <si>
    <t>4. melléklet a 32/2015. (X.29) Önkormányzati rendelethez</t>
  </si>
  <si>
    <t>5. melléklet a 32/2015. (X.29) Önkormányzati rendelethez</t>
  </si>
  <si>
    <t>5/A. melléklet a 32/2015. (X.29) Önkormányzati rendelethez</t>
  </si>
  <si>
    <t>6. melléklet a 32/2015. (X.29) Önkormányzati rendelethez</t>
  </si>
  <si>
    <t>7. melléklet a 32/2015. (X.29) Önkormányzati rendelethez</t>
  </si>
  <si>
    <t>8. melléklet a 32/2015. (X.29) önkormányzati rendelethez</t>
  </si>
  <si>
    <t>9. melléklet a 32/2015. (X.29)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</si>
</sst>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s>
  <fonts count="96">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Palatino Linotype"/>
      <family val="1"/>
    </font>
    <font>
      <b/>
      <sz val="12"/>
      <name val="Palatino Linotype"/>
      <family val="1"/>
    </font>
    <font>
      <sz val="12"/>
      <name val="Times New Roman"/>
      <family val="1"/>
    </font>
    <font>
      <sz val="8"/>
      <name val="Palatino Linotype"/>
      <family val="1"/>
    </font>
    <font>
      <b/>
      <u val="single"/>
      <sz val="11"/>
      <name val="Palatino Linotype"/>
      <family val="1"/>
    </font>
    <font>
      <b/>
      <u val="single"/>
      <sz val="10"/>
      <name val="Palatino Linotype"/>
      <family val="1"/>
    </font>
    <font>
      <sz val="10"/>
      <name val="Palatino Linotype"/>
      <family val="1"/>
    </font>
    <font>
      <b/>
      <sz val="10.5"/>
      <name val="Palatino Linotype"/>
      <family val="1"/>
    </font>
    <font>
      <vertAlign val="subscript"/>
      <sz val="11"/>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u val="single"/>
      <sz val="10"/>
      <name val="Palatino Linotype"/>
      <family val="1"/>
    </font>
    <font>
      <b/>
      <sz val="9"/>
      <color indexed="18"/>
      <name val="Palatino Linotype"/>
      <family val="1"/>
    </font>
    <font>
      <sz val="9"/>
      <color indexed="18"/>
      <name val="Palatino Linotype"/>
      <family val="1"/>
    </font>
    <font>
      <i/>
      <sz val="12"/>
      <name val="Palatino Linotype"/>
      <family val="1"/>
    </font>
    <font>
      <i/>
      <u val="single"/>
      <sz val="11"/>
      <name val="Palatino Linotype"/>
      <family val="1"/>
    </font>
    <font>
      <u val="single"/>
      <sz val="11"/>
      <name val="Palatino Linotype"/>
      <family val="1"/>
    </font>
    <font>
      <b/>
      <i/>
      <sz val="11"/>
      <name val="Palatino Linotype"/>
      <family val="1"/>
    </font>
    <font>
      <b/>
      <i/>
      <u val="single"/>
      <sz val="11"/>
      <name val="Palatino Linotype"/>
      <family val="1"/>
    </font>
    <font>
      <i/>
      <sz val="8"/>
      <name val="Palatino Linotype"/>
      <family val="1"/>
    </font>
    <font>
      <b/>
      <sz val="8"/>
      <name val="Palatino Linotype"/>
      <family val="1"/>
    </font>
    <font>
      <i/>
      <sz val="10"/>
      <name val="Arial CE"/>
      <family val="0"/>
    </font>
    <font>
      <b/>
      <i/>
      <sz val="9"/>
      <name val="Palatino Linotype"/>
      <family val="1"/>
    </font>
    <font>
      <sz val="9"/>
      <color indexed="16"/>
      <name val="Palatino Linotype"/>
      <family val="1"/>
    </font>
    <font>
      <sz val="12"/>
      <color indexed="16"/>
      <name val="Palatino Linotype"/>
      <family val="1"/>
    </font>
    <font>
      <b/>
      <sz val="12"/>
      <color indexed="16"/>
      <name val="Palatino Linotype"/>
      <family val="1"/>
    </font>
    <font>
      <sz val="8"/>
      <color indexed="16"/>
      <name val="Palatino Linotype"/>
      <family val="1"/>
    </font>
    <font>
      <i/>
      <sz val="12"/>
      <color indexed="16"/>
      <name val="Palatino Linotype"/>
      <family val="1"/>
    </font>
    <font>
      <sz val="10"/>
      <color indexed="16"/>
      <name val="Palatino Linotype"/>
      <family val="1"/>
    </font>
    <font>
      <i/>
      <sz val="10"/>
      <color indexed="16"/>
      <name val="Palatino Linotype"/>
      <family val="1"/>
    </font>
    <font>
      <sz val="11"/>
      <color indexed="16"/>
      <name val="Palatino Linotype"/>
      <family val="1"/>
    </font>
    <font>
      <b/>
      <sz val="11"/>
      <color indexed="16"/>
      <name val="Palatino Linotype"/>
      <family val="1"/>
    </font>
    <font>
      <sz val="10"/>
      <color indexed="16"/>
      <name val="Arial CE"/>
      <family val="0"/>
    </font>
    <font>
      <sz val="10.5"/>
      <name val="Palatino Linotype"/>
      <family val="1"/>
    </font>
    <font>
      <b/>
      <sz val="11"/>
      <color indexed="10"/>
      <name val="Palatino Linotype"/>
      <family val="1"/>
    </font>
    <font>
      <b/>
      <u val="double"/>
      <sz val="11"/>
      <name val="Palatino Linotype"/>
      <family val="1"/>
    </font>
    <font>
      <i/>
      <strike/>
      <sz val="11"/>
      <name val="Palatino Linotype"/>
      <family val="1"/>
    </font>
    <font>
      <b/>
      <i/>
      <sz val="11"/>
      <color indexed="16"/>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5" tint="-0.4999699890613556"/>
      <name val="Palatino Linotype"/>
      <family val="1"/>
    </font>
    <font>
      <b/>
      <sz val="12"/>
      <color theme="5" tint="-0.4999699890613556"/>
      <name val="Palatino Linotype"/>
      <family val="1"/>
    </font>
    <font>
      <sz val="9"/>
      <color theme="5" tint="-0.4999699890613556"/>
      <name val="Palatino Linotype"/>
      <family val="1"/>
    </font>
    <font>
      <sz val="8"/>
      <color theme="5" tint="-0.4999699890613556"/>
      <name val="Palatino Linotype"/>
      <family val="1"/>
    </font>
    <font>
      <i/>
      <sz val="12"/>
      <color theme="5" tint="-0.4999699890613556"/>
      <name val="Palatino Linotype"/>
      <family val="1"/>
    </font>
    <font>
      <sz val="10"/>
      <color theme="5" tint="-0.4999699890613556"/>
      <name val="Palatino Linotype"/>
      <family val="1"/>
    </font>
    <font>
      <i/>
      <sz val="10"/>
      <color theme="5" tint="-0.4999699890613556"/>
      <name val="Palatino Linotype"/>
      <family val="1"/>
    </font>
    <font>
      <sz val="11"/>
      <color theme="5" tint="-0.4999699890613556"/>
      <name val="Palatino Linotype"/>
      <family val="1"/>
    </font>
    <font>
      <b/>
      <sz val="11"/>
      <color theme="5" tint="-0.4999699890613556"/>
      <name val="Palatino Linotype"/>
      <family val="1"/>
    </font>
    <font>
      <sz val="10"/>
      <color theme="5" tint="-0.4999699890613556"/>
      <name val="Arial CE"/>
      <family val="0"/>
    </font>
    <font>
      <b/>
      <sz val="11"/>
      <color rgb="FFFF0000"/>
      <name val="Palatino Linotype"/>
      <family val="1"/>
    </font>
    <font>
      <b/>
      <i/>
      <sz val="11"/>
      <color theme="5" tint="-0.4999699890613556"/>
      <name val="Palatino Linotyp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s>
  <borders count="1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hair"/>
    </border>
    <border>
      <left style="hair"/>
      <right style="hair"/>
      <top style="hair"/>
      <bottom style="hair"/>
    </border>
    <border>
      <left style="hair"/>
      <right style="hair"/>
      <top style="thin"/>
      <bottom style="double"/>
    </border>
    <border>
      <left style="medium"/>
      <right style="hair"/>
      <top style="medium"/>
      <bottom style="medium"/>
    </border>
    <border>
      <left style="hair"/>
      <right style="hair"/>
      <top style="medium"/>
      <bottom style="medium"/>
    </border>
    <border>
      <left style="medium"/>
      <right style="hair"/>
      <top/>
      <bottom style="hair"/>
    </border>
    <border>
      <left style="medium"/>
      <right style="hair"/>
      <top style="double"/>
      <bottom style="medium"/>
    </border>
    <border>
      <left style="hair"/>
      <right style="hair"/>
      <top style="double"/>
      <bottom style="medium"/>
    </border>
    <border>
      <left style="hair"/>
      <right style="hair"/>
      <top/>
      <bottom style="double"/>
    </border>
    <border>
      <left style="hair"/>
      <right style="medium"/>
      <top/>
      <bottom style="double"/>
    </border>
    <border>
      <left style="medium"/>
      <right style="hair"/>
      <top style="double"/>
      <bottom style="hair"/>
    </border>
    <border>
      <left style="hair"/>
      <right style="hair"/>
      <top style="double"/>
      <bottom style="hair"/>
    </border>
    <border>
      <left style="hair"/>
      <right/>
      <top style="hair"/>
      <bottom style="hair"/>
    </border>
    <border>
      <left style="hair"/>
      <right style="medium"/>
      <top style="hair"/>
      <bottom style="hair"/>
    </border>
    <border>
      <left style="medium"/>
      <right style="hair"/>
      <top style="hair"/>
      <bottom/>
    </border>
    <border>
      <left style="hair"/>
      <right style="hair"/>
      <top style="hair"/>
      <bottom/>
    </border>
    <border>
      <left style="hair"/>
      <right/>
      <top style="hair"/>
      <bottom/>
    </border>
    <border>
      <left style="medium"/>
      <right style="medium"/>
      <top/>
      <bottom style="medium"/>
    </border>
    <border>
      <left style="medium"/>
      <right/>
      <top/>
      <bottom/>
    </border>
    <border>
      <left/>
      <right style="medium"/>
      <top/>
      <bottom/>
    </border>
    <border>
      <left/>
      <right/>
      <top style="medium"/>
      <bottom style="thin"/>
    </border>
    <border>
      <left/>
      <right/>
      <top/>
      <bottom style="thin"/>
    </border>
    <border>
      <left/>
      <right/>
      <top style="thin"/>
      <bottom style="double"/>
    </border>
    <border>
      <left/>
      <right/>
      <top style="thin"/>
      <bottom style="thin"/>
    </border>
    <border>
      <left/>
      <right/>
      <top style="thin"/>
      <bottom style="medium"/>
    </border>
    <border>
      <left style="double"/>
      <right/>
      <top/>
      <bottom/>
    </border>
    <border>
      <left style="thin"/>
      <right/>
      <top/>
      <bottom/>
    </border>
    <border>
      <left style="medium"/>
      <right/>
      <top style="thin"/>
      <bottom style="thin"/>
    </border>
    <border>
      <left style="thin"/>
      <right/>
      <top style="thin"/>
      <bottom style="thin"/>
    </border>
    <border>
      <left style="double"/>
      <right/>
      <top style="thin"/>
      <bottom style="thin"/>
    </border>
    <border>
      <left style="thin"/>
      <right style="medium"/>
      <top style="thin"/>
      <bottom style="thin"/>
    </border>
    <border>
      <left style="medium"/>
      <right/>
      <top style="thin"/>
      <bottom style="double"/>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thin"/>
      <right/>
      <top style="thin"/>
      <bottom style="double"/>
    </border>
    <border>
      <left style="medium"/>
      <right/>
      <top style="double"/>
      <bottom/>
    </border>
    <border>
      <left/>
      <right/>
      <top style="double"/>
      <bottom/>
    </border>
    <border>
      <left style="medium"/>
      <right/>
      <top/>
      <bottom style="thin"/>
    </border>
    <border>
      <left style="double"/>
      <right/>
      <top/>
      <bottom style="thin"/>
    </border>
    <border>
      <left style="thin"/>
      <right style="thin"/>
      <top/>
      <bottom/>
    </border>
    <border>
      <left style="medium"/>
      <right/>
      <top/>
      <bottom style="medium"/>
    </border>
    <border>
      <left/>
      <right/>
      <top/>
      <bottom style="medium"/>
    </border>
    <border>
      <left style="thin"/>
      <right style="thin"/>
      <top/>
      <bottom style="medium"/>
    </border>
    <border>
      <left style="double"/>
      <right/>
      <top/>
      <bottom style="medium"/>
    </border>
    <border>
      <left/>
      <right style="thin"/>
      <top/>
      <bottom/>
    </border>
    <border>
      <left style="double"/>
      <right/>
      <top style="thin"/>
      <bottom/>
    </border>
    <border>
      <left/>
      <right style="double"/>
      <top/>
      <bottom/>
    </border>
    <border>
      <left/>
      <right/>
      <top style="medium"/>
      <bottom/>
    </border>
    <border>
      <left style="hair"/>
      <right style="hair"/>
      <top style="medium"/>
      <bottom style="hair"/>
    </border>
    <border>
      <left style="hair"/>
      <right style="hair"/>
      <top/>
      <bottom style="hair"/>
    </border>
    <border>
      <left style="medium"/>
      <right style="hair"/>
      <top style="medium"/>
      <bottom style="hair"/>
    </border>
    <border>
      <left style="medium"/>
      <right style="hair"/>
      <top style="hair"/>
      <bottom style="double"/>
    </border>
    <border>
      <left style="hair"/>
      <right style="hair"/>
      <top style="hair"/>
      <bottom style="double"/>
    </border>
    <border>
      <left style="hair"/>
      <right style="hair"/>
      <top/>
      <bottom style="medium"/>
    </border>
    <border>
      <left style="double"/>
      <right style="hair"/>
      <top style="hair"/>
      <bottom style="hair"/>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right style="medium"/>
      <top/>
      <bottom style="thin"/>
    </border>
    <border>
      <left/>
      <right style="medium"/>
      <top style="thin"/>
      <bottom style="double"/>
    </border>
    <border>
      <left/>
      <right style="medium"/>
      <top style="thin"/>
      <bottom style="thin"/>
    </border>
    <border>
      <left/>
      <right style="medium"/>
      <top style="thin"/>
      <bottom style="medium"/>
    </border>
    <border>
      <left/>
      <right/>
      <top style="thin"/>
      <bottom/>
    </border>
    <border>
      <left/>
      <right style="medium"/>
      <top style="medium"/>
      <bottom/>
    </border>
    <border>
      <left/>
      <right style="medium"/>
      <top style="thin"/>
      <bottom/>
    </border>
    <border>
      <left style="double"/>
      <right/>
      <top style="medium"/>
      <bottom/>
    </border>
    <border>
      <left style="medium"/>
      <right/>
      <top style="thin"/>
      <bottom/>
    </border>
    <border>
      <left/>
      <right/>
      <top/>
      <bottom style="double"/>
    </border>
    <border>
      <left style="medium"/>
      <right/>
      <top/>
      <bottom style="double"/>
    </border>
    <border>
      <left style="double"/>
      <right/>
      <top/>
      <bottom style="double"/>
    </border>
    <border>
      <left style="hair"/>
      <right/>
      <top/>
      <bottom style="hair"/>
    </border>
    <border>
      <left style="medium"/>
      <right style="hair"/>
      <top style="hair"/>
      <bottom style="medium"/>
    </border>
    <border>
      <left style="hair"/>
      <right style="hair"/>
      <top style="hair"/>
      <bottom style="medium"/>
    </border>
    <border>
      <left style="hair"/>
      <right/>
      <top style="hair"/>
      <bottom style="medium"/>
    </border>
    <border>
      <left style="double"/>
      <right style="hair"/>
      <top style="hair"/>
      <bottom style="medium"/>
    </border>
    <border>
      <left style="hair"/>
      <right style="medium"/>
      <top style="hair"/>
      <bottom style="medium"/>
    </border>
    <border>
      <left style="hair"/>
      <right/>
      <top style="medium"/>
      <bottom style="medium"/>
    </border>
    <border>
      <left style="hair"/>
      <right/>
      <top style="double"/>
      <bottom style="medium"/>
    </border>
    <border>
      <left style="hair"/>
      <right/>
      <top style="medium"/>
      <bottom style="hair"/>
    </border>
    <border>
      <left style="hair"/>
      <right/>
      <top style="thin"/>
      <bottom style="double"/>
    </border>
    <border>
      <left style="hair"/>
      <right/>
      <top/>
      <bottom style="medium"/>
    </border>
    <border>
      <left style="hair"/>
      <right style="double"/>
      <top style="medium"/>
      <bottom style="medium"/>
    </border>
    <border>
      <left style="hair"/>
      <right/>
      <top style="hair"/>
      <bottom style="double"/>
    </border>
    <border>
      <left/>
      <right style="medium"/>
      <top style="medium"/>
      <bottom style="hair"/>
    </border>
    <border>
      <left/>
      <right style="medium"/>
      <top style="hair"/>
      <bottom style="hair"/>
    </border>
    <border>
      <left/>
      <right style="medium"/>
      <top style="double"/>
      <bottom style="medium"/>
    </border>
    <border>
      <left/>
      <right style="medium"/>
      <top/>
      <bottom style="medium"/>
    </border>
    <border>
      <left style="hair"/>
      <right style="double"/>
      <top style="medium"/>
      <bottom style="hair"/>
    </border>
    <border>
      <left style="hair"/>
      <right style="double"/>
      <top style="hair"/>
      <bottom style="hair"/>
    </border>
    <border>
      <left style="hair"/>
      <right style="double"/>
      <top style="double"/>
      <bottom style="medium"/>
    </border>
    <border>
      <left style="hair"/>
      <right style="double"/>
      <top/>
      <bottom style="medium"/>
    </border>
    <border>
      <left style="medium"/>
      <right style="medium"/>
      <top style="medium"/>
      <bottom style="medium"/>
    </border>
    <border>
      <left style="thin"/>
      <right style="thin"/>
      <top style="thin"/>
      <bottom style="thin"/>
    </border>
    <border>
      <left style="thin"/>
      <right style="thin"/>
      <top style="thin"/>
      <bottom style="double"/>
    </border>
    <border>
      <left style="thin"/>
      <right style="thin"/>
      <top/>
      <bottom style="double"/>
    </border>
    <border>
      <left style="thin"/>
      <right/>
      <top/>
      <bottom style="double"/>
    </border>
    <border>
      <left style="thin"/>
      <right style="thin"/>
      <top style="double"/>
      <bottom/>
    </border>
    <border>
      <left style="thin"/>
      <right style="thin"/>
      <top/>
      <bottom style="thin"/>
    </border>
    <border>
      <left style="medium"/>
      <right/>
      <top style="medium"/>
      <bottom style="thin"/>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style="medium"/>
      <top/>
      <bottom style="double"/>
    </border>
    <border>
      <left style="hair"/>
      <right style="medium"/>
      <top style="medium"/>
      <bottom style="hair"/>
    </border>
    <border>
      <left style="hair"/>
      <right style="medium"/>
      <top style="double"/>
      <bottom style="hair"/>
    </border>
    <border>
      <left style="thin"/>
      <right style="medium"/>
      <top/>
      <bottom/>
    </border>
    <border>
      <left style="thin"/>
      <right style="medium"/>
      <top/>
      <bottom style="thin"/>
    </border>
    <border>
      <left style="hair"/>
      <right/>
      <top style="double"/>
      <bottom style="hair"/>
    </border>
    <border>
      <left style="hair"/>
      <right style="double"/>
      <top style="double"/>
      <bottom style="hair"/>
    </border>
    <border>
      <left/>
      <right style="medium"/>
      <top style="double"/>
      <bottom style="hair"/>
    </border>
    <border>
      <left style="hair"/>
      <right style="hair"/>
      <top style="hair"/>
      <bottom style="thin"/>
    </border>
    <border>
      <left style="hair"/>
      <right style="double"/>
      <top style="thin"/>
      <bottom style="double"/>
    </border>
    <border>
      <left style="hair"/>
      <right/>
      <top style="hair"/>
      <bottom style="thin"/>
    </border>
    <border>
      <left style="hair"/>
      <right style="double"/>
      <top/>
      <bottom style="hair"/>
    </border>
    <border>
      <left/>
      <right style="medium"/>
      <top/>
      <bottom style="hair"/>
    </border>
    <border>
      <left/>
      <right style="medium"/>
      <top style="hair"/>
      <bottom style="thin"/>
    </border>
    <border>
      <left style="medium"/>
      <right style="hair"/>
      <top style="hair"/>
      <bottom style="thin"/>
    </border>
    <border>
      <left style="medium"/>
      <right style="hair"/>
      <top style="thin"/>
      <bottom style="double"/>
    </border>
    <border>
      <left style="medium"/>
      <right style="hair"/>
      <top/>
      <bottom style="medium"/>
    </border>
    <border>
      <left/>
      <right style="medium"/>
      <top style="hair"/>
      <bottom style="double"/>
    </border>
    <border>
      <left style="thin"/>
      <right style="medium"/>
      <top/>
      <bottom style="medium"/>
    </border>
    <border>
      <left style="thin"/>
      <right style="thin"/>
      <top style="medium"/>
      <bottom style="thin"/>
    </border>
    <border>
      <left/>
      <right style="thin"/>
      <top style="medium"/>
      <bottom style="medium"/>
    </border>
    <border>
      <left style="double"/>
      <right style="thin"/>
      <top style="medium"/>
      <bottom style="medium"/>
    </border>
    <border>
      <left style="double"/>
      <right/>
      <top style="thin"/>
      <bottom style="medium"/>
    </border>
    <border>
      <left style="medium"/>
      <right style="thin"/>
      <top style="medium"/>
      <bottom style="medium"/>
    </border>
    <border>
      <left style="thin"/>
      <right/>
      <top style="medium"/>
      <bottom style="medium"/>
    </border>
    <border>
      <left style="medium"/>
      <right/>
      <top style="double"/>
      <bottom style="medium"/>
    </border>
    <border>
      <left/>
      <right/>
      <top style="double"/>
      <bottom style="medium"/>
    </border>
    <border>
      <left style="double"/>
      <right/>
      <top style="double"/>
      <bottom style="medium"/>
    </border>
    <border>
      <left style="medium"/>
      <right/>
      <top style="thin"/>
      <bottom style="medium"/>
    </border>
    <border>
      <left style="double"/>
      <right/>
      <top style="medium"/>
      <bottom style="medium"/>
    </border>
    <border>
      <left style="medium"/>
      <right style="medium"/>
      <top style="medium"/>
      <bottom/>
    </border>
    <border>
      <left/>
      <right style="hair"/>
      <top style="medium"/>
      <bottom style="hair"/>
    </border>
    <border>
      <left/>
      <right style="hair"/>
      <top style="hair"/>
      <bottom style="hair"/>
    </border>
    <border>
      <left/>
      <right style="hair"/>
      <top style="hair"/>
      <bottom style="thin"/>
    </border>
    <border>
      <left/>
      <right style="hair"/>
      <top/>
      <bottom style="hair"/>
    </border>
    <border>
      <left/>
      <right style="hair"/>
      <top style="double"/>
      <bottom style="hair"/>
    </border>
    <border>
      <left style="double"/>
      <right style="hair"/>
      <top style="medium"/>
      <bottom style="medium"/>
    </border>
    <border>
      <left style="double"/>
      <right style="hair"/>
      <top style="medium"/>
      <bottom style="hair"/>
    </border>
    <border>
      <left style="double"/>
      <right style="hair"/>
      <top style="hair"/>
      <bottom style="thin"/>
    </border>
    <border>
      <left style="double"/>
      <right style="hair"/>
      <top style="thin"/>
      <bottom style="double"/>
    </border>
    <border>
      <left style="double"/>
      <right style="hair"/>
      <top/>
      <bottom style="hair"/>
    </border>
    <border>
      <left style="double"/>
      <right style="hair"/>
      <top style="double"/>
      <bottom style="hair"/>
    </border>
    <border>
      <left style="double"/>
      <right style="hair"/>
      <top/>
      <bottom style="medium"/>
    </border>
    <border>
      <left/>
      <right style="hair"/>
      <top style="hair"/>
      <bottom style="double"/>
    </border>
    <border>
      <left style="double"/>
      <right style="hair"/>
      <top style="hair"/>
      <bottom style="double"/>
    </border>
    <border>
      <left style="double"/>
      <right style="hair"/>
      <top style="double"/>
      <bottom style="medium"/>
    </border>
    <border>
      <left style="medium"/>
      <right/>
      <top style="medium"/>
      <bottom/>
    </border>
    <border>
      <left/>
      <right style="medium"/>
      <top/>
      <bottom style="double"/>
    </border>
    <border>
      <left style="double"/>
      <right style="hair"/>
      <top style="hair"/>
      <bottom/>
    </border>
    <border>
      <left/>
      <right style="hair"/>
      <top style="hair"/>
      <bottom/>
    </border>
    <border>
      <left/>
      <right style="medium"/>
      <top style="hair"/>
      <bottom/>
    </border>
    <border>
      <left style="double"/>
      <right style="medium"/>
      <top style="thin"/>
      <bottom style="double"/>
    </border>
    <border>
      <left style="hair"/>
      <right style="medium"/>
      <top style="medium"/>
      <bottom style="medium"/>
    </border>
    <border>
      <left style="hair"/>
      <right style="double"/>
      <top style="hair"/>
      <bottom style="thin"/>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double"/>
      <right style="medium"/>
      <top style="medium"/>
      <bottom/>
    </border>
    <border>
      <left style="double"/>
      <right style="medium"/>
      <top/>
      <bottom style="medium"/>
    </border>
    <border>
      <left style="medium"/>
      <right style="hair"/>
      <top style="medium"/>
      <bottom style="dotted"/>
    </border>
    <border>
      <left style="medium"/>
      <right style="hair"/>
      <top style="dotted"/>
      <bottom style="double"/>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hair"/>
      <right style="medium"/>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0" borderId="0" applyNumberFormat="0" applyFill="0" applyBorder="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0" fontId="7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67" fillId="0" borderId="0" applyFon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0" fillId="22" borderId="7" applyNumberFormat="0" applyFont="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7" fillId="29" borderId="0" applyNumberFormat="0" applyBorder="0" applyAlignment="0" applyProtection="0"/>
    <xf numFmtId="0" fontId="78" fillId="30" borderId="8" applyNumberFormat="0" applyAlignment="0" applyProtection="0"/>
    <xf numFmtId="0" fontId="79" fillId="0" borderId="0" applyNumberFormat="0" applyFill="0" applyBorder="0" applyAlignment="0" applyProtection="0"/>
    <xf numFmtId="0" fontId="7" fillId="0" borderId="0">
      <alignment/>
      <protection/>
    </xf>
    <xf numFmtId="0" fontId="10" fillId="0" borderId="0">
      <alignment/>
      <protection/>
    </xf>
    <xf numFmtId="0" fontId="10" fillId="0" borderId="0">
      <alignment/>
      <protection/>
    </xf>
    <xf numFmtId="0" fontId="67"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82" fillId="32" borderId="0" applyNumberFormat="0" applyBorder="0" applyAlignment="0" applyProtection="0"/>
    <xf numFmtId="0" fontId="83"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658">
    <xf numFmtId="0" fontId="0" fillId="0" borderId="0" xfId="0" applyAlignment="1">
      <alignment/>
    </xf>
    <xf numFmtId="0" fontId="2" fillId="0" borderId="0" xfId="0" applyFont="1" applyFill="1" applyBorder="1" applyAlignment="1">
      <alignment vertical="center"/>
    </xf>
    <xf numFmtId="0" fontId="2" fillId="0" borderId="0" xfId="66" applyFont="1" applyFill="1" applyBorder="1" applyAlignment="1">
      <alignment vertical="center"/>
      <protection/>
    </xf>
    <xf numFmtId="0" fontId="2" fillId="0" borderId="10" xfId="66" applyFont="1" applyFill="1" applyBorder="1" applyAlignment="1">
      <alignment horizontal="center" vertical="center"/>
      <protection/>
    </xf>
    <xf numFmtId="0" fontId="2" fillId="0" borderId="0" xfId="66" applyFont="1" applyFill="1" applyBorder="1" applyAlignment="1">
      <alignment/>
      <protection/>
    </xf>
    <xf numFmtId="0" fontId="2" fillId="0" borderId="11" xfId="66" applyFont="1" applyFill="1" applyBorder="1" applyAlignment="1">
      <alignment vertical="center" wrapText="1"/>
      <protection/>
    </xf>
    <xf numFmtId="3" fontId="4" fillId="0" borderId="12" xfId="66" applyNumberFormat="1" applyFont="1" applyFill="1" applyBorder="1" applyAlignment="1">
      <alignment vertical="center"/>
      <protection/>
    </xf>
    <xf numFmtId="0" fontId="4" fillId="0" borderId="0" xfId="66" applyFont="1" applyFill="1" applyBorder="1" applyAlignment="1">
      <alignment vertical="center"/>
      <protection/>
    </xf>
    <xf numFmtId="0" fontId="2" fillId="0" borderId="10" xfId="66" applyFont="1" applyFill="1" applyBorder="1" applyAlignment="1">
      <alignment horizontal="center"/>
      <protection/>
    </xf>
    <xf numFmtId="0" fontId="2" fillId="0" borderId="11" xfId="63" applyFont="1" applyFill="1" applyBorder="1" applyAlignment="1">
      <alignment wrapText="1"/>
      <protection/>
    </xf>
    <xf numFmtId="0" fontId="2" fillId="0" borderId="11" xfId="66" applyFont="1" applyFill="1" applyBorder="1" applyAlignment="1">
      <alignment wrapText="1"/>
      <protection/>
    </xf>
    <xf numFmtId="0" fontId="2" fillId="0" borderId="0" xfId="66" applyFont="1" applyFill="1" applyBorder="1" applyAlignment="1">
      <alignment wrapText="1"/>
      <protection/>
    </xf>
    <xf numFmtId="0" fontId="2" fillId="0" borderId="0" xfId="66" applyFont="1" applyFill="1" applyBorder="1" applyAlignment="1">
      <alignment horizontal="center" vertical="top"/>
      <protection/>
    </xf>
    <xf numFmtId="0" fontId="2" fillId="0" borderId="0" xfId="66" applyFont="1" applyFill="1" applyBorder="1" applyAlignment="1">
      <alignment horizontal="center" vertical="top" wrapText="1"/>
      <protection/>
    </xf>
    <xf numFmtId="0" fontId="2" fillId="0" borderId="0" xfId="66" applyFont="1" applyFill="1" applyBorder="1" applyAlignment="1">
      <alignment vertical="top" wrapText="1"/>
      <protection/>
    </xf>
    <xf numFmtId="3" fontId="2" fillId="0" borderId="0" xfId="66" applyNumberFormat="1" applyFont="1" applyFill="1" applyBorder="1" applyAlignment="1">
      <alignment vertical="top"/>
      <protection/>
    </xf>
    <xf numFmtId="3" fontId="4" fillId="0" borderId="0" xfId="66" applyNumberFormat="1" applyFont="1" applyFill="1" applyBorder="1" applyAlignment="1">
      <alignment vertical="top"/>
      <protection/>
    </xf>
    <xf numFmtId="0" fontId="2" fillId="0" borderId="0" xfId="66" applyFont="1" applyFill="1" applyBorder="1" applyAlignment="1">
      <alignment vertical="top"/>
      <protection/>
    </xf>
    <xf numFmtId="0" fontId="2" fillId="0" borderId="0" xfId="66" applyFont="1" applyFill="1" applyBorder="1">
      <alignment/>
      <protection/>
    </xf>
    <xf numFmtId="0" fontId="2" fillId="0" borderId="0" xfId="66" applyFont="1" applyFill="1" applyBorder="1" applyAlignment="1">
      <alignment horizontal="center" wrapText="1"/>
      <protection/>
    </xf>
    <xf numFmtId="3" fontId="2" fillId="0" borderId="0" xfId="66" applyNumberFormat="1" applyFont="1" applyFill="1" applyBorder="1">
      <alignment/>
      <protection/>
    </xf>
    <xf numFmtId="0" fontId="2" fillId="0" borderId="13" xfId="66" applyFont="1" applyFill="1" applyBorder="1" applyAlignment="1">
      <alignment horizontal="center" vertical="center" textRotation="90"/>
      <protection/>
    </xf>
    <xf numFmtId="0" fontId="2" fillId="0" borderId="14" xfId="66" applyFont="1" applyFill="1" applyBorder="1" applyAlignment="1">
      <alignment horizontal="center" vertical="center" textRotation="90"/>
      <protection/>
    </xf>
    <xf numFmtId="0" fontId="4" fillId="0" borderId="14" xfId="66" applyFont="1" applyFill="1" applyBorder="1" applyAlignment="1">
      <alignment horizontal="center" vertical="center" wrapText="1"/>
      <protection/>
    </xf>
    <xf numFmtId="0" fontId="2" fillId="0" borderId="14" xfId="66" applyFont="1" applyFill="1" applyBorder="1" applyAlignment="1">
      <alignment horizontal="center" vertical="center" textRotation="90" wrapText="1"/>
      <protection/>
    </xf>
    <xf numFmtId="3" fontId="4" fillId="0" borderId="0" xfId="66" applyNumberFormat="1" applyFont="1" applyFill="1" applyBorder="1">
      <alignment/>
      <protection/>
    </xf>
    <xf numFmtId="0" fontId="2" fillId="0" borderId="11" xfId="66" applyFont="1" applyFill="1" applyBorder="1" applyAlignment="1">
      <alignment horizontal="center" vertical="top"/>
      <protection/>
    </xf>
    <xf numFmtId="0" fontId="2" fillId="0" borderId="11" xfId="63" applyFont="1" applyFill="1" applyBorder="1" applyAlignment="1">
      <alignment horizontal="center" wrapText="1"/>
      <protection/>
    </xf>
    <xf numFmtId="3" fontId="2" fillId="0" borderId="11" xfId="63" applyNumberFormat="1" applyFont="1" applyFill="1" applyBorder="1" applyAlignment="1">
      <alignment/>
      <protection/>
    </xf>
    <xf numFmtId="0" fontId="2" fillId="0" borderId="11" xfId="66" applyFont="1" applyFill="1" applyBorder="1" applyAlignment="1">
      <alignment horizontal="center" wrapText="1"/>
      <protection/>
    </xf>
    <xf numFmtId="0" fontId="2" fillId="0" borderId="11" xfId="66" applyNumberFormat="1" applyFont="1" applyFill="1" applyBorder="1" applyAlignment="1">
      <alignment wrapText="1"/>
      <protection/>
    </xf>
    <xf numFmtId="0" fontId="2" fillId="0" borderId="11" xfId="66" applyFont="1" applyFill="1" applyBorder="1" applyAlignment="1">
      <alignment/>
      <protection/>
    </xf>
    <xf numFmtId="3" fontId="2" fillId="0" borderId="11" xfId="63" applyNumberFormat="1" applyFont="1" applyFill="1" applyBorder="1">
      <alignment/>
      <protection/>
    </xf>
    <xf numFmtId="0" fontId="12" fillId="0" borderId="11" xfId="66" applyFont="1" applyFill="1" applyBorder="1" applyAlignment="1">
      <alignment wrapText="1"/>
      <protection/>
    </xf>
    <xf numFmtId="0" fontId="2" fillId="0" borderId="11" xfId="66" applyFont="1" applyFill="1" applyBorder="1" applyAlignment="1">
      <alignment horizontal="left" wrapText="1" indent="1"/>
      <protection/>
    </xf>
    <xf numFmtId="0" fontId="2" fillId="0" borderId="11" xfId="63" applyFont="1" applyFill="1" applyBorder="1" applyAlignment="1">
      <alignment horizontal="left" wrapText="1" indent="1"/>
      <protection/>
    </xf>
    <xf numFmtId="0" fontId="13" fillId="0" borderId="11" xfId="66" applyFont="1" applyFill="1" applyBorder="1" applyAlignment="1">
      <alignment wrapText="1"/>
      <protection/>
    </xf>
    <xf numFmtId="0" fontId="14" fillId="0" borderId="11" xfId="66" applyFont="1" applyFill="1" applyBorder="1" applyAlignment="1">
      <alignment horizontal="center" wrapText="1"/>
      <protection/>
    </xf>
    <xf numFmtId="0" fontId="14" fillId="0" borderId="11" xfId="63" applyFont="1" applyFill="1" applyBorder="1" applyAlignment="1">
      <alignment horizontal="center" wrapText="1"/>
      <protection/>
    </xf>
    <xf numFmtId="3" fontId="2" fillId="0" borderId="0" xfId="0" applyNumberFormat="1" applyFont="1" applyFill="1" applyBorder="1" applyAlignment="1">
      <alignment/>
    </xf>
    <xf numFmtId="3" fontId="2" fillId="0" borderId="14" xfId="62" applyNumberFormat="1" applyFont="1" applyFill="1" applyBorder="1" applyAlignment="1">
      <alignment horizontal="center" vertical="center" textRotation="90"/>
      <protection/>
    </xf>
    <xf numFmtId="0" fontId="4" fillId="0" borderId="14" xfId="68" applyFont="1" applyFill="1" applyBorder="1" applyAlignment="1">
      <alignment horizontal="center" vertical="center" wrapText="1"/>
      <protection/>
    </xf>
    <xf numFmtId="3" fontId="4" fillId="0" borderId="14" xfId="68" applyNumberFormat="1" applyFont="1" applyFill="1" applyBorder="1" applyAlignment="1">
      <alignment horizontal="center" vertical="center" wrapText="1"/>
      <protection/>
    </xf>
    <xf numFmtId="3" fontId="15" fillId="0" borderId="14" xfId="68" applyNumberFormat="1" applyFont="1" applyFill="1" applyBorder="1" applyAlignment="1">
      <alignment horizontal="center" vertical="center" wrapText="1"/>
      <protection/>
    </xf>
    <xf numFmtId="3" fontId="2" fillId="0" borderId="11" xfId="62" applyNumberFormat="1" applyFont="1" applyFill="1" applyBorder="1" applyAlignment="1">
      <alignment horizontal="right"/>
      <protection/>
    </xf>
    <xf numFmtId="3" fontId="2" fillId="0" borderId="11" xfId="63" applyNumberFormat="1" applyFont="1" applyFill="1" applyBorder="1" applyAlignment="1">
      <alignment horizontal="right" vertical="center"/>
      <protection/>
    </xf>
    <xf numFmtId="3" fontId="2" fillId="0" borderId="11" xfId="62" applyNumberFormat="1" applyFont="1" applyFill="1" applyBorder="1" applyAlignment="1">
      <alignment horizontal="right" vertical="center"/>
      <protection/>
    </xf>
    <xf numFmtId="0" fontId="2" fillId="0" borderId="15" xfId="68" applyFont="1" applyFill="1" applyBorder="1" applyAlignment="1">
      <alignment horizontal="center"/>
      <protection/>
    </xf>
    <xf numFmtId="3" fontId="2" fillId="0" borderId="0" xfId="0" applyNumberFormat="1" applyFont="1" applyFill="1" applyBorder="1" applyAlignment="1">
      <alignment horizontal="center"/>
    </xf>
    <xf numFmtId="0" fontId="4" fillId="0" borderId="16" xfId="66" applyFont="1" applyFill="1" applyBorder="1" applyAlignment="1">
      <alignment horizontal="center" vertical="center"/>
      <protection/>
    </xf>
    <xf numFmtId="0" fontId="4" fillId="0" borderId="17" xfId="66" applyFont="1" applyFill="1" applyBorder="1" applyAlignment="1">
      <alignment horizontal="center" vertical="top"/>
      <protection/>
    </xf>
    <xf numFmtId="0" fontId="4" fillId="0" borderId="17" xfId="66" applyFont="1" applyFill="1" applyBorder="1" applyAlignment="1">
      <alignment horizontal="center" vertical="center" wrapText="1"/>
      <protection/>
    </xf>
    <xf numFmtId="3" fontId="4" fillId="0" borderId="17" xfId="66" applyNumberFormat="1" applyFont="1" applyFill="1" applyBorder="1" applyAlignment="1">
      <alignment vertical="center"/>
      <protection/>
    </xf>
    <xf numFmtId="3" fontId="2" fillId="0" borderId="0" xfId="62" applyNumberFormat="1" applyFont="1" applyFill="1" applyAlignment="1">
      <alignment horizontal="center"/>
      <protection/>
    </xf>
    <xf numFmtId="3" fontId="2" fillId="0" borderId="0" xfId="62" applyNumberFormat="1" applyFont="1" applyFill="1">
      <alignment/>
      <protection/>
    </xf>
    <xf numFmtId="3" fontId="4" fillId="0" borderId="0" xfId="62" applyNumberFormat="1" applyFont="1" applyFill="1">
      <alignment/>
      <protection/>
    </xf>
    <xf numFmtId="3" fontId="2" fillId="0" borderId="0" xfId="62" applyNumberFormat="1" applyFont="1" applyFill="1" applyAlignment="1">
      <alignment vertical="center"/>
      <protection/>
    </xf>
    <xf numFmtId="0" fontId="4" fillId="0" borderId="0" xfId="62" applyFont="1" applyFill="1" applyBorder="1" applyAlignment="1">
      <alignment vertical="top" wrapText="1"/>
      <protection/>
    </xf>
    <xf numFmtId="3" fontId="2" fillId="0" borderId="0" xfId="62" applyNumberFormat="1" applyFont="1" applyFill="1" applyAlignment="1">
      <alignment/>
      <protection/>
    </xf>
    <xf numFmtId="3" fontId="2" fillId="0" borderId="0" xfId="62" applyNumberFormat="1" applyFont="1" applyFill="1" applyAlignment="1">
      <alignment horizontal="center" vertical="center"/>
      <protection/>
    </xf>
    <xf numFmtId="3" fontId="2" fillId="0" borderId="18"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62" applyNumberFormat="1" applyFont="1" applyFill="1" applyBorder="1" applyAlignment="1">
      <alignment horizontal="center"/>
      <protection/>
    </xf>
    <xf numFmtId="3" fontId="2" fillId="0" borderId="21" xfId="62" applyNumberFormat="1" applyFont="1" applyFill="1" applyBorder="1" applyAlignment="1">
      <alignment horizontal="center"/>
      <protection/>
    </xf>
    <xf numFmtId="3" fontId="2" fillId="0" borderId="21" xfId="62" applyNumberFormat="1" applyFont="1" applyFill="1" applyBorder="1" applyAlignment="1">
      <alignment wrapText="1"/>
      <protection/>
    </xf>
    <xf numFmtId="3" fontId="2" fillId="0" borderId="21" xfId="62" applyNumberFormat="1" applyFont="1" applyFill="1" applyBorder="1" applyAlignment="1">
      <alignment horizontal="right"/>
      <protection/>
    </xf>
    <xf numFmtId="3" fontId="2" fillId="0" borderId="10" xfId="62" applyNumberFormat="1" applyFont="1" applyFill="1" applyBorder="1" applyAlignment="1">
      <alignment horizontal="center" vertical="center"/>
      <protection/>
    </xf>
    <xf numFmtId="3" fontId="2" fillId="0" borderId="11" xfId="62" applyNumberFormat="1" applyFont="1" applyFill="1" applyBorder="1" applyAlignment="1">
      <alignment horizontal="center" vertical="center"/>
      <protection/>
    </xf>
    <xf numFmtId="3" fontId="2" fillId="0" borderId="11" xfId="62" applyNumberFormat="1" applyFont="1" applyFill="1" applyBorder="1" applyAlignment="1">
      <alignment vertical="center" wrapText="1"/>
      <protection/>
    </xf>
    <xf numFmtId="3" fontId="2" fillId="0" borderId="22" xfId="62" applyNumberFormat="1" applyFont="1" applyFill="1" applyBorder="1" applyAlignment="1">
      <alignment horizontal="right" vertical="center"/>
      <protection/>
    </xf>
    <xf numFmtId="3" fontId="2" fillId="0" borderId="11" xfId="0" applyNumberFormat="1" applyFont="1" applyFill="1" applyBorder="1" applyAlignment="1">
      <alignment horizontal="right" vertical="center" wrapText="1"/>
    </xf>
    <xf numFmtId="3" fontId="2" fillId="0" borderId="23" xfId="0" applyNumberFormat="1" applyFont="1" applyFill="1" applyBorder="1" applyAlignment="1">
      <alignment horizontal="right" vertical="center" wrapText="1"/>
    </xf>
    <xf numFmtId="3" fontId="5" fillId="0" borderId="11" xfId="62" applyNumberFormat="1" applyFont="1" applyFill="1" applyBorder="1" applyAlignment="1">
      <alignment vertical="top" wrapText="1"/>
      <protection/>
    </xf>
    <xf numFmtId="3" fontId="2" fillId="0" borderId="11" xfId="62" applyNumberFormat="1" applyFont="1" applyFill="1" applyBorder="1" applyAlignment="1">
      <alignment horizontal="center"/>
      <protection/>
    </xf>
    <xf numFmtId="3" fontId="5" fillId="0" borderId="11" xfId="62" applyNumberFormat="1" applyFont="1" applyFill="1" applyBorder="1" applyAlignment="1">
      <alignment horizontal="right"/>
      <protection/>
    </xf>
    <xf numFmtId="3" fontId="5" fillId="0" borderId="22" xfId="62" applyNumberFormat="1" applyFont="1" applyFill="1" applyBorder="1" applyAlignment="1">
      <alignment horizontal="right"/>
      <protection/>
    </xf>
    <xf numFmtId="3" fontId="5" fillId="0" borderId="11" xfId="62" applyNumberFormat="1" applyFont="1" applyFill="1" applyBorder="1" applyAlignment="1">
      <alignment vertical="center" wrapText="1"/>
      <protection/>
    </xf>
    <xf numFmtId="3" fontId="2" fillId="0" borderId="10" xfId="62" applyNumberFormat="1" applyFont="1" applyFill="1" applyBorder="1" applyAlignment="1">
      <alignment horizontal="center"/>
      <protection/>
    </xf>
    <xf numFmtId="3" fontId="2" fillId="0" borderId="11" xfId="62" applyNumberFormat="1" applyFont="1" applyFill="1" applyBorder="1" applyAlignment="1">
      <alignment wrapText="1"/>
      <protection/>
    </xf>
    <xf numFmtId="3" fontId="2" fillId="0" borderId="22" xfId="62" applyNumberFormat="1" applyFont="1" applyFill="1" applyBorder="1" applyAlignment="1">
      <alignment horizontal="right"/>
      <protection/>
    </xf>
    <xf numFmtId="3" fontId="2" fillId="0" borderId="11" xfId="0" applyNumberFormat="1" applyFont="1" applyFill="1" applyBorder="1" applyAlignment="1">
      <alignment horizontal="right" wrapText="1"/>
    </xf>
    <xf numFmtId="3" fontId="2" fillId="0" borderId="23" xfId="0" applyNumberFormat="1" applyFont="1" applyFill="1" applyBorder="1" applyAlignment="1">
      <alignment horizontal="right" wrapText="1"/>
    </xf>
    <xf numFmtId="3" fontId="5" fillId="0" borderId="0" xfId="62" applyNumberFormat="1" applyFont="1" applyFill="1" applyAlignment="1">
      <alignment horizontal="center" vertical="center"/>
      <protection/>
    </xf>
    <xf numFmtId="3" fontId="5" fillId="0" borderId="11" xfId="62" applyNumberFormat="1" applyFont="1" applyFill="1" applyBorder="1" applyAlignment="1">
      <alignment horizontal="center" vertical="center"/>
      <protection/>
    </xf>
    <xf numFmtId="3" fontId="5" fillId="0" borderId="11" xfId="62" applyNumberFormat="1" applyFont="1" applyFill="1" applyBorder="1" applyAlignment="1">
      <alignment horizontal="right" vertical="center"/>
      <protection/>
    </xf>
    <xf numFmtId="3" fontId="2" fillId="0" borderId="24" xfId="62" applyNumberFormat="1" applyFont="1" applyFill="1" applyBorder="1" applyAlignment="1">
      <alignment horizontal="center" vertical="center"/>
      <protection/>
    </xf>
    <xf numFmtId="3" fontId="2" fillId="0" borderId="25" xfId="62" applyNumberFormat="1" applyFont="1" applyFill="1" applyBorder="1" applyAlignment="1">
      <alignment vertical="center" wrapText="1"/>
      <protection/>
    </xf>
    <xf numFmtId="3" fontId="2" fillId="0" borderId="25" xfId="62" applyNumberFormat="1" applyFont="1" applyFill="1" applyBorder="1" applyAlignment="1">
      <alignment horizontal="center" vertical="center"/>
      <protection/>
    </xf>
    <xf numFmtId="3" fontId="2" fillId="0" borderId="25" xfId="62" applyNumberFormat="1" applyFont="1" applyFill="1" applyBorder="1" applyAlignment="1">
      <alignment horizontal="right" vertical="center"/>
      <protection/>
    </xf>
    <xf numFmtId="3" fontId="2" fillId="0" borderId="26" xfId="62" applyNumberFormat="1" applyFont="1" applyFill="1" applyBorder="1" applyAlignment="1">
      <alignment horizontal="right" vertical="center"/>
      <protection/>
    </xf>
    <xf numFmtId="3" fontId="2" fillId="0" borderId="0" xfId="62" applyNumberFormat="1" applyFont="1" applyFill="1" applyBorder="1" applyAlignment="1">
      <alignment vertical="center"/>
      <protection/>
    </xf>
    <xf numFmtId="3" fontId="4" fillId="0" borderId="0" xfId="0" applyNumberFormat="1" applyFont="1" applyFill="1" applyBorder="1" applyAlignment="1">
      <alignment/>
    </xf>
    <xf numFmtId="3" fontId="2" fillId="0" borderId="0" xfId="62" applyNumberFormat="1" applyFont="1" applyFill="1" applyBorder="1" applyAlignment="1">
      <alignment vertical="top" wrapText="1"/>
      <protection/>
    </xf>
    <xf numFmtId="3" fontId="2" fillId="0" borderId="0" xfId="62" applyNumberFormat="1" applyFont="1" applyFill="1" applyBorder="1" applyAlignment="1">
      <alignment horizontal="center"/>
      <protection/>
    </xf>
    <xf numFmtId="3" fontId="4" fillId="0" borderId="0" xfId="62" applyNumberFormat="1" applyFont="1" applyFill="1" applyBorder="1">
      <alignment/>
      <protection/>
    </xf>
    <xf numFmtId="3" fontId="4" fillId="0" borderId="0" xfId="62" applyNumberFormat="1" applyFont="1" applyFill="1" applyBorder="1" applyAlignment="1">
      <alignment vertical="top" wrapText="1"/>
      <protection/>
    </xf>
    <xf numFmtId="3" fontId="4" fillId="0" borderId="0" xfId="62" applyNumberFormat="1" applyFont="1" applyFill="1" applyBorder="1" applyAlignment="1">
      <alignment horizontal="center"/>
      <protection/>
    </xf>
    <xf numFmtId="3" fontId="2" fillId="0" borderId="0" xfId="62" applyNumberFormat="1" applyFont="1" applyFill="1" applyAlignment="1">
      <alignment vertical="top" wrapText="1"/>
      <protection/>
    </xf>
    <xf numFmtId="3" fontId="2" fillId="0" borderId="0" xfId="62" applyNumberFormat="1" applyFont="1" applyFill="1" applyBorder="1" applyAlignment="1">
      <alignment horizontal="center" vertical="top" wrapText="1"/>
      <protection/>
    </xf>
    <xf numFmtId="3" fontId="4" fillId="0" borderId="0" xfId="62" applyNumberFormat="1" applyFont="1" applyFill="1" applyAlignment="1">
      <alignment vertical="top" wrapText="1"/>
      <protection/>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3" fontId="14" fillId="0" borderId="0" xfId="65" applyNumberFormat="1" applyFont="1" applyFill="1" applyBorder="1" applyAlignment="1">
      <alignment horizontal="left" vertical="center" wrapText="1" indent="2"/>
      <protection/>
    </xf>
    <xf numFmtId="3" fontId="2" fillId="0" borderId="0" xfId="0" applyNumberFormat="1" applyFont="1" applyAlignment="1">
      <alignment/>
    </xf>
    <xf numFmtId="0" fontId="2" fillId="0" borderId="0" xfId="0" applyFont="1" applyBorder="1" applyAlignment="1">
      <alignment vertical="top"/>
    </xf>
    <xf numFmtId="0" fontId="2" fillId="0" borderId="0" xfId="0" applyFont="1" applyBorder="1" applyAlignment="1">
      <alignment/>
    </xf>
    <xf numFmtId="3" fontId="2" fillId="0" borderId="0" xfId="0" applyNumberFormat="1" applyFont="1" applyBorder="1" applyAlignment="1">
      <alignment/>
    </xf>
    <xf numFmtId="3" fontId="14" fillId="0" borderId="0" xfId="0" applyNumberFormat="1" applyFont="1" applyFill="1" applyAlignment="1">
      <alignment vertical="center"/>
    </xf>
    <xf numFmtId="3" fontId="18" fillId="0" borderId="0" xfId="0" applyNumberFormat="1" applyFont="1" applyFill="1" applyAlignment="1">
      <alignment vertical="center"/>
    </xf>
    <xf numFmtId="3" fontId="14"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3" fontId="21" fillId="0" borderId="27" xfId="0" applyNumberFormat="1" applyFont="1" applyFill="1" applyBorder="1" applyAlignment="1">
      <alignment horizontal="center" vertical="center" wrapText="1"/>
    </xf>
    <xf numFmtId="3" fontId="14" fillId="0" borderId="0" xfId="0" applyNumberFormat="1" applyFont="1" applyFill="1" applyAlignment="1">
      <alignment/>
    </xf>
    <xf numFmtId="3" fontId="14" fillId="0" borderId="28" xfId="0" applyNumberFormat="1" applyFont="1" applyFill="1" applyBorder="1" applyAlignment="1">
      <alignment horizontal="center"/>
    </xf>
    <xf numFmtId="3" fontId="14" fillId="0" borderId="0" xfId="0" applyNumberFormat="1" applyFont="1" applyFill="1" applyBorder="1" applyAlignment="1">
      <alignment horizontal="center"/>
    </xf>
    <xf numFmtId="3" fontId="14" fillId="0" borderId="0" xfId="65" applyNumberFormat="1" applyFont="1" applyFill="1" applyBorder="1" applyAlignment="1">
      <alignment/>
      <protection/>
    </xf>
    <xf numFmtId="3" fontId="14" fillId="0" borderId="0" xfId="0" applyNumberFormat="1" applyFont="1" applyFill="1" applyBorder="1" applyAlignment="1">
      <alignment/>
    </xf>
    <xf numFmtId="3" fontId="18" fillId="0" borderId="0" xfId="0" applyNumberFormat="1" applyFont="1" applyFill="1" applyBorder="1" applyAlignment="1">
      <alignment/>
    </xf>
    <xf numFmtId="3" fontId="19" fillId="0" borderId="29" xfId="0" applyNumberFormat="1" applyFont="1" applyFill="1" applyBorder="1" applyAlignment="1">
      <alignment/>
    </xf>
    <xf numFmtId="3" fontId="14" fillId="0" borderId="28" xfId="0" applyNumberFormat="1" applyFont="1" applyFill="1" applyBorder="1" applyAlignment="1">
      <alignment horizontal="center" vertical="center"/>
    </xf>
    <xf numFmtId="3" fontId="14" fillId="0" borderId="0" xfId="65" applyNumberFormat="1" applyFont="1" applyFill="1" applyBorder="1" applyAlignment="1">
      <alignment vertical="center"/>
      <protection/>
    </xf>
    <xf numFmtId="3" fontId="18" fillId="0" borderId="0" xfId="0" applyNumberFormat="1" applyFont="1" applyFill="1" applyBorder="1" applyAlignment="1">
      <alignment vertical="center"/>
    </xf>
    <xf numFmtId="3" fontId="19" fillId="0" borderId="29" xfId="0" applyNumberFormat="1" applyFont="1" applyFill="1" applyBorder="1" applyAlignment="1">
      <alignment vertical="center"/>
    </xf>
    <xf numFmtId="3" fontId="14" fillId="0" borderId="0" xfId="0" applyNumberFormat="1" applyFont="1" applyFill="1" applyAlignment="1">
      <alignment vertical="top"/>
    </xf>
    <xf numFmtId="3" fontId="14" fillId="0" borderId="28" xfId="0" applyNumberFormat="1" applyFont="1" applyFill="1" applyBorder="1" applyAlignment="1">
      <alignment horizontal="center" vertical="top"/>
    </xf>
    <xf numFmtId="3" fontId="14" fillId="0" borderId="0" xfId="0" applyNumberFormat="1" applyFont="1" applyFill="1" applyBorder="1" applyAlignment="1">
      <alignment horizontal="center" vertical="top"/>
    </xf>
    <xf numFmtId="3" fontId="14" fillId="0" borderId="0" xfId="65" applyNumberFormat="1" applyFont="1" applyFill="1" applyBorder="1" applyAlignment="1">
      <alignment horizontal="left" vertical="top" indent="2"/>
      <protection/>
    </xf>
    <xf numFmtId="3" fontId="14" fillId="0" borderId="0" xfId="0" applyNumberFormat="1" applyFont="1" applyFill="1" applyBorder="1" applyAlignment="1">
      <alignment vertical="top"/>
    </xf>
    <xf numFmtId="3" fontId="18" fillId="0" borderId="0" xfId="0" applyNumberFormat="1" applyFont="1" applyFill="1" applyBorder="1" applyAlignment="1">
      <alignment vertical="top"/>
    </xf>
    <xf numFmtId="3" fontId="19" fillId="0" borderId="29" xfId="0" applyNumberFormat="1" applyFont="1" applyFill="1" applyBorder="1" applyAlignment="1">
      <alignment vertical="top"/>
    </xf>
    <xf numFmtId="3" fontId="18" fillId="0" borderId="28" xfId="0" applyNumberFormat="1" applyFont="1" applyFill="1" applyBorder="1" applyAlignment="1">
      <alignment horizontal="center" vertical="center"/>
    </xf>
    <xf numFmtId="3" fontId="19" fillId="0" borderId="0" xfId="0" applyNumberFormat="1" applyFont="1" applyFill="1" applyAlignment="1">
      <alignment vertical="center"/>
    </xf>
    <xf numFmtId="3" fontId="14" fillId="0" borderId="0" xfId="65" applyNumberFormat="1" applyFont="1" applyFill="1" applyBorder="1" applyAlignment="1">
      <alignment wrapText="1"/>
      <protection/>
    </xf>
    <xf numFmtId="3" fontId="14" fillId="0" borderId="0" xfId="65" applyNumberFormat="1" applyFont="1" applyFill="1" applyBorder="1" applyAlignment="1">
      <alignment vertical="center" wrapText="1"/>
      <protection/>
    </xf>
    <xf numFmtId="3" fontId="19" fillId="0" borderId="0" xfId="65" applyNumberFormat="1" applyFont="1" applyFill="1" applyBorder="1" applyAlignment="1">
      <alignment vertical="center"/>
      <protection/>
    </xf>
    <xf numFmtId="3" fontId="19" fillId="0" borderId="0" xfId="0" applyNumberFormat="1" applyFont="1" applyFill="1" applyBorder="1" applyAlignment="1">
      <alignment vertical="center"/>
    </xf>
    <xf numFmtId="3" fontId="22" fillId="0" borderId="0" xfId="0" applyNumberFormat="1" applyFont="1" applyFill="1" applyBorder="1" applyAlignment="1">
      <alignment vertical="center"/>
    </xf>
    <xf numFmtId="3" fontId="18" fillId="0" borderId="0" xfId="65" applyNumberFormat="1" applyFont="1" applyFill="1" applyBorder="1" applyAlignment="1">
      <alignment vertical="center"/>
      <protection/>
    </xf>
    <xf numFmtId="3" fontId="14" fillId="0" borderId="0" xfId="0" applyNumberFormat="1" applyFont="1" applyFill="1" applyBorder="1" applyAlignment="1">
      <alignment horizontal="right" vertical="center"/>
    </xf>
    <xf numFmtId="3" fontId="6" fillId="0" borderId="0" xfId="0" applyNumberFormat="1" applyFont="1" applyAlignment="1">
      <alignment vertical="center"/>
    </xf>
    <xf numFmtId="3" fontId="14" fillId="0" borderId="0" xfId="0" applyNumberFormat="1" applyFont="1" applyAlignment="1">
      <alignment vertical="center"/>
    </xf>
    <xf numFmtId="3" fontId="6" fillId="0" borderId="0" xfId="0" applyNumberFormat="1" applyFont="1" applyFill="1" applyAlignment="1">
      <alignment horizontal="center" vertical="center"/>
    </xf>
    <xf numFmtId="3" fontId="6" fillId="0" borderId="0" xfId="0" applyNumberFormat="1" applyFont="1" applyBorder="1" applyAlignment="1">
      <alignment vertical="center"/>
    </xf>
    <xf numFmtId="3" fontId="14" fillId="0" borderId="29" xfId="0" applyNumberFormat="1" applyFont="1" applyFill="1" applyBorder="1" applyAlignment="1">
      <alignment vertical="center"/>
    </xf>
    <xf numFmtId="3" fontId="18" fillId="0" borderId="0" xfId="0" applyNumberFormat="1" applyFont="1" applyAlignment="1">
      <alignment vertical="center"/>
    </xf>
    <xf numFmtId="3" fontId="19" fillId="0" borderId="0" xfId="0" applyNumberFormat="1" applyFont="1" applyAlignment="1">
      <alignment vertical="center"/>
    </xf>
    <xf numFmtId="3" fontId="17" fillId="0" borderId="0" xfId="0" applyNumberFormat="1" applyFont="1" applyBorder="1" applyAlignment="1">
      <alignment vertical="center"/>
    </xf>
    <xf numFmtId="3" fontId="14" fillId="0" borderId="0" xfId="0" applyNumberFormat="1" applyFont="1" applyBorder="1" applyAlignment="1">
      <alignment vertical="center"/>
    </xf>
    <xf numFmtId="3" fontId="23" fillId="0" borderId="0" xfId="0" applyNumberFormat="1" applyFont="1" applyBorder="1" applyAlignment="1">
      <alignment vertical="center"/>
    </xf>
    <xf numFmtId="3" fontId="18" fillId="0" borderId="29" xfId="0" applyNumberFormat="1" applyFont="1" applyFill="1" applyBorder="1" applyAlignment="1">
      <alignment vertical="center"/>
    </xf>
    <xf numFmtId="3" fontId="18" fillId="0" borderId="0" xfId="0" applyNumberFormat="1"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Fill="1" applyAlignment="1">
      <alignment horizontal="center" vertical="top"/>
    </xf>
    <xf numFmtId="3" fontId="14" fillId="0" borderId="0" xfId="0" applyNumberFormat="1" applyFont="1" applyFill="1" applyAlignment="1">
      <alignment/>
    </xf>
    <xf numFmtId="3" fontId="14" fillId="0" borderId="0" xfId="0" applyNumberFormat="1" applyFont="1" applyAlignment="1">
      <alignment horizontal="center"/>
    </xf>
    <xf numFmtId="3" fontId="14" fillId="0" borderId="0" xfId="0" applyNumberFormat="1" applyFont="1" applyAlignment="1">
      <alignment/>
    </xf>
    <xf numFmtId="3" fontId="6" fillId="0" borderId="0" xfId="0" applyNumberFormat="1" applyFont="1" applyAlignment="1">
      <alignment horizontal="center"/>
    </xf>
    <xf numFmtId="3" fontId="14" fillId="0" borderId="27" xfId="61" applyNumberFormat="1" applyFont="1" applyFill="1" applyBorder="1" applyAlignment="1">
      <alignment horizontal="center" vertical="center" wrapText="1"/>
      <protection/>
    </xf>
    <xf numFmtId="3" fontId="14" fillId="0" borderId="27" xfId="0" applyNumberFormat="1" applyFont="1" applyBorder="1" applyAlignment="1">
      <alignment horizontal="center" vertical="center"/>
    </xf>
    <xf numFmtId="3" fontId="14" fillId="0" borderId="27" xfId="0" applyNumberFormat="1" applyFont="1" applyBorder="1" applyAlignment="1">
      <alignment horizontal="center" vertical="center" wrapText="1"/>
    </xf>
    <xf numFmtId="3" fontId="11" fillId="0" borderId="0" xfId="0" applyNumberFormat="1" applyFont="1" applyFill="1" applyBorder="1" applyAlignment="1">
      <alignment horizontal="center"/>
    </xf>
    <xf numFmtId="3" fontId="14" fillId="0" borderId="0" xfId="65" applyNumberFormat="1" applyFont="1" applyBorder="1" applyAlignment="1">
      <alignment horizontal="center"/>
      <protection/>
    </xf>
    <xf numFmtId="3" fontId="14" fillId="0" borderId="0" xfId="0" applyNumberFormat="1" applyFont="1" applyBorder="1" applyAlignment="1">
      <alignment/>
    </xf>
    <xf numFmtId="3" fontId="14" fillId="0" borderId="0" xfId="65" applyNumberFormat="1" applyFont="1" applyBorder="1" applyAlignment="1">
      <alignment horizontal="center" vertical="center"/>
      <protection/>
    </xf>
    <xf numFmtId="3" fontId="14" fillId="0" borderId="0" xfId="65" applyNumberFormat="1" applyFont="1" applyFill="1" applyBorder="1" applyAlignment="1">
      <alignment horizontal="left" vertical="center" wrapText="1" indent="1"/>
      <protection/>
    </xf>
    <xf numFmtId="3" fontId="14" fillId="0" borderId="0" xfId="65" applyNumberFormat="1" applyFont="1" applyBorder="1" applyAlignment="1">
      <alignment horizontal="center" vertical="top" wrapText="1"/>
      <protection/>
    </xf>
    <xf numFmtId="3" fontId="14" fillId="0" borderId="0" xfId="0" applyNumberFormat="1" applyFont="1" applyAlignment="1">
      <alignment vertical="top"/>
    </xf>
    <xf numFmtId="3" fontId="14" fillId="0" borderId="0" xfId="65" applyNumberFormat="1" applyFont="1" applyBorder="1" applyAlignment="1">
      <alignment horizontal="center" vertical="center" wrapText="1"/>
      <protection/>
    </xf>
    <xf numFmtId="3" fontId="18" fillId="0" borderId="0" xfId="0" applyNumberFormat="1" applyFont="1" applyBorder="1" applyAlignment="1">
      <alignment/>
    </xf>
    <xf numFmtId="3" fontId="19" fillId="0" borderId="0" xfId="65" applyNumberFormat="1" applyFont="1" applyBorder="1" applyAlignment="1">
      <alignment horizontal="center" vertical="center"/>
      <protection/>
    </xf>
    <xf numFmtId="3" fontId="14" fillId="0" borderId="0" xfId="0" applyNumberFormat="1" applyFont="1" applyAlignment="1">
      <alignment/>
    </xf>
    <xf numFmtId="3" fontId="6" fillId="0" borderId="0" xfId="0" applyNumberFormat="1" applyFont="1" applyFill="1" applyBorder="1" applyAlignment="1">
      <alignment/>
    </xf>
    <xf numFmtId="3" fontId="14" fillId="0" borderId="0" xfId="0" applyNumberFormat="1" applyFont="1" applyBorder="1" applyAlignment="1">
      <alignment/>
    </xf>
    <xf numFmtId="3" fontId="14" fillId="0" borderId="0" xfId="65" applyNumberFormat="1" applyFont="1" applyBorder="1" applyAlignment="1">
      <alignment horizontal="center" wrapText="1"/>
      <protection/>
    </xf>
    <xf numFmtId="3" fontId="14" fillId="0" borderId="0" xfId="0" applyNumberFormat="1" applyFont="1" applyFill="1" applyBorder="1" applyAlignment="1">
      <alignment horizontal="right" vertical="top"/>
    </xf>
    <xf numFmtId="3" fontId="19" fillId="0" borderId="0" xfId="0" applyNumberFormat="1" applyFont="1" applyBorder="1" applyAlignment="1">
      <alignment vertical="center"/>
    </xf>
    <xf numFmtId="3" fontId="9" fillId="0" borderId="30" xfId="61" applyNumberFormat="1" applyFont="1" applyBorder="1" applyAlignment="1">
      <alignment horizontal="right" wrapText="1"/>
      <protection/>
    </xf>
    <xf numFmtId="3" fontId="9" fillId="0" borderId="30" xfId="61" applyNumberFormat="1" applyFont="1" applyFill="1" applyBorder="1" applyAlignment="1">
      <alignment horizontal="right" wrapText="1"/>
      <protection/>
    </xf>
    <xf numFmtId="3" fontId="9" fillId="0" borderId="0" xfId="0" applyNumberFormat="1" applyFont="1" applyFill="1" applyBorder="1" applyAlignment="1">
      <alignment/>
    </xf>
    <xf numFmtId="3" fontId="9" fillId="0" borderId="0" xfId="0" applyNumberFormat="1" applyFont="1" applyBorder="1" applyAlignment="1">
      <alignment/>
    </xf>
    <xf numFmtId="3" fontId="9" fillId="0" borderId="0" xfId="0" applyNumberFormat="1" applyFont="1" applyFill="1" applyBorder="1" applyAlignment="1">
      <alignment/>
    </xf>
    <xf numFmtId="3" fontId="9" fillId="0" borderId="31" xfId="0" applyNumberFormat="1" applyFont="1" applyFill="1" applyBorder="1" applyAlignment="1">
      <alignment/>
    </xf>
    <xf numFmtId="3" fontId="9" fillId="0" borderId="31" xfId="61" applyNumberFormat="1" applyFont="1" applyBorder="1" applyAlignment="1">
      <alignment horizontal="right" wrapText="1"/>
      <protection/>
    </xf>
    <xf numFmtId="3" fontId="9" fillId="0" borderId="31" xfId="61" applyNumberFormat="1" applyFont="1" applyFill="1" applyBorder="1" applyAlignment="1">
      <alignment horizontal="right" wrapText="1"/>
      <protection/>
    </xf>
    <xf numFmtId="3" fontId="4" fillId="0" borderId="0" xfId="0" applyNumberFormat="1" applyFont="1" applyFill="1" applyBorder="1" applyAlignment="1">
      <alignment/>
    </xf>
    <xf numFmtId="3" fontId="9" fillId="0" borderId="32" xfId="0" applyNumberFormat="1" applyFont="1" applyBorder="1" applyAlignment="1">
      <alignment vertical="center"/>
    </xf>
    <xf numFmtId="3" fontId="9" fillId="0" borderId="32" xfId="0" applyNumberFormat="1" applyFont="1" applyFill="1" applyBorder="1" applyAlignment="1">
      <alignment vertical="center"/>
    </xf>
    <xf numFmtId="0" fontId="4" fillId="0" borderId="0" xfId="0"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Fill="1" applyBorder="1" applyAlignment="1">
      <alignment vertical="center"/>
    </xf>
    <xf numFmtId="3" fontId="9" fillId="0" borderId="33" xfId="0" applyNumberFormat="1" applyFont="1" applyBorder="1" applyAlignment="1">
      <alignment vertical="center"/>
    </xf>
    <xf numFmtId="3" fontId="9" fillId="0" borderId="33" xfId="0" applyNumberFormat="1" applyFont="1" applyFill="1" applyBorder="1" applyAlignment="1">
      <alignment vertical="center"/>
    </xf>
    <xf numFmtId="3" fontId="2" fillId="0" borderId="31" xfId="0" applyNumberFormat="1" applyFont="1" applyFill="1" applyBorder="1" applyAlignment="1">
      <alignment/>
    </xf>
    <xf numFmtId="3" fontId="9" fillId="0" borderId="34" xfId="0" applyNumberFormat="1" applyFont="1" applyBorder="1" applyAlignment="1">
      <alignment vertical="center"/>
    </xf>
    <xf numFmtId="3" fontId="9" fillId="0" borderId="34" xfId="0" applyNumberFormat="1" applyFont="1" applyFill="1" applyBorder="1" applyAlignment="1">
      <alignment vertical="center"/>
    </xf>
    <xf numFmtId="3" fontId="2" fillId="0" borderId="0" xfId="0" applyNumberFormat="1" applyFont="1" applyFill="1" applyAlignment="1">
      <alignment/>
    </xf>
    <xf numFmtId="3" fontId="19" fillId="0" borderId="0" xfId="0" applyNumberFormat="1" applyFont="1" applyFill="1" applyBorder="1" applyAlignment="1">
      <alignment horizontal="right" vertical="center"/>
    </xf>
    <xf numFmtId="3" fontId="19" fillId="0" borderId="0" xfId="0" applyNumberFormat="1" applyFont="1" applyBorder="1" applyAlignment="1">
      <alignment horizontal="right" vertical="center"/>
    </xf>
    <xf numFmtId="3" fontId="6" fillId="0" borderId="0" xfId="61" applyNumberFormat="1" applyFont="1" applyFill="1" applyAlignment="1">
      <alignment horizontal="center"/>
      <protection/>
    </xf>
    <xf numFmtId="49" fontId="6" fillId="0" borderId="0" xfId="61" applyNumberFormat="1" applyFont="1" applyFill="1" applyAlignment="1">
      <alignment horizontal="center"/>
      <protection/>
    </xf>
    <xf numFmtId="3" fontId="17" fillId="0" borderId="0" xfId="61" applyNumberFormat="1" applyFont="1" applyFill="1" applyAlignment="1">
      <alignment horizontal="center"/>
      <protection/>
    </xf>
    <xf numFmtId="3" fontId="25" fillId="0" borderId="0" xfId="61" applyNumberFormat="1" applyFont="1" applyFill="1" applyAlignment="1">
      <alignment horizontal="center"/>
      <protection/>
    </xf>
    <xf numFmtId="3" fontId="26" fillId="0" borderId="0" xfId="61" applyNumberFormat="1" applyFont="1" applyFill="1" applyAlignment="1">
      <alignment horizontal="right"/>
      <protection/>
    </xf>
    <xf numFmtId="3" fontId="6" fillId="0" borderId="0" xfId="61" applyNumberFormat="1" applyFont="1" applyFill="1">
      <alignment/>
      <protection/>
    </xf>
    <xf numFmtId="0" fontId="14" fillId="0" borderId="0" xfId="0" applyFont="1" applyBorder="1" applyAlignment="1">
      <alignment horizontal="right" vertical="center"/>
    </xf>
    <xf numFmtId="0" fontId="14" fillId="0" borderId="0" xfId="0" applyFont="1" applyBorder="1" applyAlignment="1">
      <alignment vertical="center"/>
    </xf>
    <xf numFmtId="164" fontId="14" fillId="0" borderId="0" xfId="0" applyNumberFormat="1" applyFont="1" applyBorder="1" applyAlignment="1">
      <alignment vertical="center"/>
    </xf>
    <xf numFmtId="164" fontId="14" fillId="0" borderId="0" xfId="0" applyNumberFormat="1" applyFont="1" applyBorder="1" applyAlignment="1">
      <alignment/>
    </xf>
    <xf numFmtId="0" fontId="14" fillId="0" borderId="0" xfId="0" applyFont="1" applyBorder="1" applyAlignment="1">
      <alignment/>
    </xf>
    <xf numFmtId="0" fontId="14" fillId="0" borderId="28" xfId="0" applyFont="1" applyBorder="1" applyAlignment="1">
      <alignment horizontal="center" vertical="top"/>
    </xf>
    <xf numFmtId="0" fontId="14" fillId="0" borderId="35" xfId="0" applyFont="1" applyBorder="1" applyAlignment="1">
      <alignment horizontal="center"/>
    </xf>
    <xf numFmtId="0" fontId="14" fillId="0" borderId="0" xfId="0" applyFont="1" applyBorder="1" applyAlignment="1">
      <alignment wrapText="1"/>
    </xf>
    <xf numFmtId="0" fontId="14" fillId="0" borderId="0" xfId="0" applyFont="1" applyFill="1" applyBorder="1" applyAlignment="1">
      <alignment/>
    </xf>
    <xf numFmtId="0" fontId="14" fillId="0" borderId="35" xfId="0" applyFont="1" applyBorder="1" applyAlignment="1">
      <alignment horizontal="center" vertical="top"/>
    </xf>
    <xf numFmtId="0" fontId="14" fillId="0" borderId="0" xfId="0" applyFont="1" applyFill="1" applyBorder="1" applyAlignment="1">
      <alignment vertical="top"/>
    </xf>
    <xf numFmtId="3" fontId="14" fillId="0" borderId="36" xfId="0" applyNumberFormat="1" applyFont="1" applyBorder="1" applyAlignment="1">
      <alignment/>
    </xf>
    <xf numFmtId="0" fontId="19" fillId="0" borderId="37" xfId="0" applyFont="1" applyBorder="1" applyAlignment="1">
      <alignment horizontal="right" vertical="center"/>
    </xf>
    <xf numFmtId="0" fontId="19" fillId="0" borderId="33" xfId="0" applyFont="1" applyFill="1" applyBorder="1" applyAlignment="1">
      <alignment horizontal="left" vertical="center"/>
    </xf>
    <xf numFmtId="3" fontId="19" fillId="0" borderId="38" xfId="0" applyNumberFormat="1" applyFont="1" applyBorder="1" applyAlignment="1">
      <alignment vertical="center"/>
    </xf>
    <xf numFmtId="3" fontId="19" fillId="0" borderId="39" xfId="0" applyNumberFormat="1" applyFont="1" applyBorder="1" applyAlignment="1">
      <alignment horizontal="center" vertical="center"/>
    </xf>
    <xf numFmtId="3" fontId="19" fillId="0" borderId="40" xfId="0" applyNumberFormat="1" applyFont="1" applyBorder="1" applyAlignment="1">
      <alignment horizontal="right" vertical="center"/>
    </xf>
    <xf numFmtId="0" fontId="19" fillId="0" borderId="28" xfId="0" applyFont="1" applyBorder="1" applyAlignment="1">
      <alignment horizontal="left"/>
    </xf>
    <xf numFmtId="0" fontId="19" fillId="0" borderId="0" xfId="0" applyFont="1" applyBorder="1" applyAlignment="1">
      <alignment horizontal="center"/>
    </xf>
    <xf numFmtId="0" fontId="19" fillId="0" borderId="35" xfId="0" applyFont="1" applyBorder="1" applyAlignment="1">
      <alignment horizontal="center"/>
    </xf>
    <xf numFmtId="0" fontId="14" fillId="0" borderId="28" xfId="0" applyFont="1" applyBorder="1" applyAlignment="1">
      <alignment horizontal="center"/>
    </xf>
    <xf numFmtId="0" fontId="14" fillId="0" borderId="0" xfId="0" applyFont="1" applyBorder="1" applyAlignment="1">
      <alignment horizontal="left"/>
    </xf>
    <xf numFmtId="1" fontId="14" fillId="0" borderId="35" xfId="0" applyNumberFormat="1" applyFont="1" applyBorder="1" applyAlignment="1">
      <alignment horizontal="center"/>
    </xf>
    <xf numFmtId="0" fontId="19" fillId="0" borderId="41" xfId="0" applyFont="1" applyBorder="1" applyAlignment="1">
      <alignment horizontal="right" vertical="center"/>
    </xf>
    <xf numFmtId="0" fontId="19" fillId="0" borderId="32" xfId="0" applyFont="1" applyFill="1" applyBorder="1" applyAlignment="1">
      <alignment horizontal="left" vertical="center"/>
    </xf>
    <xf numFmtId="3" fontId="19" fillId="0" borderId="42" xfId="0" applyNumberFormat="1" applyFont="1" applyBorder="1" applyAlignment="1">
      <alignment horizontal="center" vertical="center"/>
    </xf>
    <xf numFmtId="3" fontId="19" fillId="0" borderId="43" xfId="0" applyNumberFormat="1" applyFont="1" applyBorder="1" applyAlignment="1">
      <alignment horizontal="right" vertical="center"/>
    </xf>
    <xf numFmtId="0" fontId="19" fillId="0" borderId="44" xfId="0" applyFont="1" applyBorder="1" applyAlignment="1">
      <alignment vertical="center"/>
    </xf>
    <xf numFmtId="0" fontId="19" fillId="0" borderId="45" xfId="0" applyFont="1" applyBorder="1" applyAlignment="1">
      <alignment horizontal="center" vertical="center"/>
    </xf>
    <xf numFmtId="0" fontId="19" fillId="0" borderId="46" xfId="0" applyFont="1" applyBorder="1" applyAlignment="1">
      <alignment vertical="center"/>
    </xf>
    <xf numFmtId="0" fontId="14" fillId="0" borderId="28" xfId="0" applyFont="1" applyBorder="1" applyAlignment="1">
      <alignment horizontal="right" vertical="center"/>
    </xf>
    <xf numFmtId="0" fontId="14" fillId="0" borderId="35" xfId="0" applyFont="1" applyFill="1" applyBorder="1" applyAlignment="1">
      <alignment horizontal="center" vertical="center"/>
    </xf>
    <xf numFmtId="0" fontId="14" fillId="0" borderId="28" xfId="0" applyFont="1" applyBorder="1" applyAlignment="1">
      <alignment horizontal="center" vertical="center"/>
    </xf>
    <xf numFmtId="0" fontId="14" fillId="0" borderId="0" xfId="0" applyFont="1" applyFill="1" applyBorder="1" applyAlignment="1">
      <alignment vertical="center"/>
    </xf>
    <xf numFmtId="0" fontId="14" fillId="0" borderId="41" xfId="0" applyFont="1" applyBorder="1" applyAlignment="1">
      <alignment horizontal="center" vertical="center"/>
    </xf>
    <xf numFmtId="0" fontId="19" fillId="0" borderId="32" xfId="0" applyFont="1" applyBorder="1" applyAlignment="1">
      <alignment horizontal="center" vertical="center"/>
    </xf>
    <xf numFmtId="0" fontId="14" fillId="0" borderId="42" xfId="0" applyFont="1" applyFill="1" applyBorder="1" applyAlignment="1">
      <alignment horizontal="center" vertical="center"/>
    </xf>
    <xf numFmtId="3" fontId="14" fillId="0" borderId="43" xfId="0" applyNumberFormat="1" applyFont="1" applyBorder="1" applyAlignment="1">
      <alignment vertical="center"/>
    </xf>
    <xf numFmtId="0" fontId="14" fillId="0" borderId="32" xfId="0" applyFont="1" applyBorder="1" applyAlignment="1">
      <alignment vertical="center"/>
    </xf>
    <xf numFmtId="0" fontId="14" fillId="0" borderId="41" xfId="0" applyFont="1" applyBorder="1" applyAlignment="1">
      <alignment horizontal="right" vertical="center"/>
    </xf>
    <xf numFmtId="3" fontId="19" fillId="0" borderId="47" xfId="0" applyNumberFormat="1" applyFont="1" applyBorder="1" applyAlignment="1">
      <alignment vertical="center"/>
    </xf>
    <xf numFmtId="0" fontId="19" fillId="0" borderId="42" xfId="0" applyFont="1" applyBorder="1" applyAlignment="1">
      <alignment horizontal="right" vertical="center"/>
    </xf>
    <xf numFmtId="3" fontId="19" fillId="0" borderId="43" xfId="0" applyNumberFormat="1" applyFont="1" applyBorder="1" applyAlignment="1">
      <alignment vertical="center"/>
    </xf>
    <xf numFmtId="0" fontId="19" fillId="0" borderId="48" xfId="0" applyFont="1" applyBorder="1" applyAlignment="1">
      <alignment horizontal="right" vertical="center"/>
    </xf>
    <xf numFmtId="0" fontId="19" fillId="0" borderId="49" xfId="0" applyFont="1" applyFill="1" applyBorder="1" applyAlignment="1">
      <alignment horizontal="left" vertical="center"/>
    </xf>
    <xf numFmtId="3" fontId="19" fillId="0" borderId="35" xfId="0" applyNumberFormat="1" applyFont="1" applyBorder="1" applyAlignment="1">
      <alignment horizontal="center" vertical="center"/>
    </xf>
    <xf numFmtId="0" fontId="19" fillId="0" borderId="0" xfId="0" applyFont="1" applyFill="1" applyBorder="1" applyAlignment="1">
      <alignment horizontal="left" vertical="center"/>
    </xf>
    <xf numFmtId="0" fontId="19" fillId="0" borderId="28" xfId="0" applyFont="1" applyBorder="1" applyAlignment="1">
      <alignment horizontal="right" vertical="center"/>
    </xf>
    <xf numFmtId="0" fontId="14" fillId="0" borderId="0" xfId="0" applyFont="1" applyBorder="1" applyAlignment="1">
      <alignment horizontal="left" indent="2"/>
    </xf>
    <xf numFmtId="0" fontId="19" fillId="0" borderId="50" xfId="0" applyFont="1" applyBorder="1" applyAlignment="1">
      <alignment horizontal="right" vertical="center"/>
    </xf>
    <xf numFmtId="0" fontId="19" fillId="0" borderId="31" xfId="0" applyFont="1" applyFill="1" applyBorder="1" applyAlignment="1">
      <alignment horizontal="left" vertical="center"/>
    </xf>
    <xf numFmtId="3" fontId="19" fillId="0" borderId="51" xfId="0" applyNumberFormat="1" applyFont="1" applyBorder="1" applyAlignment="1">
      <alignment horizontal="center" vertical="center"/>
    </xf>
    <xf numFmtId="0" fontId="14" fillId="0" borderId="28" xfId="0" applyFont="1" applyBorder="1" applyAlignment="1">
      <alignment horizontal="right"/>
    </xf>
    <xf numFmtId="165" fontId="14" fillId="0" borderId="52" xfId="76" applyNumberFormat="1" applyFont="1" applyBorder="1" applyAlignment="1">
      <alignment horizontal="center"/>
    </xf>
    <xf numFmtId="0" fontId="14" fillId="0" borderId="35" xfId="0" applyFont="1" applyBorder="1" applyAlignment="1">
      <alignment horizontal="right"/>
    </xf>
    <xf numFmtId="0" fontId="14" fillId="0" borderId="53" xfId="0" applyFont="1" applyBorder="1" applyAlignment="1">
      <alignment horizontal="right"/>
    </xf>
    <xf numFmtId="0" fontId="14" fillId="0" borderId="54" xfId="0" applyFont="1" applyBorder="1" applyAlignment="1">
      <alignment/>
    </xf>
    <xf numFmtId="165" fontId="14" fillId="0" borderId="55" xfId="76" applyNumberFormat="1" applyFont="1" applyBorder="1" applyAlignment="1">
      <alignment horizontal="center"/>
    </xf>
    <xf numFmtId="0" fontId="14" fillId="0" borderId="56" xfId="0" applyFont="1" applyBorder="1" applyAlignment="1">
      <alignment horizontal="right"/>
    </xf>
    <xf numFmtId="0" fontId="14" fillId="0" borderId="0" xfId="0" applyFont="1" applyBorder="1" applyAlignment="1">
      <alignment horizontal="right"/>
    </xf>
    <xf numFmtId="3" fontId="14" fillId="0" borderId="0" xfId="0" applyNumberFormat="1" applyFont="1" applyAlignment="1">
      <alignment horizontal="right"/>
    </xf>
    <xf numFmtId="0" fontId="19" fillId="0" borderId="31" xfId="0" applyFont="1" applyFill="1" applyBorder="1" applyAlignment="1">
      <alignment horizontal="left" vertical="center" wrapText="1"/>
    </xf>
    <xf numFmtId="3" fontId="19" fillId="0" borderId="0" xfId="0" applyNumberFormat="1" applyFont="1" applyBorder="1" applyAlignment="1">
      <alignment horizontal="center" vertical="center"/>
    </xf>
    <xf numFmtId="0" fontId="19" fillId="0" borderId="57" xfId="0" applyFont="1" applyFill="1" applyBorder="1" applyAlignment="1">
      <alignment horizontal="left" vertical="center"/>
    </xf>
    <xf numFmtId="3" fontId="6" fillId="0" borderId="0" xfId="0" applyNumberFormat="1" applyFont="1" applyAlignment="1">
      <alignment horizontal="right" vertical="center"/>
    </xf>
    <xf numFmtId="3" fontId="6" fillId="0" borderId="0" xfId="0" applyNumberFormat="1" applyFont="1" applyFill="1" applyAlignment="1">
      <alignment horizontal="right" vertical="center"/>
    </xf>
    <xf numFmtId="3" fontId="19" fillId="0" borderId="0" xfId="0" applyNumberFormat="1" applyFont="1" applyAlignment="1">
      <alignment horizontal="right" vertical="center"/>
    </xf>
    <xf numFmtId="3" fontId="14" fillId="0" borderId="0" xfId="0" applyNumberFormat="1" applyFont="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3" fontId="19" fillId="0" borderId="0" xfId="0" applyNumberFormat="1" applyFont="1" applyAlignment="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19" fillId="0" borderId="35" xfId="0" applyNumberFormat="1" applyFont="1" applyBorder="1" applyAlignment="1">
      <alignment horizontal="right" vertical="center"/>
    </xf>
    <xf numFmtId="3" fontId="14" fillId="0" borderId="0" xfId="0" applyNumberFormat="1" applyFont="1" applyFill="1" applyBorder="1" applyAlignment="1">
      <alignment horizontal="right"/>
    </xf>
    <xf numFmtId="3" fontId="14" fillId="0" borderId="0" xfId="0" applyNumberFormat="1" applyFont="1" applyBorder="1" applyAlignment="1">
      <alignment horizontal="right"/>
    </xf>
    <xf numFmtId="3" fontId="14" fillId="0" borderId="29" xfId="0" applyNumberFormat="1" applyFont="1" applyBorder="1" applyAlignment="1">
      <alignment horizontal="right"/>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3" fontId="14" fillId="0" borderId="29" xfId="0" applyNumberFormat="1" applyFont="1" applyBorder="1" applyAlignment="1">
      <alignment horizontal="right" vertical="center"/>
    </xf>
    <xf numFmtId="3" fontId="14" fillId="0" borderId="0" xfId="65" applyNumberFormat="1" applyFont="1" applyFill="1" applyBorder="1" applyAlignment="1">
      <alignment horizontal="right" vertical="center" wrapText="1" indent="1"/>
      <protection/>
    </xf>
    <xf numFmtId="3" fontId="6" fillId="0" borderId="0" xfId="0" applyNumberFormat="1" applyFont="1" applyBorder="1" applyAlignment="1">
      <alignment horizontal="right" vertical="top"/>
    </xf>
    <xf numFmtId="3" fontId="6" fillId="0" borderId="0" xfId="0" applyNumberFormat="1" applyFont="1" applyFill="1" applyBorder="1" applyAlignment="1">
      <alignment horizontal="right" vertical="top"/>
    </xf>
    <xf numFmtId="3" fontId="14" fillId="0" borderId="0" xfId="0" applyNumberFormat="1" applyFont="1" applyBorder="1" applyAlignment="1">
      <alignment horizontal="right" vertical="top"/>
    </xf>
    <xf numFmtId="3" fontId="14" fillId="0" borderId="29" xfId="0" applyNumberFormat="1" applyFont="1" applyBorder="1" applyAlignment="1">
      <alignment horizontal="right" vertical="top"/>
    </xf>
    <xf numFmtId="3" fontId="14" fillId="0" borderId="0" xfId="0" applyNumberFormat="1" applyFont="1" applyAlignment="1">
      <alignment horizontal="right" vertical="top"/>
    </xf>
    <xf numFmtId="3" fontId="18" fillId="0" borderId="0" xfId="0" applyNumberFormat="1" applyFont="1" applyAlignment="1">
      <alignment horizontal="right" vertical="center"/>
    </xf>
    <xf numFmtId="3" fontId="23" fillId="0" borderId="0" xfId="0" applyNumberFormat="1" applyFont="1" applyFill="1" applyBorder="1" applyAlignment="1">
      <alignment horizontal="right" vertical="center"/>
    </xf>
    <xf numFmtId="3" fontId="22" fillId="0" borderId="58" xfId="0" applyNumberFormat="1" applyFont="1" applyBorder="1" applyAlignment="1">
      <alignment horizontal="right" vertical="center"/>
    </xf>
    <xf numFmtId="3" fontId="18" fillId="0" borderId="0" xfId="0" applyNumberFormat="1" applyFont="1" applyBorder="1" applyAlignment="1">
      <alignment horizontal="right" vertical="center"/>
    </xf>
    <xf numFmtId="3" fontId="18" fillId="0" borderId="29" xfId="0" applyNumberFormat="1" applyFont="1" applyBorder="1" applyAlignment="1">
      <alignment horizontal="right" vertical="center"/>
    </xf>
    <xf numFmtId="3" fontId="18" fillId="0" borderId="0" xfId="0" applyNumberFormat="1" applyFont="1" applyBorder="1" applyAlignment="1">
      <alignment horizontal="right"/>
    </xf>
    <xf numFmtId="3" fontId="18" fillId="0" borderId="29" xfId="0" applyNumberFormat="1" applyFont="1" applyBorder="1" applyAlignment="1">
      <alignment horizontal="right"/>
    </xf>
    <xf numFmtId="3" fontId="6" fillId="0" borderId="59"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9" fillId="0" borderId="29" xfId="0" applyNumberFormat="1" applyFont="1" applyFill="1" applyBorder="1" applyAlignment="1">
      <alignment horizontal="right" vertical="center"/>
    </xf>
    <xf numFmtId="3" fontId="19" fillId="0" borderId="0" xfId="0" applyNumberFormat="1" applyFont="1" applyFill="1" applyAlignment="1">
      <alignment horizontal="right" vertical="center"/>
    </xf>
    <xf numFmtId="3" fontId="17" fillId="0" borderId="60" xfId="0" applyNumberFormat="1" applyFont="1" applyBorder="1" applyAlignment="1">
      <alignment horizontal="right" vertical="center"/>
    </xf>
    <xf numFmtId="3" fontId="17" fillId="0" borderId="60" xfId="0" applyNumberFormat="1" applyFont="1" applyFill="1" applyBorder="1" applyAlignment="1">
      <alignment horizontal="right" vertical="center"/>
    </xf>
    <xf numFmtId="3" fontId="17" fillId="0" borderId="0" xfId="0" applyNumberFormat="1" applyFont="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2" applyNumberFormat="1" applyFont="1" applyFill="1" applyBorder="1" applyAlignment="1">
      <alignment horizontal="center" vertical="center"/>
      <protection/>
    </xf>
    <xf numFmtId="3" fontId="6" fillId="0" borderId="0" xfId="62" applyNumberFormat="1" applyFont="1" applyFill="1" applyAlignment="1">
      <alignment horizontal="center" vertical="center"/>
      <protection/>
    </xf>
    <xf numFmtId="3" fontId="14" fillId="0" borderId="0" xfId="62" applyNumberFormat="1" applyFont="1" applyFill="1" applyAlignment="1">
      <alignment/>
      <protection/>
    </xf>
    <xf numFmtId="3" fontId="14" fillId="0" borderId="10" xfId="0" applyNumberFormat="1" applyFont="1" applyFill="1" applyBorder="1" applyAlignment="1">
      <alignment horizontal="center" wrapText="1"/>
    </xf>
    <xf numFmtId="3" fontId="14" fillId="0" borderId="11" xfId="0" applyNumberFormat="1" applyFont="1" applyFill="1" applyBorder="1" applyAlignment="1">
      <alignment horizontal="center" wrapText="1"/>
    </xf>
    <xf numFmtId="3" fontId="14" fillId="0" borderId="11" xfId="0" applyNumberFormat="1" applyFont="1" applyFill="1" applyBorder="1" applyAlignment="1">
      <alignment/>
    </xf>
    <xf numFmtId="3" fontId="14" fillId="0" borderId="11" xfId="0" applyNumberFormat="1" applyFont="1" applyFill="1" applyBorder="1" applyAlignment="1">
      <alignment horizontal="right"/>
    </xf>
    <xf numFmtId="3" fontId="14" fillId="0" borderId="23" xfId="0" applyNumberFormat="1" applyFont="1" applyFill="1" applyBorder="1" applyAlignment="1">
      <alignment horizontal="right"/>
    </xf>
    <xf numFmtId="3" fontId="2" fillId="0" borderId="61" xfId="62" applyNumberFormat="1" applyFont="1" applyFill="1" applyBorder="1" applyAlignment="1">
      <alignment horizontal="center" vertical="center" textRotation="90"/>
      <protection/>
    </xf>
    <xf numFmtId="0" fontId="2" fillId="0" borderId="62" xfId="68"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vertical="top"/>
    </xf>
    <xf numFmtId="0" fontId="6" fillId="0" borderId="0" xfId="66" applyFont="1" applyFill="1" applyBorder="1" applyAlignment="1">
      <alignment horizontal="center" vertical="top"/>
      <protection/>
    </xf>
    <xf numFmtId="0" fontId="6" fillId="0" borderId="0" xfId="66" applyFont="1" applyFill="1" applyBorder="1" applyAlignment="1">
      <alignment horizontal="center"/>
      <protection/>
    </xf>
    <xf numFmtId="0" fontId="2" fillId="0" borderId="63" xfId="66" applyFont="1" applyFill="1" applyBorder="1" applyAlignment="1">
      <alignment horizontal="center"/>
      <protection/>
    </xf>
    <xf numFmtId="0" fontId="2" fillId="0" borderId="61" xfId="66" applyFont="1" applyFill="1" applyBorder="1" applyAlignment="1">
      <alignment horizontal="center" vertical="top"/>
      <protection/>
    </xf>
    <xf numFmtId="0" fontId="12" fillId="0" borderId="61" xfId="66" applyFont="1" applyFill="1" applyBorder="1" applyAlignment="1">
      <alignment wrapText="1"/>
      <protection/>
    </xf>
    <xf numFmtId="0" fontId="2" fillId="0" borderId="61" xfId="66" applyFont="1" applyFill="1" applyBorder="1" applyAlignment="1">
      <alignment horizontal="center" wrapText="1"/>
      <protection/>
    </xf>
    <xf numFmtId="3" fontId="2" fillId="0" borderId="61" xfId="66" applyNumberFormat="1" applyFont="1" applyFill="1" applyBorder="1">
      <alignment/>
      <protection/>
    </xf>
    <xf numFmtId="0" fontId="4" fillId="0" borderId="10" xfId="66" applyFont="1" applyFill="1" applyBorder="1" applyAlignment="1">
      <alignment horizontal="center" vertical="center"/>
      <protection/>
    </xf>
    <xf numFmtId="0" fontId="4" fillId="0" borderId="11" xfId="66" applyFont="1" applyFill="1" applyBorder="1" applyAlignment="1">
      <alignment wrapText="1"/>
      <protection/>
    </xf>
    <xf numFmtId="0" fontId="2" fillId="0" borderId="64" xfId="66" applyFont="1" applyFill="1" applyBorder="1" applyAlignment="1">
      <alignment horizontal="center"/>
      <protection/>
    </xf>
    <xf numFmtId="0" fontId="2" fillId="0" borderId="65" xfId="66" applyFont="1" applyFill="1" applyBorder="1" applyAlignment="1">
      <alignment horizontal="center" vertical="top"/>
      <protection/>
    </xf>
    <xf numFmtId="0" fontId="2" fillId="0" borderId="65" xfId="63" applyFont="1" applyFill="1" applyBorder="1" applyAlignment="1">
      <alignment horizontal="left" wrapText="1" indent="1"/>
      <protection/>
    </xf>
    <xf numFmtId="0" fontId="14" fillId="0" borderId="65" xfId="66" applyFont="1" applyFill="1" applyBorder="1" applyAlignment="1">
      <alignment horizontal="center" wrapText="1"/>
      <protection/>
    </xf>
    <xf numFmtId="0" fontId="4" fillId="0" borderId="63" xfId="66" applyFont="1" applyFill="1" applyBorder="1" applyAlignment="1">
      <alignment horizontal="center" vertical="center"/>
      <protection/>
    </xf>
    <xf numFmtId="0" fontId="4" fillId="0" borderId="61" xfId="66" applyFont="1" applyFill="1" applyBorder="1" applyAlignment="1">
      <alignment horizontal="center" vertical="top"/>
      <protection/>
    </xf>
    <xf numFmtId="0" fontId="4" fillId="0" borderId="61" xfId="67" applyFont="1" applyFill="1" applyBorder="1" applyAlignment="1">
      <alignment horizontal="left" vertical="center"/>
      <protection/>
    </xf>
    <xf numFmtId="0" fontId="4" fillId="0" borderId="61" xfId="66" applyFont="1" applyFill="1" applyBorder="1" applyAlignment="1">
      <alignment horizontal="center" vertical="center" wrapText="1"/>
      <protection/>
    </xf>
    <xf numFmtId="3" fontId="4" fillId="0" borderId="61" xfId="66" applyNumberFormat="1" applyFont="1" applyFill="1" applyBorder="1" applyAlignment="1">
      <alignment vertical="center"/>
      <protection/>
    </xf>
    <xf numFmtId="0" fontId="4" fillId="0" borderId="12" xfId="66" applyFont="1" applyFill="1" applyBorder="1" applyAlignment="1">
      <alignment horizontal="center" vertical="center" wrapText="1"/>
      <protection/>
    </xf>
    <xf numFmtId="0" fontId="4" fillId="0" borderId="66" xfId="66" applyFont="1" applyFill="1" applyBorder="1" applyAlignment="1">
      <alignment horizontal="center" vertical="center" wrapText="1"/>
      <protection/>
    </xf>
    <xf numFmtId="3" fontId="4" fillId="0" borderId="66" xfId="66" applyNumberFormat="1" applyFont="1" applyFill="1" applyBorder="1" applyAlignment="1">
      <alignment vertical="center"/>
      <protection/>
    </xf>
    <xf numFmtId="3" fontId="4" fillId="0" borderId="67" xfId="62" applyNumberFormat="1" applyFont="1" applyFill="1" applyBorder="1" applyAlignment="1">
      <alignment horizontal="right"/>
      <protection/>
    </xf>
    <xf numFmtId="3" fontId="6" fillId="0" borderId="0" xfId="0" applyNumberFormat="1" applyFont="1" applyFill="1" applyBorder="1" applyAlignment="1">
      <alignment horizontal="center" vertical="center"/>
    </xf>
    <xf numFmtId="3" fontId="23" fillId="0" borderId="0" xfId="0" applyNumberFormat="1" applyFont="1" applyFill="1" applyAlignment="1">
      <alignment horizontal="center" vertical="center"/>
    </xf>
    <xf numFmtId="0" fontId="2" fillId="0" borderId="11" xfId="66" applyFont="1" applyFill="1" applyBorder="1" applyAlignment="1">
      <alignment horizontal="center" vertical="center" wrapText="1"/>
      <protection/>
    </xf>
    <xf numFmtId="0" fontId="6" fillId="0" borderId="0" xfId="66" applyFont="1" applyFill="1" applyBorder="1" applyAlignment="1">
      <alignment horizontal="center" wrapText="1"/>
      <protection/>
    </xf>
    <xf numFmtId="3" fontId="6" fillId="0" borderId="0" xfId="66" applyNumberFormat="1" applyFont="1" applyFill="1" applyBorder="1" applyAlignment="1">
      <alignment horizontal="center"/>
      <protection/>
    </xf>
    <xf numFmtId="0" fontId="2" fillId="0" borderId="11" xfId="66" applyFont="1" applyFill="1" applyBorder="1" applyAlignment="1">
      <alignment horizontal="center" vertical="center"/>
      <protection/>
    </xf>
    <xf numFmtId="0" fontId="14" fillId="0" borderId="11" xfId="63" applyFont="1" applyFill="1" applyBorder="1" applyAlignment="1">
      <alignment horizontal="center" vertical="center" wrapText="1"/>
      <protection/>
    </xf>
    <xf numFmtId="0" fontId="2" fillId="0" borderId="11" xfId="63" applyFont="1" applyFill="1" applyBorder="1" applyAlignment="1">
      <alignment horizontal="left" vertical="center" wrapText="1" indent="1"/>
      <protection/>
    </xf>
    <xf numFmtId="0" fontId="2" fillId="0" borderId="11"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2" fillId="0" borderId="0" xfId="68" applyFont="1" applyFill="1" applyBorder="1" applyAlignment="1">
      <alignment horizontal="center" vertical="center" wrapText="1"/>
      <protection/>
    </xf>
    <xf numFmtId="3" fontId="6" fillId="0" borderId="0" xfId="68" applyNumberFormat="1" applyFont="1" applyFill="1" applyBorder="1" applyAlignment="1">
      <alignment horizontal="center" vertical="center"/>
      <protection/>
    </xf>
    <xf numFmtId="3" fontId="2" fillId="0" borderId="63" xfId="62" applyNumberFormat="1" applyFont="1" applyFill="1" applyBorder="1" applyAlignment="1">
      <alignment horizontal="center" vertical="center"/>
      <protection/>
    </xf>
    <xf numFmtId="3" fontId="11" fillId="0" borderId="0" xfId="60" applyNumberFormat="1" applyFont="1" applyFill="1" applyBorder="1" applyAlignment="1">
      <alignment horizontal="center" vertical="center"/>
      <protection/>
    </xf>
    <xf numFmtId="3" fontId="11" fillId="0" borderId="0" xfId="60" applyNumberFormat="1" applyFont="1" applyFill="1" applyBorder="1" applyAlignment="1">
      <alignment vertical="center"/>
      <protection/>
    </xf>
    <xf numFmtId="0" fontId="11" fillId="0" borderId="0" xfId="68" applyFont="1" applyFill="1" applyBorder="1" applyAlignment="1">
      <alignment horizontal="center" vertical="center" wrapText="1"/>
      <protection/>
    </xf>
    <xf numFmtId="0" fontId="2" fillId="0" borderId="0" xfId="68" applyFont="1" applyFill="1" applyBorder="1" applyAlignment="1">
      <alignment vertical="center"/>
      <protection/>
    </xf>
    <xf numFmtId="3" fontId="2" fillId="0" borderId="0" xfId="68" applyNumberFormat="1" applyFont="1" applyFill="1" applyBorder="1" applyAlignment="1">
      <alignment vertical="center"/>
      <protection/>
    </xf>
    <xf numFmtId="3" fontId="4" fillId="0" borderId="0" xfId="62" applyNumberFormat="1" applyFont="1" applyFill="1" applyAlignment="1">
      <alignment horizontal="center" vertical="center"/>
      <protection/>
    </xf>
    <xf numFmtId="3" fontId="27" fillId="0" borderId="68" xfId="61" applyNumberFormat="1" applyFont="1" applyFill="1" applyBorder="1" applyAlignment="1">
      <alignment horizontal="center" vertical="center" wrapText="1"/>
      <protection/>
    </xf>
    <xf numFmtId="3" fontId="9" fillId="0" borderId="69" xfId="61" applyNumberFormat="1" applyFont="1" applyFill="1" applyBorder="1" applyAlignment="1">
      <alignment horizontal="center" vertical="center" wrapText="1"/>
      <protection/>
    </xf>
    <xf numFmtId="0" fontId="4" fillId="0" borderId="0" xfId="0" applyFont="1" applyBorder="1" applyAlignment="1">
      <alignment/>
    </xf>
    <xf numFmtId="0" fontId="4" fillId="0" borderId="31" xfId="0" applyFont="1" applyBorder="1" applyAlignment="1">
      <alignment/>
    </xf>
    <xf numFmtId="0" fontId="1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70" xfId="0" applyFont="1" applyFill="1" applyBorder="1" applyAlignment="1">
      <alignment vertical="center"/>
    </xf>
    <xf numFmtId="0" fontId="4" fillId="0" borderId="71" xfId="0" applyFont="1" applyFill="1" applyBorder="1" applyAlignment="1">
      <alignment horizontal="center" vertical="top"/>
    </xf>
    <xf numFmtId="0" fontId="4" fillId="0" borderId="71" xfId="0" applyFont="1" applyFill="1" applyBorder="1" applyAlignment="1">
      <alignment horizontal="center" vertical="center" wrapText="1"/>
    </xf>
    <xf numFmtId="3" fontId="4" fillId="0" borderId="69"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wrapText="1"/>
    </xf>
    <xf numFmtId="0" fontId="5" fillId="0" borderId="0" xfId="0" applyFont="1" applyFill="1" applyAlignment="1">
      <alignment/>
    </xf>
    <xf numFmtId="0" fontId="28"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Alignment="1">
      <alignment/>
    </xf>
    <xf numFmtId="0" fontId="11" fillId="0" borderId="0" xfId="0" applyFont="1" applyFill="1" applyAlignment="1">
      <alignment horizontal="center" vertical="top"/>
    </xf>
    <xf numFmtId="0" fontId="2" fillId="0" borderId="0" xfId="0" applyFont="1" applyFill="1" applyAlignment="1">
      <alignment vertical="top" wrapText="1"/>
    </xf>
    <xf numFmtId="3" fontId="5" fillId="0" borderId="0" xfId="0" applyNumberFormat="1" applyFont="1" applyFill="1" applyAlignment="1">
      <alignment vertical="top"/>
    </xf>
    <xf numFmtId="3" fontId="2" fillId="0" borderId="0" xfId="65" applyNumberFormat="1" applyFont="1" applyFill="1" applyBorder="1" applyAlignment="1">
      <alignment wrapText="1"/>
      <protection/>
    </xf>
    <xf numFmtId="3" fontId="5" fillId="0" borderId="0" xfId="65" applyNumberFormat="1" applyFont="1" applyFill="1" applyBorder="1" applyAlignment="1">
      <alignment wrapText="1"/>
      <protection/>
    </xf>
    <xf numFmtId="0" fontId="5" fillId="0" borderId="0" xfId="0" applyFont="1" applyFill="1" applyAlignment="1">
      <alignment vertical="top"/>
    </xf>
    <xf numFmtId="3" fontId="2" fillId="0" borderId="0" xfId="0" applyNumberFormat="1" applyFont="1" applyFill="1" applyAlignment="1">
      <alignment vertical="top"/>
    </xf>
    <xf numFmtId="0" fontId="11" fillId="0" borderId="0" xfId="0" applyFont="1" applyFill="1" applyAlignment="1">
      <alignment horizontal="center" vertical="center"/>
    </xf>
    <xf numFmtId="0" fontId="4" fillId="0" borderId="71" xfId="0" applyFont="1" applyFill="1" applyBorder="1" applyAlignment="1">
      <alignment vertical="top"/>
    </xf>
    <xf numFmtId="0" fontId="4" fillId="0" borderId="71" xfId="0" applyFont="1" applyFill="1" applyBorder="1" applyAlignment="1">
      <alignment vertical="center" wrapText="1"/>
    </xf>
    <xf numFmtId="3" fontId="4" fillId="0" borderId="72" xfId="0" applyNumberFormat="1" applyFont="1" applyFill="1" applyBorder="1" applyAlignment="1">
      <alignment vertical="center"/>
    </xf>
    <xf numFmtId="0" fontId="2" fillId="0" borderId="0" xfId="0" applyFont="1" applyFill="1" applyAlignment="1">
      <alignment horizontal="left" wrapText="1" indent="2"/>
    </xf>
    <xf numFmtId="0" fontId="29" fillId="0" borderId="0" xfId="0" applyFont="1" applyFill="1" applyAlignment="1">
      <alignment wrapText="1"/>
    </xf>
    <xf numFmtId="0" fontId="5" fillId="0" borderId="0" xfId="0" applyFont="1" applyFill="1" applyAlignment="1">
      <alignment/>
    </xf>
    <xf numFmtId="0" fontId="2" fillId="0" borderId="0" xfId="0" applyFont="1" applyFill="1" applyBorder="1" applyAlignment="1">
      <alignment/>
    </xf>
    <xf numFmtId="0" fontId="5" fillId="0" borderId="0" xfId="0" applyFont="1" applyFill="1" applyAlignment="1">
      <alignment horizontal="right" vertical="top"/>
    </xf>
    <xf numFmtId="0" fontId="29" fillId="0" borderId="0" xfId="0" applyFont="1" applyFill="1" applyAlignment="1">
      <alignment/>
    </xf>
    <xf numFmtId="0" fontId="5" fillId="0" borderId="32" xfId="0" applyFont="1" applyFill="1" applyBorder="1" applyAlignment="1">
      <alignment vertical="center"/>
    </xf>
    <xf numFmtId="0" fontId="5" fillId="0" borderId="32" xfId="0" applyFont="1" applyFill="1" applyBorder="1" applyAlignment="1">
      <alignment horizontal="right" vertical="center"/>
    </xf>
    <xf numFmtId="3" fontId="5" fillId="0" borderId="32" xfId="0" applyNumberFormat="1" applyFont="1" applyFill="1" applyBorder="1" applyAlignment="1">
      <alignment vertical="center"/>
    </xf>
    <xf numFmtId="3" fontId="2" fillId="0" borderId="0" xfId="69" applyNumberFormat="1" applyFont="1" applyFill="1" applyBorder="1">
      <alignment/>
      <protection/>
    </xf>
    <xf numFmtId="0" fontId="5"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vertical="top"/>
    </xf>
    <xf numFmtId="0" fontId="5" fillId="0" borderId="0" xfId="0" applyFont="1" applyFill="1" applyBorder="1" applyAlignment="1">
      <alignment vertical="top"/>
    </xf>
    <xf numFmtId="0" fontId="4" fillId="0" borderId="0" xfId="0" applyFont="1" applyFill="1" applyAlignment="1">
      <alignment/>
    </xf>
    <xf numFmtId="0" fontId="31" fillId="0" borderId="0" xfId="0" applyFont="1" applyFill="1" applyBorder="1" applyAlignment="1">
      <alignment wrapText="1"/>
    </xf>
    <xf numFmtId="0" fontId="28" fillId="0" borderId="0" xfId="0" applyFont="1" applyFill="1" applyBorder="1" applyAlignment="1">
      <alignment wrapText="1"/>
    </xf>
    <xf numFmtId="0" fontId="30" fillId="0" borderId="0" xfId="0" applyFont="1" applyFill="1" applyBorder="1" applyAlignment="1">
      <alignment vertical="top"/>
    </xf>
    <xf numFmtId="3" fontId="5" fillId="0" borderId="0" xfId="0" applyNumberFormat="1" applyFont="1" applyFill="1" applyBorder="1" applyAlignment="1">
      <alignment/>
    </xf>
    <xf numFmtId="0" fontId="12" fillId="0" borderId="0" xfId="0" applyFont="1" applyFill="1" applyAlignment="1">
      <alignment/>
    </xf>
    <xf numFmtId="0" fontId="5" fillId="0" borderId="0" xfId="0" applyFont="1" applyFill="1" applyBorder="1" applyAlignment="1">
      <alignment/>
    </xf>
    <xf numFmtId="3" fontId="5" fillId="0" borderId="0" xfId="0" applyNumberFormat="1" applyFont="1" applyFill="1" applyBorder="1" applyAlignment="1">
      <alignment vertical="top"/>
    </xf>
    <xf numFmtId="3" fontId="2" fillId="0" borderId="31" xfId="69" applyNumberFormat="1" applyFont="1" applyFill="1" applyBorder="1">
      <alignment/>
      <protection/>
    </xf>
    <xf numFmtId="0" fontId="5" fillId="0" borderId="32"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center" vertical="top"/>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29" fillId="0" borderId="0" xfId="0" applyFont="1" applyFill="1" applyBorder="1" applyAlignment="1">
      <alignment wrapText="1"/>
    </xf>
    <xf numFmtId="0" fontId="5" fillId="0" borderId="0" xfId="0" applyFont="1" applyFill="1" applyBorder="1" applyAlignment="1">
      <alignment wrapText="1"/>
    </xf>
    <xf numFmtId="3" fontId="29" fillId="0" borderId="0" xfId="0" applyNumberFormat="1" applyFont="1" applyFill="1" applyBorder="1" applyAlignment="1">
      <alignment/>
    </xf>
    <xf numFmtId="3" fontId="29"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3" fontId="9" fillId="0" borderId="73" xfId="61" applyNumberFormat="1" applyFont="1" applyBorder="1" applyAlignment="1">
      <alignment horizontal="right" wrapText="1"/>
      <protection/>
    </xf>
    <xf numFmtId="3" fontId="9" fillId="0" borderId="29" xfId="0" applyNumberFormat="1" applyFont="1" applyBorder="1" applyAlignment="1">
      <alignment/>
    </xf>
    <xf numFmtId="3" fontId="9" fillId="0" borderId="74" xfId="61" applyNumberFormat="1" applyFont="1" applyBorder="1" applyAlignment="1">
      <alignment horizontal="right" wrapText="1"/>
      <protection/>
    </xf>
    <xf numFmtId="3" fontId="9" fillId="0" borderId="29" xfId="0" applyNumberFormat="1" applyFont="1" applyFill="1" applyBorder="1" applyAlignment="1">
      <alignment/>
    </xf>
    <xf numFmtId="3" fontId="9" fillId="0" borderId="75" xfId="0" applyNumberFormat="1" applyFont="1" applyBorder="1" applyAlignment="1">
      <alignment vertical="center"/>
    </xf>
    <xf numFmtId="3" fontId="9" fillId="0" borderId="29" xfId="0" applyNumberFormat="1" applyFont="1" applyFill="1" applyBorder="1" applyAlignment="1">
      <alignment vertical="center"/>
    </xf>
    <xf numFmtId="3" fontId="9" fillId="0" borderId="76" xfId="0" applyNumberFormat="1" applyFont="1" applyFill="1" applyBorder="1" applyAlignment="1">
      <alignment vertical="center"/>
    </xf>
    <xf numFmtId="3" fontId="9" fillId="0" borderId="77" xfId="0" applyNumberFormat="1" applyFont="1" applyFill="1" applyBorder="1" applyAlignment="1">
      <alignment vertical="center"/>
    </xf>
    <xf numFmtId="3" fontId="6" fillId="0" borderId="0" xfId="61" applyNumberFormat="1" applyFont="1" applyFill="1" applyBorder="1" applyAlignment="1">
      <alignment/>
      <protection/>
    </xf>
    <xf numFmtId="3" fontId="14" fillId="0" borderId="29" xfId="0" applyNumberFormat="1" applyFont="1" applyFill="1" applyBorder="1" applyAlignment="1">
      <alignment/>
    </xf>
    <xf numFmtId="3" fontId="18" fillId="0" borderId="0" xfId="0" applyNumberFormat="1" applyFont="1" applyFill="1" applyBorder="1" applyAlignment="1">
      <alignment horizontal="center" vertical="center"/>
    </xf>
    <xf numFmtId="3" fontId="18" fillId="0" borderId="29" xfId="0" applyNumberFormat="1" applyFont="1" applyFill="1" applyBorder="1" applyAlignment="1">
      <alignment/>
    </xf>
    <xf numFmtId="3" fontId="18" fillId="0" borderId="28"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8" fillId="0" borderId="0" xfId="65" applyNumberFormat="1" applyFont="1" applyFill="1" applyBorder="1" applyAlignment="1">
      <alignment horizontal="left" vertical="top" indent="2"/>
      <protection/>
    </xf>
    <xf numFmtId="3" fontId="18" fillId="0" borderId="0" xfId="0" applyNumberFormat="1" applyFont="1" applyFill="1" applyAlignment="1">
      <alignment vertical="top"/>
    </xf>
    <xf numFmtId="3" fontId="19" fillId="0" borderId="28" xfId="0" applyNumberFormat="1" applyFont="1" applyFill="1" applyBorder="1" applyAlignment="1">
      <alignment horizontal="center" vertical="top"/>
    </xf>
    <xf numFmtId="3" fontId="19" fillId="0" borderId="0" xfId="0" applyNumberFormat="1" applyFont="1" applyFill="1" applyBorder="1" applyAlignment="1">
      <alignment horizontal="center" vertical="top"/>
    </xf>
    <xf numFmtId="3" fontId="19" fillId="0" borderId="0" xfId="65" applyNumberFormat="1" applyFont="1" applyFill="1" applyBorder="1" applyAlignment="1">
      <alignment horizontal="left" vertical="top" indent="2"/>
      <protection/>
    </xf>
    <xf numFmtId="3" fontId="19" fillId="0" borderId="0" xfId="0" applyNumberFormat="1" applyFont="1" applyFill="1" applyBorder="1" applyAlignment="1">
      <alignment vertical="top"/>
    </xf>
    <xf numFmtId="3" fontId="22" fillId="0" borderId="0" xfId="0" applyNumberFormat="1" applyFont="1" applyFill="1" applyBorder="1" applyAlignment="1">
      <alignment vertical="top"/>
    </xf>
    <xf numFmtId="3" fontId="19" fillId="0" borderId="0" xfId="0" applyNumberFormat="1" applyFont="1" applyFill="1" applyAlignment="1">
      <alignment vertical="top"/>
    </xf>
    <xf numFmtId="3" fontId="18" fillId="0" borderId="78" xfId="0" applyNumberFormat="1" applyFont="1" applyFill="1" applyBorder="1" applyAlignment="1">
      <alignment vertical="center"/>
    </xf>
    <xf numFmtId="3" fontId="19" fillId="0" borderId="31" xfId="0" applyNumberFormat="1" applyFont="1" applyFill="1" applyBorder="1" applyAlignment="1">
      <alignment horizontal="center" vertical="center"/>
    </xf>
    <xf numFmtId="3" fontId="19" fillId="0" borderId="31" xfId="65" applyNumberFormat="1" applyFont="1" applyFill="1" applyBorder="1" applyAlignment="1">
      <alignment vertical="center"/>
      <protection/>
    </xf>
    <xf numFmtId="3" fontId="19" fillId="0" borderId="31" xfId="0" applyNumberFormat="1" applyFont="1" applyFill="1" applyBorder="1" applyAlignment="1">
      <alignment vertical="center"/>
    </xf>
    <xf numFmtId="3" fontId="17" fillId="0" borderId="0" xfId="0" applyNumberFormat="1" applyFont="1" applyFill="1" applyAlignment="1">
      <alignment horizontal="center"/>
    </xf>
    <xf numFmtId="3" fontId="19" fillId="0" borderId="60" xfId="0" applyNumberFormat="1" applyFont="1" applyFill="1" applyBorder="1" applyAlignment="1">
      <alignment vertical="center"/>
    </xf>
    <xf numFmtId="3" fontId="19" fillId="0" borderId="0" xfId="0" applyNumberFormat="1" applyFont="1" applyFill="1" applyBorder="1" applyAlignment="1">
      <alignment/>
    </xf>
    <xf numFmtId="3" fontId="22" fillId="0" borderId="60" xfId="0" applyNumberFormat="1" applyFont="1" applyFill="1" applyBorder="1" applyAlignment="1">
      <alignment vertical="center"/>
    </xf>
    <xf numFmtId="3" fontId="19" fillId="0" borderId="79" xfId="0" applyNumberFormat="1" applyFont="1" applyFill="1" applyBorder="1" applyAlignment="1">
      <alignment vertical="center"/>
    </xf>
    <xf numFmtId="3" fontId="19" fillId="0" borderId="0" xfId="65" applyNumberFormat="1" applyFont="1" applyFill="1" applyBorder="1" applyAlignment="1">
      <alignment/>
      <protection/>
    </xf>
    <xf numFmtId="3" fontId="19" fillId="0" borderId="0" xfId="0" applyNumberFormat="1" applyFont="1" applyFill="1" applyAlignment="1">
      <alignment/>
    </xf>
    <xf numFmtId="3" fontId="14" fillId="0" borderId="29" xfId="0" applyNumberFormat="1" applyFont="1" applyFill="1" applyBorder="1" applyAlignment="1">
      <alignment vertical="top"/>
    </xf>
    <xf numFmtId="3" fontId="18" fillId="0" borderId="80" xfId="0" applyNumberFormat="1" applyFont="1" applyFill="1" applyBorder="1" applyAlignment="1">
      <alignment vertical="center"/>
    </xf>
    <xf numFmtId="3" fontId="19" fillId="0" borderId="74" xfId="0" applyNumberFormat="1" applyFont="1" applyFill="1" applyBorder="1" applyAlignment="1">
      <alignment vertical="center"/>
    </xf>
    <xf numFmtId="3" fontId="14" fillId="0" borderId="0" xfId="65" applyNumberFormat="1" applyFont="1" applyFill="1" applyBorder="1" applyAlignment="1">
      <alignment horizontal="left" indent="1"/>
      <protection/>
    </xf>
    <xf numFmtId="3" fontId="18" fillId="0" borderId="0" xfId="65" applyNumberFormat="1" applyFont="1" applyFill="1" applyBorder="1" applyAlignment="1">
      <alignment horizontal="left" vertical="top"/>
      <protection/>
    </xf>
    <xf numFmtId="3" fontId="19" fillId="0" borderId="0" xfId="65" applyNumberFormat="1" applyFont="1" applyFill="1" applyBorder="1" applyAlignment="1">
      <alignment horizontal="left" vertical="top"/>
      <protection/>
    </xf>
    <xf numFmtId="3" fontId="14" fillId="0" borderId="29" xfId="0" applyNumberFormat="1" applyFont="1" applyBorder="1" applyAlignment="1">
      <alignment vertical="center"/>
    </xf>
    <xf numFmtId="3" fontId="23" fillId="0" borderId="0" xfId="0" applyNumberFormat="1" applyFont="1" applyBorder="1" applyAlignment="1">
      <alignment horizontal="right" vertical="center"/>
    </xf>
    <xf numFmtId="3" fontId="22" fillId="0" borderId="35" xfId="0" applyNumberFormat="1" applyFont="1" applyBorder="1" applyAlignment="1">
      <alignment horizontal="right" vertical="center"/>
    </xf>
    <xf numFmtId="3" fontId="17" fillId="0" borderId="0" xfId="0" applyNumberFormat="1" applyFont="1" applyBorder="1" applyAlignment="1">
      <alignment horizontal="right" vertical="center"/>
    </xf>
    <xf numFmtId="3" fontId="14" fillId="0" borderId="35" xfId="0" applyNumberFormat="1" applyFont="1" applyBorder="1" applyAlignment="1">
      <alignment horizontal="right" vertical="center"/>
    </xf>
    <xf numFmtId="3" fontId="18" fillId="0" borderId="35" xfId="0" applyNumberFormat="1" applyFont="1" applyBorder="1" applyAlignment="1">
      <alignment horizontal="right" vertical="center"/>
    </xf>
    <xf numFmtId="3" fontId="14" fillId="0" borderId="81" xfId="0" applyNumberFormat="1" applyFont="1" applyBorder="1" applyAlignment="1">
      <alignment/>
    </xf>
    <xf numFmtId="3" fontId="18" fillId="0" borderId="0" xfId="65" applyNumberFormat="1" applyFont="1" applyFill="1" applyBorder="1" applyAlignment="1">
      <alignment horizontal="left" vertical="center" wrapText="1" indent="1"/>
      <protection/>
    </xf>
    <xf numFmtId="3" fontId="18" fillId="0" borderId="0" xfId="65" applyNumberFormat="1" applyFont="1" applyFill="1" applyBorder="1" applyAlignment="1">
      <alignment horizontal="right" vertical="center" wrapText="1" indent="1"/>
      <protection/>
    </xf>
    <xf numFmtId="3" fontId="19" fillId="0" borderId="0" xfId="65" applyNumberFormat="1" applyFont="1" applyFill="1" applyBorder="1" applyAlignment="1">
      <alignment horizontal="left" vertical="center" wrapText="1" indent="1"/>
      <protection/>
    </xf>
    <xf numFmtId="3" fontId="19" fillId="0" borderId="0" xfId="65" applyNumberFormat="1" applyFont="1" applyFill="1" applyBorder="1" applyAlignment="1">
      <alignment horizontal="right" vertical="center" wrapText="1" indent="1"/>
      <protection/>
    </xf>
    <xf numFmtId="3" fontId="23" fillId="0" borderId="0" xfId="0" applyNumberFormat="1" applyFont="1" applyFill="1" applyBorder="1" applyAlignment="1">
      <alignment horizontal="right"/>
    </xf>
    <xf numFmtId="3" fontId="22" fillId="0" borderId="82" xfId="0" applyNumberFormat="1" applyFont="1" applyFill="1" applyBorder="1" applyAlignment="1">
      <alignment horizontal="center" vertical="center"/>
    </xf>
    <xf numFmtId="3" fontId="22" fillId="0" borderId="78" xfId="0" applyNumberFormat="1" applyFont="1" applyFill="1" applyBorder="1" applyAlignment="1">
      <alignment vertical="center"/>
    </xf>
    <xf numFmtId="3" fontId="22" fillId="0" borderId="78" xfId="0" applyNumberFormat="1" applyFont="1" applyBorder="1" applyAlignment="1">
      <alignment horizontal="center" vertical="center"/>
    </xf>
    <xf numFmtId="3" fontId="22" fillId="0" borderId="78" xfId="0" applyNumberFormat="1" applyFont="1" applyFill="1" applyBorder="1" applyAlignment="1">
      <alignment horizontal="right" vertical="center"/>
    </xf>
    <xf numFmtId="3" fontId="19" fillId="0" borderId="83" xfId="65" applyNumberFormat="1" applyFont="1" applyFill="1" applyBorder="1" applyAlignment="1">
      <alignment horizontal="left" vertical="center" wrapText="1" indent="1"/>
      <protection/>
    </xf>
    <xf numFmtId="3" fontId="19" fillId="0" borderId="84" xfId="0" applyNumberFormat="1" applyFont="1" applyFill="1" applyBorder="1" applyAlignment="1">
      <alignment horizontal="center" vertical="center"/>
    </xf>
    <xf numFmtId="3" fontId="19" fillId="0" borderId="83" xfId="0" applyNumberFormat="1" applyFont="1" applyFill="1" applyBorder="1" applyAlignment="1">
      <alignment horizontal="center" vertical="center"/>
    </xf>
    <xf numFmtId="3" fontId="17" fillId="0" borderId="83" xfId="0" applyNumberFormat="1" applyFont="1" applyFill="1" applyBorder="1" applyAlignment="1">
      <alignment horizontal="right" vertical="center"/>
    </xf>
    <xf numFmtId="3" fontId="19" fillId="0" borderId="85" xfId="0" applyNumberFormat="1" applyFont="1" applyBorder="1" applyAlignment="1">
      <alignment horizontal="right" vertical="center"/>
    </xf>
    <xf numFmtId="3" fontId="19" fillId="0" borderId="83" xfId="0" applyNumberFormat="1" applyFont="1" applyBorder="1" applyAlignment="1">
      <alignment horizontal="right" vertical="center"/>
    </xf>
    <xf numFmtId="3" fontId="19" fillId="0" borderId="58" xfId="0" applyNumberFormat="1" applyFont="1" applyBorder="1" applyAlignment="1">
      <alignment horizontal="right" vertical="center"/>
    </xf>
    <xf numFmtId="3" fontId="14" fillId="0" borderId="35" xfId="0" applyNumberFormat="1" applyFont="1" applyBorder="1" applyAlignment="1">
      <alignment/>
    </xf>
    <xf numFmtId="3" fontId="14" fillId="0" borderId="35" xfId="0" applyNumberFormat="1" applyFont="1" applyBorder="1" applyAlignment="1">
      <alignment vertical="center"/>
    </xf>
    <xf numFmtId="3" fontId="22" fillId="0" borderId="35" xfId="0" applyNumberFormat="1" applyFont="1" applyBorder="1" applyAlignment="1">
      <alignment horizontal="right"/>
    </xf>
    <xf numFmtId="3" fontId="23" fillId="0" borderId="78" xfId="0" applyNumberFormat="1" applyFont="1" applyFill="1" applyBorder="1" applyAlignment="1">
      <alignment horizontal="right" vertical="center"/>
    </xf>
    <xf numFmtId="3" fontId="24" fillId="0" borderId="28" xfId="0" applyNumberFormat="1" applyFont="1" applyFill="1" applyBorder="1" applyAlignment="1">
      <alignment horizontal="center" vertical="top"/>
    </xf>
    <xf numFmtId="3" fontId="14" fillId="0" borderId="60" xfId="0" applyNumberFormat="1" applyFont="1" applyFill="1" applyBorder="1" applyAlignment="1">
      <alignment horizontal="left" vertical="center"/>
    </xf>
    <xf numFmtId="3" fontId="19" fillId="0" borderId="60" xfId="65" applyNumberFormat="1" applyFont="1" applyFill="1" applyBorder="1" applyAlignment="1">
      <alignment horizontal="center" vertical="center"/>
      <protection/>
    </xf>
    <xf numFmtId="3" fontId="19" fillId="0" borderId="60" xfId="65" applyNumberFormat="1" applyFont="1" applyBorder="1" applyAlignment="1">
      <alignment horizontal="center" vertical="center"/>
      <protection/>
    </xf>
    <xf numFmtId="3" fontId="22" fillId="0" borderId="81" xfId="0" applyNumberFormat="1" applyFont="1" applyBorder="1" applyAlignment="1">
      <alignment horizontal="right"/>
    </xf>
    <xf numFmtId="3" fontId="14" fillId="0" borderId="60" xfId="0" applyNumberFormat="1" applyFont="1" applyFill="1" applyBorder="1" applyAlignment="1">
      <alignment horizontal="right" vertical="center"/>
    </xf>
    <xf numFmtId="3" fontId="14" fillId="0" borderId="60" xfId="0" applyNumberFormat="1" applyFont="1" applyBorder="1" applyAlignment="1">
      <alignment horizontal="right" vertical="center"/>
    </xf>
    <xf numFmtId="3" fontId="14" fillId="0" borderId="79" xfId="0" applyNumberFormat="1" applyFont="1" applyBorder="1" applyAlignment="1">
      <alignment horizontal="right" vertical="center"/>
    </xf>
    <xf numFmtId="3" fontId="19" fillId="0" borderId="53" xfId="0" applyNumberFormat="1" applyFont="1" applyFill="1" applyBorder="1" applyAlignment="1">
      <alignment horizontal="center" vertical="center"/>
    </xf>
    <xf numFmtId="3" fontId="19" fillId="0" borderId="54" xfId="0" applyNumberFormat="1" applyFont="1" applyFill="1" applyBorder="1" applyAlignment="1">
      <alignment horizontal="center" vertical="center"/>
    </xf>
    <xf numFmtId="3" fontId="19" fillId="0" borderId="54" xfId="65" applyNumberFormat="1" applyFont="1" applyFill="1" applyBorder="1" applyAlignment="1">
      <alignment horizontal="left" vertical="center" wrapText="1" indent="1"/>
      <protection/>
    </xf>
    <xf numFmtId="3" fontId="17" fillId="0" borderId="54" xfId="0" applyNumberFormat="1" applyFont="1" applyFill="1" applyBorder="1" applyAlignment="1">
      <alignment horizontal="right" vertical="center"/>
    </xf>
    <xf numFmtId="3" fontId="19" fillId="0" borderId="56" xfId="0" applyNumberFormat="1" applyFont="1" applyBorder="1" applyAlignment="1">
      <alignment horizontal="right" vertical="center"/>
    </xf>
    <xf numFmtId="3" fontId="19" fillId="0" borderId="54" xfId="0" applyNumberFormat="1" applyFont="1" applyBorder="1" applyAlignment="1">
      <alignment horizontal="right" vertical="center"/>
    </xf>
    <xf numFmtId="3" fontId="18" fillId="0" borderId="82" xfId="0" applyNumberFormat="1" applyFont="1" applyFill="1" applyBorder="1" applyAlignment="1">
      <alignment horizontal="center" vertical="center"/>
    </xf>
    <xf numFmtId="3" fontId="18" fillId="0" borderId="78" xfId="0" applyNumberFormat="1" applyFont="1" applyFill="1" applyBorder="1" applyAlignment="1">
      <alignment horizontal="center" vertical="center"/>
    </xf>
    <xf numFmtId="3" fontId="18" fillId="0" borderId="78" xfId="65" applyNumberFormat="1" applyFont="1" applyFill="1" applyBorder="1" applyAlignment="1">
      <alignment vertical="center"/>
      <protection/>
    </xf>
    <xf numFmtId="3" fontId="18" fillId="0" borderId="78" xfId="65" applyNumberFormat="1" applyFont="1" applyBorder="1" applyAlignment="1">
      <alignment horizontal="center" vertical="center"/>
      <protection/>
    </xf>
    <xf numFmtId="3" fontId="23" fillId="0" borderId="78" xfId="0" applyNumberFormat="1" applyFont="1" applyBorder="1" applyAlignment="1">
      <alignment horizontal="right" vertical="center"/>
    </xf>
    <xf numFmtId="3" fontId="19" fillId="0" borderId="0" xfId="65" applyNumberFormat="1" applyFont="1" applyFill="1" applyBorder="1" applyAlignment="1">
      <alignment horizontal="left" vertical="center" wrapText="1"/>
      <protection/>
    </xf>
    <xf numFmtId="3" fontId="19" fillId="0" borderId="54" xfId="65" applyNumberFormat="1" applyFont="1" applyFill="1" applyBorder="1" applyAlignment="1">
      <alignment horizontal="left" vertical="center" wrapText="1"/>
      <protection/>
    </xf>
    <xf numFmtId="3" fontId="14" fillId="0" borderId="82" xfId="0" applyNumberFormat="1" applyFont="1" applyFill="1" applyBorder="1" applyAlignment="1">
      <alignment horizontal="center" vertical="center"/>
    </xf>
    <xf numFmtId="3" fontId="19" fillId="0" borderId="78" xfId="0" applyNumberFormat="1" applyFont="1" applyFill="1" applyBorder="1" applyAlignment="1">
      <alignment horizontal="center" vertical="center" wrapText="1"/>
    </xf>
    <xf numFmtId="3" fontId="17" fillId="0" borderId="78" xfId="0" applyNumberFormat="1" applyFont="1" applyFill="1" applyBorder="1" applyAlignment="1">
      <alignment horizontal="right" vertical="center"/>
    </xf>
    <xf numFmtId="3" fontId="14" fillId="0" borderId="78" xfId="0" applyNumberFormat="1" applyFont="1" applyBorder="1" applyAlignment="1">
      <alignment horizontal="right" vertical="center"/>
    </xf>
    <xf numFmtId="3" fontId="14" fillId="0" borderId="80" xfId="0" applyNumberFormat="1" applyFont="1" applyBorder="1" applyAlignment="1">
      <alignment horizontal="right" vertical="center"/>
    </xf>
    <xf numFmtId="3" fontId="19" fillId="0" borderId="83" xfId="65" applyNumberFormat="1" applyFont="1" applyFill="1" applyBorder="1" applyAlignment="1">
      <alignment horizontal="left" vertical="center" wrapText="1"/>
      <protection/>
    </xf>
    <xf numFmtId="3" fontId="2" fillId="0" borderId="15" xfId="62" applyNumberFormat="1" applyFont="1" applyFill="1" applyBorder="1" applyAlignment="1">
      <alignment horizontal="center"/>
      <protection/>
    </xf>
    <xf numFmtId="3" fontId="2" fillId="0" borderId="62" xfId="62" applyNumberFormat="1" applyFont="1" applyFill="1" applyBorder="1" applyAlignment="1">
      <alignment horizontal="center"/>
      <protection/>
    </xf>
    <xf numFmtId="3" fontId="2" fillId="0" borderId="62" xfId="62" applyNumberFormat="1" applyFont="1" applyFill="1" applyBorder="1" applyAlignment="1">
      <alignment horizontal="right"/>
      <protection/>
    </xf>
    <xf numFmtId="3" fontId="2" fillId="0" borderId="86" xfId="62" applyNumberFormat="1" applyFont="1" applyFill="1" applyBorder="1" applyAlignment="1">
      <alignment horizontal="right"/>
      <protection/>
    </xf>
    <xf numFmtId="3" fontId="5" fillId="0" borderId="15" xfId="62" applyNumberFormat="1" applyFont="1" applyFill="1" applyBorder="1" applyAlignment="1">
      <alignment horizontal="center"/>
      <protection/>
    </xf>
    <xf numFmtId="3" fontId="5" fillId="0" borderId="62" xfId="62" applyNumberFormat="1" applyFont="1" applyFill="1" applyBorder="1" applyAlignment="1">
      <alignment horizontal="center"/>
      <protection/>
    </xf>
    <xf numFmtId="3" fontId="5" fillId="0" borderId="62" xfId="62" applyNumberFormat="1" applyFont="1" applyFill="1" applyBorder="1" applyAlignment="1">
      <alignment horizontal="right"/>
      <protection/>
    </xf>
    <xf numFmtId="3" fontId="5" fillId="0" borderId="86" xfId="62" applyNumberFormat="1" applyFont="1" applyFill="1" applyBorder="1" applyAlignment="1">
      <alignment horizontal="right"/>
      <protection/>
    </xf>
    <xf numFmtId="3" fontId="5" fillId="0" borderId="0" xfId="62" applyNumberFormat="1" applyFont="1" applyFill="1" applyAlignment="1">
      <alignment horizontal="center"/>
      <protection/>
    </xf>
    <xf numFmtId="3" fontId="4" fillId="0" borderId="15" xfId="62" applyNumberFormat="1" applyFont="1" applyFill="1" applyBorder="1" applyAlignment="1">
      <alignment horizontal="center"/>
      <protection/>
    </xf>
    <xf numFmtId="3" fontId="4" fillId="0" borderId="11" xfId="62" applyNumberFormat="1" applyFont="1" applyFill="1" applyBorder="1" applyAlignment="1">
      <alignment vertical="center" wrapText="1"/>
      <protection/>
    </xf>
    <xf numFmtId="3" fontId="4" fillId="0" borderId="62" xfId="62" applyNumberFormat="1" applyFont="1" applyFill="1" applyBorder="1" applyAlignment="1">
      <alignment horizontal="right"/>
      <protection/>
    </xf>
    <xf numFmtId="3" fontId="4" fillId="0" borderId="86" xfId="62" applyNumberFormat="1" applyFont="1" applyFill="1" applyBorder="1" applyAlignment="1">
      <alignment horizontal="right"/>
      <protection/>
    </xf>
    <xf numFmtId="3" fontId="4" fillId="0" borderId="11" xfId="62" applyNumberFormat="1" applyFont="1" applyFill="1" applyBorder="1" applyAlignment="1">
      <alignment horizontal="right" vertical="center"/>
      <protection/>
    </xf>
    <xf numFmtId="3" fontId="4" fillId="0" borderId="22" xfId="62" applyNumberFormat="1" applyFont="1" applyFill="1" applyBorder="1" applyAlignment="1">
      <alignment horizontal="right" vertical="center"/>
      <protection/>
    </xf>
    <xf numFmtId="3" fontId="2" fillId="0" borderId="11" xfId="62" applyNumberFormat="1" applyFont="1" applyFill="1" applyBorder="1" applyAlignment="1">
      <alignment horizontal="left" vertical="center" wrapText="1" indent="4"/>
      <protection/>
    </xf>
    <xf numFmtId="3" fontId="5" fillId="0" borderId="11" xfId="62" applyNumberFormat="1" applyFont="1" applyFill="1" applyBorder="1" applyAlignment="1">
      <alignment horizontal="left" vertical="center" wrapText="1" indent="4"/>
      <protection/>
    </xf>
    <xf numFmtId="3" fontId="4" fillId="0" borderId="11" xfId="62" applyNumberFormat="1" applyFont="1" applyFill="1" applyBorder="1" applyAlignment="1">
      <alignment horizontal="left" vertical="center" wrapText="1" indent="4"/>
      <protection/>
    </xf>
    <xf numFmtId="3" fontId="5" fillId="0" borderId="11" xfId="62" applyNumberFormat="1" applyFont="1" applyFill="1" applyBorder="1" applyAlignment="1">
      <alignment horizontal="left" vertical="top" wrapText="1" indent="4"/>
      <protection/>
    </xf>
    <xf numFmtId="3" fontId="5" fillId="0" borderId="11" xfId="62" applyNumberFormat="1" applyFont="1" applyFill="1" applyBorder="1" applyAlignment="1">
      <alignment horizontal="left" vertical="top" wrapText="1" indent="1"/>
      <protection/>
    </xf>
    <xf numFmtId="3" fontId="4" fillId="0" borderId="61" xfId="62" applyNumberFormat="1" applyFont="1" applyFill="1" applyBorder="1" applyAlignment="1">
      <alignment horizontal="center" vertical="center" wrapText="1"/>
      <protection/>
    </xf>
    <xf numFmtId="3" fontId="4" fillId="0" borderId="61" xfId="62" applyNumberFormat="1" applyFont="1" applyFill="1" applyBorder="1" applyAlignment="1">
      <alignment horizontal="right" vertical="center"/>
      <protection/>
    </xf>
    <xf numFmtId="3" fontId="2" fillId="0" borderId="87" xfId="62" applyNumberFormat="1" applyFont="1" applyFill="1" applyBorder="1" applyAlignment="1">
      <alignment horizontal="center" vertical="center"/>
      <protection/>
    </xf>
    <xf numFmtId="3" fontId="4" fillId="0" borderId="88" xfId="62" applyNumberFormat="1" applyFont="1" applyFill="1" applyBorder="1" applyAlignment="1">
      <alignment vertical="center" wrapText="1"/>
      <protection/>
    </xf>
    <xf numFmtId="3" fontId="4" fillId="0" borderId="88" xfId="62" applyNumberFormat="1" applyFont="1" applyFill="1" applyBorder="1" applyAlignment="1">
      <alignment horizontal="right" vertical="center"/>
      <protection/>
    </xf>
    <xf numFmtId="3" fontId="4" fillId="0" borderId="89" xfId="62" applyNumberFormat="1" applyFont="1" applyFill="1" applyBorder="1" applyAlignment="1">
      <alignment horizontal="right" vertical="center"/>
      <protection/>
    </xf>
    <xf numFmtId="3" fontId="4" fillId="0" borderId="90" xfId="62" applyNumberFormat="1" applyFont="1" applyFill="1" applyBorder="1" applyAlignment="1">
      <alignment horizontal="right" vertical="center"/>
      <protection/>
    </xf>
    <xf numFmtId="3" fontId="4" fillId="0" borderId="91" xfId="62" applyNumberFormat="1" applyFont="1" applyFill="1" applyBorder="1" applyAlignment="1">
      <alignment horizontal="right" vertical="center"/>
      <protection/>
    </xf>
    <xf numFmtId="0" fontId="19" fillId="0" borderId="0" xfId="67" applyFont="1" applyFill="1" applyBorder="1" applyAlignment="1">
      <alignment vertical="center"/>
      <protection/>
    </xf>
    <xf numFmtId="0" fontId="11" fillId="0" borderId="0" xfId="68" applyFont="1" applyFill="1" applyBorder="1" applyAlignment="1">
      <alignment horizontal="center" vertical="center"/>
      <protection/>
    </xf>
    <xf numFmtId="0" fontId="2" fillId="0" borderId="21" xfId="68" applyFont="1" applyFill="1" applyBorder="1" applyAlignment="1">
      <alignment horizontal="center"/>
      <protection/>
    </xf>
    <xf numFmtId="3" fontId="4" fillId="0" borderId="92" xfId="66" applyNumberFormat="1" applyFont="1" applyFill="1" applyBorder="1" applyAlignment="1">
      <alignment horizontal="center" vertical="center" wrapText="1"/>
      <protection/>
    </xf>
    <xf numFmtId="3" fontId="4" fillId="0" borderId="93" xfId="66" applyNumberFormat="1" applyFont="1" applyFill="1" applyBorder="1" applyAlignment="1">
      <alignment vertical="center"/>
      <protection/>
    </xf>
    <xf numFmtId="3" fontId="4" fillId="0" borderId="94" xfId="66" applyNumberFormat="1" applyFont="1" applyFill="1" applyBorder="1" applyAlignment="1">
      <alignment vertical="center"/>
      <protection/>
    </xf>
    <xf numFmtId="3" fontId="4" fillId="0" borderId="95" xfId="66" applyNumberFormat="1" applyFont="1" applyFill="1" applyBorder="1" applyAlignment="1">
      <alignment vertical="center"/>
      <protection/>
    </xf>
    <xf numFmtId="3" fontId="4" fillId="0" borderId="96" xfId="66" applyNumberFormat="1" applyFont="1" applyFill="1" applyBorder="1" applyAlignment="1">
      <alignment vertical="center"/>
      <protection/>
    </xf>
    <xf numFmtId="3" fontId="18" fillId="0" borderId="92" xfId="66" applyNumberFormat="1" applyFont="1" applyFill="1" applyBorder="1" applyAlignment="1">
      <alignment horizontal="center" vertical="center" wrapText="1"/>
      <protection/>
    </xf>
    <xf numFmtId="3" fontId="19" fillId="0" borderId="97" xfId="66" applyNumberFormat="1" applyFont="1" applyFill="1" applyBorder="1" applyAlignment="1">
      <alignment horizontal="center" vertical="center" wrapText="1"/>
      <protection/>
    </xf>
    <xf numFmtId="3" fontId="30" fillId="0" borderId="17" xfId="66" applyNumberFormat="1" applyFont="1" applyFill="1" applyBorder="1" applyAlignment="1">
      <alignment vertical="center"/>
      <protection/>
    </xf>
    <xf numFmtId="3" fontId="30" fillId="0" borderId="66" xfId="66" applyNumberFormat="1" applyFont="1" applyFill="1" applyBorder="1" applyAlignment="1">
      <alignment vertical="center"/>
      <protection/>
    </xf>
    <xf numFmtId="3" fontId="5" fillId="0" borderId="0" xfId="66" applyNumberFormat="1" applyFont="1" applyFill="1" applyBorder="1" applyAlignment="1">
      <alignment vertical="top"/>
      <protection/>
    </xf>
    <xf numFmtId="3" fontId="5" fillId="0" borderId="0" xfId="66" applyNumberFormat="1" applyFont="1" applyFill="1" applyBorder="1">
      <alignment/>
      <protection/>
    </xf>
    <xf numFmtId="3" fontId="2" fillId="0" borderId="94" xfId="66" applyNumberFormat="1" applyFont="1" applyFill="1" applyBorder="1">
      <alignment/>
      <protection/>
    </xf>
    <xf numFmtId="3" fontId="2" fillId="0" borderId="22" xfId="66" applyNumberFormat="1" applyFont="1" applyFill="1" applyBorder="1" applyAlignment="1">
      <alignment/>
      <protection/>
    </xf>
    <xf numFmtId="3" fontId="2" fillId="0" borderId="22" xfId="66" applyNumberFormat="1" applyFont="1" applyFill="1" applyBorder="1">
      <alignment/>
      <protection/>
    </xf>
    <xf numFmtId="3" fontId="2" fillId="0" borderId="22" xfId="63" applyNumberFormat="1" applyFont="1" applyFill="1" applyBorder="1" applyAlignment="1">
      <alignment vertical="center"/>
      <protection/>
    </xf>
    <xf numFmtId="3" fontId="2" fillId="0" borderId="22" xfId="66" applyNumberFormat="1" applyFont="1" applyFill="1" applyBorder="1" applyAlignment="1">
      <alignment horizontal="right"/>
      <protection/>
    </xf>
    <xf numFmtId="3" fontId="2" fillId="0" borderId="22" xfId="66" applyNumberFormat="1" applyFont="1" applyFill="1" applyBorder="1" applyAlignment="1">
      <alignment horizontal="right" vertical="center"/>
      <protection/>
    </xf>
    <xf numFmtId="3" fontId="2" fillId="0" borderId="98" xfId="66" applyNumberFormat="1" applyFont="1" applyFill="1" applyBorder="1" applyAlignment="1">
      <alignment horizontal="right"/>
      <protection/>
    </xf>
    <xf numFmtId="3" fontId="4" fillId="0" borderId="72" xfId="66" applyNumberFormat="1" applyFont="1" applyFill="1" applyBorder="1" applyAlignment="1">
      <alignment horizontal="center" vertical="center" wrapText="1"/>
      <protection/>
    </xf>
    <xf numFmtId="3" fontId="2" fillId="0" borderId="99" xfId="66" applyNumberFormat="1" applyFont="1" applyFill="1" applyBorder="1">
      <alignment/>
      <protection/>
    </xf>
    <xf numFmtId="3" fontId="2" fillId="0" borderId="100" xfId="66" applyNumberFormat="1" applyFont="1" applyFill="1" applyBorder="1" applyAlignment="1">
      <alignment/>
      <protection/>
    </xf>
    <xf numFmtId="3" fontId="2" fillId="0" borderId="100" xfId="66" applyNumberFormat="1" applyFont="1" applyFill="1" applyBorder="1">
      <alignment/>
      <protection/>
    </xf>
    <xf numFmtId="3" fontId="2" fillId="0" borderId="100" xfId="66" applyNumberFormat="1" applyFont="1" applyFill="1" applyBorder="1" applyAlignment="1">
      <alignment horizontal="right"/>
      <protection/>
    </xf>
    <xf numFmtId="3" fontId="2" fillId="0" borderId="100" xfId="63" applyNumberFormat="1" applyFont="1" applyFill="1" applyBorder="1">
      <alignment/>
      <protection/>
    </xf>
    <xf numFmtId="3" fontId="4" fillId="0" borderId="101" xfId="66" applyNumberFormat="1" applyFont="1" applyFill="1" applyBorder="1" applyAlignment="1">
      <alignment vertical="center"/>
      <protection/>
    </xf>
    <xf numFmtId="3" fontId="4" fillId="0" borderId="99" xfId="66" applyNumberFormat="1" applyFont="1" applyFill="1" applyBorder="1" applyAlignment="1">
      <alignment vertical="center"/>
      <protection/>
    </xf>
    <xf numFmtId="3" fontId="4" fillId="0" borderId="102" xfId="66" applyNumberFormat="1" applyFont="1" applyFill="1" applyBorder="1" applyAlignment="1">
      <alignment vertical="center"/>
      <protection/>
    </xf>
    <xf numFmtId="3" fontId="4" fillId="0" borderId="103" xfId="66" applyNumberFormat="1" applyFont="1" applyFill="1" applyBorder="1">
      <alignment/>
      <protection/>
    </xf>
    <xf numFmtId="3" fontId="4" fillId="0" borderId="104" xfId="66" applyNumberFormat="1" applyFont="1" applyFill="1" applyBorder="1" applyAlignment="1">
      <alignment/>
      <protection/>
    </xf>
    <xf numFmtId="3" fontId="4" fillId="0" borderId="105" xfId="66" applyNumberFormat="1" applyFont="1" applyFill="1" applyBorder="1" applyAlignment="1">
      <alignment vertical="center"/>
      <protection/>
    </xf>
    <xf numFmtId="3" fontId="4" fillId="0" borderId="103" xfId="66" applyNumberFormat="1" applyFont="1" applyFill="1" applyBorder="1" applyAlignment="1">
      <alignment vertical="center"/>
      <protection/>
    </xf>
    <xf numFmtId="3" fontId="4" fillId="0" borderId="104" xfId="66" applyNumberFormat="1" applyFont="1" applyFill="1" applyBorder="1" applyAlignment="1">
      <alignment horizontal="right"/>
      <protection/>
    </xf>
    <xf numFmtId="3" fontId="4" fillId="0" borderId="106" xfId="66" applyNumberFormat="1" applyFont="1" applyFill="1" applyBorder="1" applyAlignment="1">
      <alignment vertical="center"/>
      <protection/>
    </xf>
    <xf numFmtId="0" fontId="14" fillId="0" borderId="0" xfId="0" applyFont="1" applyBorder="1" applyAlignment="1">
      <alignment horizontal="center" vertical="center"/>
    </xf>
    <xf numFmtId="0" fontId="2" fillId="0" borderId="0" xfId="0" applyFont="1" applyBorder="1" applyAlignment="1">
      <alignment vertical="center"/>
    </xf>
    <xf numFmtId="0" fontId="14" fillId="0" borderId="0" xfId="0" applyFont="1" applyBorder="1" applyAlignment="1">
      <alignment horizontal="center"/>
    </xf>
    <xf numFmtId="0" fontId="4" fillId="0" borderId="6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07" xfId="0" applyFont="1" applyFill="1" applyBorder="1" applyAlignment="1">
      <alignment horizontal="center" vertical="center" wrapText="1"/>
    </xf>
    <xf numFmtId="3" fontId="5" fillId="0" borderId="0" xfId="0" applyNumberFormat="1" applyFont="1" applyFill="1" applyBorder="1" applyAlignment="1">
      <alignment horizontal="right"/>
    </xf>
    <xf numFmtId="3" fontId="4" fillId="0" borderId="31" xfId="0" applyNumberFormat="1" applyFont="1" applyFill="1" applyBorder="1" applyAlignment="1">
      <alignment horizontal="right"/>
    </xf>
    <xf numFmtId="0" fontId="0" fillId="0" borderId="0" xfId="0" applyFill="1" applyBorder="1" applyAlignment="1">
      <alignment/>
    </xf>
    <xf numFmtId="3" fontId="4" fillId="0" borderId="31" xfId="0" applyNumberFormat="1" applyFont="1" applyBorder="1" applyAlignment="1">
      <alignment horizontal="right"/>
    </xf>
    <xf numFmtId="0" fontId="4" fillId="0" borderId="0" xfId="0" applyFont="1" applyBorder="1" applyAlignment="1">
      <alignment vertical="top"/>
    </xf>
    <xf numFmtId="3" fontId="4" fillId="0" borderId="0" xfId="0" applyNumberFormat="1" applyFont="1" applyBorder="1" applyAlignment="1">
      <alignment horizontal="right" vertical="top"/>
    </xf>
    <xf numFmtId="0" fontId="30" fillId="0" borderId="28" xfId="0" applyFont="1" applyBorder="1" applyAlignment="1">
      <alignment/>
    </xf>
    <xf numFmtId="3" fontId="5" fillId="0" borderId="29" xfId="0" applyNumberFormat="1" applyFont="1" applyFill="1" applyBorder="1" applyAlignment="1">
      <alignment horizontal="righ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14" fillId="0" borderId="52" xfId="0" applyNumberFormat="1" applyFont="1" applyBorder="1" applyAlignment="1">
      <alignment/>
    </xf>
    <xf numFmtId="3" fontId="19" fillId="0" borderId="108" xfId="0" applyNumberFormat="1" applyFont="1" applyBorder="1" applyAlignment="1">
      <alignment vertical="center"/>
    </xf>
    <xf numFmtId="3" fontId="19" fillId="0" borderId="52" xfId="0" applyNumberFormat="1" applyFont="1" applyBorder="1" applyAlignment="1">
      <alignment horizontal="center"/>
    </xf>
    <xf numFmtId="3" fontId="19" fillId="0" borderId="36" xfId="0" applyNumberFormat="1" applyFont="1" applyBorder="1" applyAlignment="1">
      <alignment horizontal="center"/>
    </xf>
    <xf numFmtId="3" fontId="14" fillId="0" borderId="52" xfId="0" applyNumberFormat="1" applyFont="1" applyBorder="1" applyAlignment="1">
      <alignment horizontal="right"/>
    </xf>
    <xf numFmtId="3" fontId="14" fillId="0" borderId="36" xfId="0" applyNumberFormat="1" applyFont="1" applyBorder="1" applyAlignment="1">
      <alignment horizontal="right"/>
    </xf>
    <xf numFmtId="3" fontId="19" fillId="0" borderId="109" xfId="0" applyNumberFormat="1" applyFont="1" applyBorder="1" applyAlignment="1">
      <alignment vertical="center"/>
    </xf>
    <xf numFmtId="3" fontId="19" fillId="0" borderId="110" xfId="0" applyNumberFormat="1" applyFont="1" applyBorder="1" applyAlignment="1">
      <alignment vertical="center"/>
    </xf>
    <xf numFmtId="3" fontId="19" fillId="0" borderId="111" xfId="0" applyNumberFormat="1" applyFont="1" applyBorder="1" applyAlignment="1">
      <alignment vertical="center"/>
    </xf>
    <xf numFmtId="3" fontId="14" fillId="0" borderId="52" xfId="0" applyNumberFormat="1" applyFont="1" applyBorder="1" applyAlignment="1">
      <alignment vertical="center"/>
    </xf>
    <xf numFmtId="3" fontId="14" fillId="0" borderId="36" xfId="0" applyNumberFormat="1" applyFont="1" applyBorder="1" applyAlignment="1">
      <alignment vertical="center"/>
    </xf>
    <xf numFmtId="3" fontId="14" fillId="0" borderId="109" xfId="0" applyNumberFormat="1" applyFont="1" applyBorder="1" applyAlignment="1">
      <alignment vertical="center"/>
    </xf>
    <xf numFmtId="3" fontId="14" fillId="0" borderId="47" xfId="0" applyNumberFormat="1" applyFont="1" applyBorder="1" applyAlignment="1">
      <alignment vertical="center"/>
    </xf>
    <xf numFmtId="3" fontId="19" fillId="0" borderId="112" xfId="0" applyNumberFormat="1" applyFont="1" applyBorder="1" applyAlignment="1">
      <alignment vertical="center"/>
    </xf>
    <xf numFmtId="3" fontId="19" fillId="0" borderId="52" xfId="0" applyNumberFormat="1" applyFont="1" applyBorder="1" applyAlignment="1">
      <alignment vertical="center"/>
    </xf>
    <xf numFmtId="3" fontId="19" fillId="0" borderId="113" xfId="0" applyNumberFormat="1" applyFont="1" applyBorder="1" applyAlignment="1">
      <alignment vertical="center"/>
    </xf>
    <xf numFmtId="3" fontId="14" fillId="0" borderId="52" xfId="0" applyNumberFormat="1" applyFont="1" applyBorder="1" applyAlignment="1">
      <alignment vertical="top"/>
    </xf>
    <xf numFmtId="3" fontId="19" fillId="0" borderId="108" xfId="0" applyNumberFormat="1" applyFont="1" applyBorder="1" applyAlignment="1">
      <alignment horizontal="right" vertical="center"/>
    </xf>
    <xf numFmtId="3" fontId="19" fillId="0" borderId="109" xfId="0" applyNumberFormat="1" applyFont="1" applyBorder="1" applyAlignment="1">
      <alignment horizontal="right" vertical="center"/>
    </xf>
    <xf numFmtId="3" fontId="19" fillId="0" borderId="52" xfId="0" applyNumberFormat="1" applyFont="1" applyBorder="1" applyAlignment="1">
      <alignment horizontal="right" vertical="center"/>
    </xf>
    <xf numFmtId="3" fontId="19" fillId="0" borderId="113" xfId="0" applyNumberFormat="1" applyFont="1" applyBorder="1" applyAlignment="1">
      <alignment horizontal="right" vertical="center"/>
    </xf>
    <xf numFmtId="0" fontId="19" fillId="0" borderId="114" xfId="0" applyFont="1" applyBorder="1" applyAlignment="1">
      <alignment horizontal="left" vertical="center"/>
    </xf>
    <xf numFmtId="0" fontId="19" fillId="0" borderId="115" xfId="0" applyFont="1" applyBorder="1" applyAlignment="1">
      <alignment horizontal="center" vertical="center"/>
    </xf>
    <xf numFmtId="3" fontId="19" fillId="0" borderId="116" xfId="0" applyNumberFormat="1" applyFont="1" applyBorder="1" applyAlignment="1">
      <alignment horizontal="center" vertical="center" wrapText="1"/>
    </xf>
    <xf numFmtId="0" fontId="19" fillId="0" borderId="117" xfId="0" applyFont="1" applyBorder="1" applyAlignment="1">
      <alignment horizontal="center" vertical="center"/>
    </xf>
    <xf numFmtId="0" fontId="19" fillId="0" borderId="30" xfId="0" applyFont="1" applyBorder="1" applyAlignment="1">
      <alignment horizontal="center" vertical="center"/>
    </xf>
    <xf numFmtId="3" fontId="19" fillId="0" borderId="118" xfId="0" applyNumberFormat="1" applyFont="1" applyBorder="1" applyAlignment="1">
      <alignment horizontal="center" vertical="center" wrapText="1"/>
    </xf>
    <xf numFmtId="3" fontId="19" fillId="0" borderId="119" xfId="0" applyNumberFormat="1" applyFont="1" applyBorder="1" applyAlignment="1">
      <alignment vertical="center"/>
    </xf>
    <xf numFmtId="3" fontId="18" fillId="0" borderId="11" xfId="0" applyNumberFormat="1" applyFont="1" applyFill="1" applyBorder="1" applyAlignment="1">
      <alignment/>
    </xf>
    <xf numFmtId="3" fontId="18" fillId="0" borderId="10" xfId="0" applyNumberFormat="1" applyFont="1" applyFill="1" applyBorder="1" applyAlignment="1">
      <alignment horizontal="center" wrapText="1"/>
    </xf>
    <xf numFmtId="3" fontId="18" fillId="0" borderId="11" xfId="0" applyNumberFormat="1" applyFont="1" applyFill="1" applyBorder="1" applyAlignment="1">
      <alignment horizontal="center" wrapText="1"/>
    </xf>
    <xf numFmtId="3" fontId="18" fillId="0" borderId="11" xfId="0" applyNumberFormat="1" applyFont="1" applyFill="1" applyBorder="1" applyAlignment="1">
      <alignment horizontal="right"/>
    </xf>
    <xf numFmtId="3" fontId="18" fillId="0" borderId="0" xfId="62" applyNumberFormat="1" applyFont="1" applyFill="1" applyAlignment="1">
      <alignment/>
      <protection/>
    </xf>
    <xf numFmtId="3" fontId="19" fillId="0" borderId="11" xfId="0" applyNumberFormat="1" applyFont="1" applyFill="1" applyBorder="1" applyAlignment="1">
      <alignment horizontal="right"/>
    </xf>
    <xf numFmtId="3" fontId="14" fillId="0" borderId="63" xfId="0" applyNumberFormat="1" applyFont="1" applyFill="1" applyBorder="1" applyAlignment="1">
      <alignment horizontal="center" wrapText="1"/>
    </xf>
    <xf numFmtId="3" fontId="14" fillId="0" borderId="61" xfId="0" applyNumberFormat="1" applyFont="1" applyFill="1" applyBorder="1" applyAlignment="1">
      <alignment horizontal="center" wrapText="1"/>
    </xf>
    <xf numFmtId="3" fontId="14" fillId="0" borderId="61" xfId="0" applyNumberFormat="1" applyFont="1" applyFill="1" applyBorder="1" applyAlignment="1">
      <alignment/>
    </xf>
    <xf numFmtId="3" fontId="14" fillId="0" borderId="61" xfId="62" applyNumberFormat="1" applyFont="1" applyFill="1" applyBorder="1" applyAlignment="1">
      <alignment/>
      <protection/>
    </xf>
    <xf numFmtId="3" fontId="14" fillId="0" borderId="120" xfId="62" applyNumberFormat="1" applyFont="1" applyFill="1" applyBorder="1" applyAlignment="1">
      <alignment/>
      <protection/>
    </xf>
    <xf numFmtId="3" fontId="19" fillId="0" borderId="23" xfId="0" applyNumberFormat="1" applyFont="1" applyFill="1" applyBorder="1" applyAlignment="1">
      <alignment horizontal="right"/>
    </xf>
    <xf numFmtId="3" fontId="14" fillId="0" borderId="22" xfId="0" applyNumberFormat="1" applyFont="1" applyFill="1" applyBorder="1" applyAlignment="1">
      <alignment/>
    </xf>
    <xf numFmtId="3" fontId="18" fillId="0" borderId="22" xfId="0" applyNumberFormat="1" applyFont="1" applyFill="1" applyBorder="1" applyAlignment="1">
      <alignment/>
    </xf>
    <xf numFmtId="3" fontId="19" fillId="0" borderId="67" xfId="0" applyNumberFormat="1" applyFont="1" applyFill="1" applyBorder="1" applyAlignment="1">
      <alignment/>
    </xf>
    <xf numFmtId="3" fontId="2" fillId="0" borderId="61" xfId="62" applyNumberFormat="1" applyFont="1" applyFill="1" applyBorder="1" applyAlignment="1">
      <alignment vertical="center"/>
      <protection/>
    </xf>
    <xf numFmtId="3" fontId="2" fillId="0" borderId="120" xfId="62" applyNumberFormat="1" applyFont="1" applyFill="1" applyBorder="1" applyAlignment="1">
      <alignment vertical="center"/>
      <protection/>
    </xf>
    <xf numFmtId="3" fontId="2" fillId="0" borderId="121" xfId="62" applyNumberFormat="1" applyFont="1" applyFill="1" applyBorder="1" applyAlignment="1">
      <alignment horizontal="center"/>
      <protection/>
    </xf>
    <xf numFmtId="3" fontId="5" fillId="0" borderId="11" xfId="0" applyNumberFormat="1" applyFont="1" applyFill="1" applyBorder="1" applyAlignment="1">
      <alignment horizontal="right" wrapText="1"/>
    </xf>
    <xf numFmtId="3" fontId="5" fillId="0" borderId="23" xfId="0" applyNumberFormat="1" applyFont="1" applyFill="1" applyBorder="1" applyAlignment="1">
      <alignment horizontal="right" wrapText="1"/>
    </xf>
    <xf numFmtId="3" fontId="4" fillId="0" borderId="11" xfId="0" applyNumberFormat="1" applyFont="1" applyFill="1" applyBorder="1" applyAlignment="1">
      <alignment horizontal="right" wrapText="1"/>
    </xf>
    <xf numFmtId="3" fontId="4" fillId="0" borderId="23" xfId="0" applyNumberFormat="1" applyFont="1" applyFill="1" applyBorder="1" applyAlignment="1">
      <alignment horizontal="right" wrapText="1"/>
    </xf>
    <xf numFmtId="3" fontId="2" fillId="0" borderId="88" xfId="0" applyNumberFormat="1" applyFont="1" applyFill="1" applyBorder="1" applyAlignment="1">
      <alignment horizontal="right" vertical="center" wrapText="1"/>
    </xf>
    <xf numFmtId="3" fontId="2" fillId="0" borderId="91" xfId="0" applyNumberFormat="1" applyFont="1" applyFill="1" applyBorder="1" applyAlignment="1">
      <alignment horizontal="right" vertical="center" wrapText="1"/>
    </xf>
    <xf numFmtId="0" fontId="4" fillId="0" borderId="12" xfId="68" applyFont="1" applyFill="1" applyBorder="1" applyAlignment="1">
      <alignment horizontal="center" vertical="center"/>
      <protection/>
    </xf>
    <xf numFmtId="3" fontId="4" fillId="0" borderId="12" xfId="68" applyNumberFormat="1" applyFont="1" applyFill="1" applyBorder="1" applyAlignment="1">
      <alignment horizontal="right" vertical="center"/>
      <protection/>
    </xf>
    <xf numFmtId="0" fontId="4" fillId="0" borderId="66" xfId="68" applyFont="1" applyFill="1" applyBorder="1" applyAlignment="1">
      <alignment horizontal="center" vertical="center"/>
      <protection/>
    </xf>
    <xf numFmtId="3" fontId="4" fillId="0" borderId="72" xfId="68" applyNumberFormat="1" applyFont="1" applyFill="1" applyBorder="1" applyAlignment="1">
      <alignment horizontal="center" vertical="center" wrapText="1"/>
      <protection/>
    </xf>
    <xf numFmtId="3" fontId="2" fillId="0" borderId="100" xfId="64" applyNumberFormat="1" applyFont="1" applyFill="1" applyBorder="1" applyAlignment="1">
      <alignment horizontal="right" vertical="center"/>
      <protection/>
    </xf>
    <xf numFmtId="3" fontId="4" fillId="0" borderId="75" xfId="68" applyNumberFormat="1" applyFont="1" applyFill="1" applyBorder="1" applyAlignment="1">
      <alignment horizontal="right" vertical="center"/>
      <protection/>
    </xf>
    <xf numFmtId="3" fontId="4" fillId="0" borderId="97" xfId="68" applyNumberFormat="1" applyFont="1" applyFill="1" applyBorder="1" applyAlignment="1">
      <alignment horizontal="center" vertical="center" wrapText="1"/>
      <protection/>
    </xf>
    <xf numFmtId="3" fontId="5" fillId="0" borderId="92" xfId="68" applyNumberFormat="1" applyFont="1" applyFill="1" applyBorder="1" applyAlignment="1">
      <alignment horizontal="center" vertical="center" wrapText="1"/>
      <protection/>
    </xf>
    <xf numFmtId="3" fontId="4" fillId="0" borderId="104" xfId="62" applyNumberFormat="1" applyFont="1" applyFill="1" applyBorder="1" applyAlignment="1">
      <alignment horizontal="right" vertical="center"/>
      <protection/>
    </xf>
    <xf numFmtId="3" fontId="30" fillId="0" borderId="12" xfId="68" applyNumberFormat="1" applyFont="1" applyFill="1" applyBorder="1" applyAlignment="1">
      <alignment horizontal="right" vertical="center"/>
      <protection/>
    </xf>
    <xf numFmtId="3" fontId="14" fillId="0" borderId="29" xfId="0" applyNumberFormat="1" applyFont="1" applyBorder="1" applyAlignment="1">
      <alignment/>
    </xf>
    <xf numFmtId="3" fontId="14" fillId="0" borderId="10" xfId="62" applyNumberFormat="1" applyFont="1" applyFill="1" applyBorder="1" applyAlignment="1">
      <alignment horizontal="center" vertical="center"/>
      <protection/>
    </xf>
    <xf numFmtId="3" fontId="14" fillId="0" borderId="11" xfId="62" applyNumberFormat="1" applyFont="1" applyFill="1" applyBorder="1" applyAlignment="1">
      <alignment horizontal="center" vertical="center"/>
      <protection/>
    </xf>
    <xf numFmtId="3" fontId="14" fillId="0" borderId="11" xfId="62" applyNumberFormat="1" applyFont="1" applyFill="1" applyBorder="1" applyAlignment="1">
      <alignment horizontal="right" vertical="center"/>
      <protection/>
    </xf>
    <xf numFmtId="3" fontId="19" fillId="0" borderId="67" xfId="62" applyNumberFormat="1" applyFont="1" applyFill="1" applyBorder="1" applyAlignment="1">
      <alignment horizontal="right"/>
      <protection/>
    </xf>
    <xf numFmtId="3" fontId="19" fillId="0" borderId="11" xfId="0" applyNumberFormat="1" applyFont="1" applyFill="1" applyBorder="1" applyAlignment="1">
      <alignment horizontal="right" wrapText="1"/>
    </xf>
    <xf numFmtId="3" fontId="19" fillId="0" borderId="23" xfId="0" applyNumberFormat="1" applyFont="1" applyFill="1" applyBorder="1" applyAlignment="1">
      <alignment horizontal="right" wrapText="1"/>
    </xf>
    <xf numFmtId="3" fontId="19" fillId="0" borderId="0" xfId="62" applyNumberFormat="1" applyFont="1" applyFill="1" applyAlignment="1">
      <alignment horizontal="center" vertical="center"/>
      <protection/>
    </xf>
    <xf numFmtId="3" fontId="14" fillId="0" borderId="0" xfId="62" applyNumberFormat="1" applyFont="1" applyFill="1" applyAlignment="1">
      <alignment horizontal="center" vertical="center"/>
      <protection/>
    </xf>
    <xf numFmtId="3" fontId="14" fillId="0" borderId="15" xfId="62" applyNumberFormat="1" applyFont="1" applyFill="1" applyBorder="1" applyAlignment="1">
      <alignment horizontal="center"/>
      <protection/>
    </xf>
    <xf numFmtId="3" fontId="14" fillId="0" borderId="62" xfId="62" applyNumberFormat="1" applyFont="1" applyFill="1" applyBorder="1" applyAlignment="1">
      <alignment horizontal="center"/>
      <protection/>
    </xf>
    <xf numFmtId="3" fontId="14" fillId="0" borderId="62" xfId="62" applyNumberFormat="1" applyFont="1" applyFill="1" applyBorder="1" applyAlignment="1">
      <alignment horizontal="right"/>
      <protection/>
    </xf>
    <xf numFmtId="3" fontId="14" fillId="0" borderId="11" xfId="0" applyNumberFormat="1" applyFont="1" applyFill="1" applyBorder="1" applyAlignment="1">
      <alignment horizontal="right" wrapText="1"/>
    </xf>
    <xf numFmtId="3" fontId="14" fillId="0" borderId="23" xfId="0" applyNumberFormat="1" applyFont="1" applyFill="1" applyBorder="1" applyAlignment="1">
      <alignment horizontal="right" wrapText="1"/>
    </xf>
    <xf numFmtId="3" fontId="14" fillId="0" borderId="0" xfId="62" applyNumberFormat="1" applyFont="1" applyFill="1" applyAlignment="1">
      <alignment horizontal="center"/>
      <protection/>
    </xf>
    <xf numFmtId="3" fontId="18" fillId="0" borderId="15" xfId="62" applyNumberFormat="1" applyFont="1" applyFill="1" applyBorder="1" applyAlignment="1">
      <alignment horizontal="center"/>
      <protection/>
    </xf>
    <xf numFmtId="3" fontId="18" fillId="0" borderId="62" xfId="62" applyNumberFormat="1" applyFont="1" applyFill="1" applyBorder="1" applyAlignment="1">
      <alignment horizontal="center"/>
      <protection/>
    </xf>
    <xf numFmtId="3" fontId="18" fillId="0" borderId="62" xfId="62" applyNumberFormat="1" applyFont="1" applyFill="1" applyBorder="1" applyAlignment="1">
      <alignment horizontal="right"/>
      <protection/>
    </xf>
    <xf numFmtId="3" fontId="18" fillId="0" borderId="11" xfId="0" applyNumberFormat="1" applyFont="1" applyFill="1" applyBorder="1" applyAlignment="1">
      <alignment horizontal="right" wrapText="1"/>
    </xf>
    <xf numFmtId="3" fontId="18" fillId="0" borderId="23" xfId="0" applyNumberFormat="1" applyFont="1" applyFill="1" applyBorder="1" applyAlignment="1">
      <alignment horizontal="right" wrapText="1"/>
    </xf>
    <xf numFmtId="3" fontId="18" fillId="0" borderId="0" xfId="62" applyNumberFormat="1" applyFont="1" applyFill="1" applyAlignment="1">
      <alignment horizontal="center" vertical="center"/>
      <protection/>
    </xf>
    <xf numFmtId="3" fontId="18" fillId="0" borderId="0" xfId="62" applyNumberFormat="1" applyFont="1" applyFill="1" applyAlignment="1">
      <alignment horizontal="center"/>
      <protection/>
    </xf>
    <xf numFmtId="3" fontId="19" fillId="0" borderId="15" xfId="62" applyNumberFormat="1" applyFont="1" applyFill="1" applyBorder="1" applyAlignment="1">
      <alignment horizontal="center"/>
      <protection/>
    </xf>
    <xf numFmtId="3" fontId="19" fillId="0" borderId="62" xfId="62" applyNumberFormat="1" applyFont="1" applyFill="1" applyBorder="1" applyAlignment="1">
      <alignment horizontal="right"/>
      <protection/>
    </xf>
    <xf numFmtId="3" fontId="19" fillId="0" borderId="0" xfId="62" applyNumberFormat="1" applyFont="1" applyFill="1" applyAlignment="1">
      <alignment horizontal="center"/>
      <protection/>
    </xf>
    <xf numFmtId="3" fontId="19" fillId="0" borderId="86" xfId="62" applyNumberFormat="1" applyFont="1" applyFill="1" applyBorder="1" applyAlignment="1">
      <alignment horizontal="right"/>
      <protection/>
    </xf>
    <xf numFmtId="3" fontId="14" fillId="0" borderId="22" xfId="62" applyNumberFormat="1" applyFont="1" applyFill="1" applyBorder="1" applyAlignment="1">
      <alignment horizontal="right" vertical="center"/>
      <protection/>
    </xf>
    <xf numFmtId="3" fontId="14" fillId="0" borderId="86" xfId="62" applyNumberFormat="1" applyFont="1" applyFill="1" applyBorder="1" applyAlignment="1">
      <alignment horizontal="right"/>
      <protection/>
    </xf>
    <xf numFmtId="3" fontId="18" fillId="0" borderId="86" xfId="62" applyNumberFormat="1" applyFont="1" applyFill="1" applyBorder="1" applyAlignment="1">
      <alignment horizontal="right"/>
      <protection/>
    </xf>
    <xf numFmtId="3" fontId="18" fillId="0" borderId="0" xfId="0" applyNumberFormat="1" applyFont="1" applyFill="1" applyBorder="1" applyAlignment="1">
      <alignment horizontal="right" vertical="center"/>
    </xf>
    <xf numFmtId="3" fontId="14" fillId="0" borderId="122" xfId="0" applyNumberFormat="1" applyFont="1" applyBorder="1" applyAlignment="1">
      <alignment/>
    </xf>
    <xf numFmtId="3" fontId="14" fillId="0" borderId="122" xfId="0" applyNumberFormat="1" applyFont="1" applyBorder="1" applyAlignment="1">
      <alignment horizontal="center" vertical="center" textRotation="180"/>
    </xf>
    <xf numFmtId="3" fontId="14" fillId="0" borderId="122" xfId="0" applyNumberFormat="1" applyFont="1" applyBorder="1" applyAlignment="1">
      <alignment horizontal="right"/>
    </xf>
    <xf numFmtId="3" fontId="14" fillId="0" borderId="122" xfId="0" applyNumberFormat="1" applyFont="1" applyBorder="1" applyAlignment="1">
      <alignment vertical="center"/>
    </xf>
    <xf numFmtId="3" fontId="14" fillId="0" borderId="123" xfId="0" applyNumberFormat="1" applyFont="1" applyBorder="1" applyAlignment="1">
      <alignment vertical="center"/>
    </xf>
    <xf numFmtId="3" fontId="14" fillId="0" borderId="0" xfId="0" applyNumberFormat="1" applyFont="1" applyAlignment="1">
      <alignment horizontal="right"/>
    </xf>
    <xf numFmtId="3" fontId="14" fillId="0" borderId="0" xfId="0" applyNumberFormat="1" applyFont="1" applyFill="1" applyAlignment="1">
      <alignment horizontal="center" vertical="center"/>
    </xf>
    <xf numFmtId="3" fontId="2" fillId="0" borderId="31" xfId="0" applyNumberFormat="1" applyFont="1" applyFill="1" applyBorder="1" applyAlignment="1">
      <alignment vertical="top"/>
    </xf>
    <xf numFmtId="3" fontId="2" fillId="0" borderId="0" xfId="0" applyNumberFormat="1" applyFont="1" applyFill="1" applyAlignment="1">
      <alignment/>
    </xf>
    <xf numFmtId="3" fontId="14" fillId="0" borderId="78" xfId="0" applyNumberFormat="1" applyFont="1" applyFill="1" applyBorder="1" applyAlignment="1">
      <alignment vertical="center"/>
    </xf>
    <xf numFmtId="3" fontId="22" fillId="0" borderId="31" xfId="0" applyNumberFormat="1" applyFont="1" applyFill="1" applyBorder="1" applyAlignment="1">
      <alignment vertical="center"/>
    </xf>
    <xf numFmtId="3" fontId="22"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34" fillId="0" borderId="0" xfId="0" applyFont="1" applyFill="1" applyAlignment="1">
      <alignment/>
    </xf>
    <xf numFmtId="3" fontId="19" fillId="0" borderId="0" xfId="0" applyNumberFormat="1" applyFont="1" applyFill="1" applyBorder="1" applyAlignment="1">
      <alignment horizontal="center"/>
    </xf>
    <xf numFmtId="3" fontId="19" fillId="0" borderId="80" xfId="0" applyNumberFormat="1" applyFont="1" applyFill="1" applyBorder="1" applyAlignment="1">
      <alignment vertical="center"/>
    </xf>
    <xf numFmtId="3" fontId="14" fillId="0" borderId="0" xfId="65" applyNumberFormat="1" applyFont="1" applyFill="1" applyBorder="1" applyAlignment="1">
      <alignment horizontal="left" vertical="center"/>
      <protection/>
    </xf>
    <xf numFmtId="3" fontId="18" fillId="0" borderId="0" xfId="65" applyNumberFormat="1" applyFont="1" applyFill="1" applyBorder="1" applyAlignment="1">
      <alignment horizontal="left" vertical="center"/>
      <protection/>
    </xf>
    <xf numFmtId="3" fontId="19" fillId="0" borderId="31" xfId="65" applyNumberFormat="1" applyFont="1" applyFill="1" applyBorder="1" applyAlignment="1">
      <alignment horizontal="left" vertical="center"/>
      <protection/>
    </xf>
    <xf numFmtId="3" fontId="18" fillId="0" borderId="0" xfId="65" applyNumberFormat="1" applyFont="1" applyFill="1" applyBorder="1" applyAlignment="1">
      <alignment vertical="center" wrapText="1"/>
      <protection/>
    </xf>
    <xf numFmtId="3" fontId="18" fillId="0" borderId="0" xfId="65" applyNumberFormat="1" applyFont="1" applyFill="1" applyBorder="1" applyAlignment="1">
      <alignment horizontal="left" vertical="center" wrapText="1" indent="2"/>
      <protection/>
    </xf>
    <xf numFmtId="0" fontId="0" fillId="0" borderId="0" xfId="0" applyFill="1" applyAlignment="1">
      <alignment vertical="center"/>
    </xf>
    <xf numFmtId="3" fontId="19" fillId="0" borderId="54" xfId="65" applyNumberFormat="1" applyFont="1" applyFill="1" applyBorder="1" applyAlignment="1">
      <alignment horizontal="left" vertical="center"/>
      <protection/>
    </xf>
    <xf numFmtId="3" fontId="19" fillId="0" borderId="54" xfId="0" applyNumberFormat="1" applyFont="1" applyFill="1" applyBorder="1" applyAlignment="1">
      <alignment vertical="center"/>
    </xf>
    <xf numFmtId="3" fontId="22" fillId="0" borderId="54" xfId="0" applyNumberFormat="1" applyFont="1" applyFill="1" applyBorder="1" applyAlignment="1">
      <alignment vertical="center"/>
    </xf>
    <xf numFmtId="3" fontId="19" fillId="0" borderId="102" xfId="0" applyNumberFormat="1" applyFont="1" applyFill="1" applyBorder="1" applyAlignment="1">
      <alignment vertical="center"/>
    </xf>
    <xf numFmtId="3" fontId="14" fillId="0" borderId="0" xfId="65" applyNumberFormat="1" applyFont="1" applyFill="1" applyBorder="1" applyAlignment="1">
      <alignment horizontal="left" vertical="center" indent="2"/>
      <protection/>
    </xf>
    <xf numFmtId="3" fontId="19" fillId="0" borderId="54" xfId="65" applyNumberFormat="1" applyFont="1" applyFill="1" applyBorder="1" applyAlignment="1">
      <alignment horizontal="left" vertical="center" indent="2"/>
      <protection/>
    </xf>
    <xf numFmtId="3" fontId="6" fillId="0" borderId="0" xfId="65" applyNumberFormat="1" applyFont="1" applyFill="1" applyBorder="1" applyAlignment="1">
      <alignment horizontal="left" vertical="center" wrapText="1" indent="1"/>
      <protection/>
    </xf>
    <xf numFmtId="3" fontId="6" fillId="0" borderId="0" xfId="0" applyNumberFormat="1" applyFont="1" applyFill="1" applyBorder="1" applyAlignment="1">
      <alignment horizontal="center" vertical="top"/>
    </xf>
    <xf numFmtId="3" fontId="6" fillId="0" borderId="28" xfId="0" applyNumberFormat="1" applyFont="1" applyFill="1" applyBorder="1" applyAlignment="1">
      <alignment horizontal="center" vertical="center"/>
    </xf>
    <xf numFmtId="3" fontId="6" fillId="0" borderId="0" xfId="65" applyNumberFormat="1" applyFont="1" applyFill="1" applyBorder="1" applyAlignment="1">
      <alignment horizontal="right" vertical="center" wrapText="1" indent="1"/>
      <protection/>
    </xf>
    <xf numFmtId="3" fontId="17" fillId="0" borderId="35"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0" xfId="0" applyNumberFormat="1" applyFont="1" applyFill="1" applyBorder="1" applyAlignment="1">
      <alignment horizontal="center"/>
    </xf>
    <xf numFmtId="3" fontId="6" fillId="0" borderId="35" xfId="0" applyNumberFormat="1" applyFont="1" applyBorder="1" applyAlignment="1">
      <alignment horizontal="right" vertical="center"/>
    </xf>
    <xf numFmtId="3" fontId="23" fillId="0" borderId="28"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3" fillId="0" borderId="0" xfId="65" applyNumberFormat="1" applyFont="1" applyFill="1" applyBorder="1" applyAlignment="1">
      <alignment horizontal="left" vertical="center" wrapText="1" indent="1"/>
      <protection/>
    </xf>
    <xf numFmtId="3" fontId="23" fillId="0" borderId="0" xfId="65" applyNumberFormat="1" applyFont="1" applyFill="1" applyBorder="1" applyAlignment="1">
      <alignment horizontal="right" vertical="center" wrapText="1" indent="1"/>
      <protection/>
    </xf>
    <xf numFmtId="3" fontId="23" fillId="0" borderId="35" xfId="0" applyNumberFormat="1" applyFont="1" applyBorder="1" applyAlignment="1">
      <alignment horizontal="right" vertical="center"/>
    </xf>
    <xf numFmtId="3" fontId="23" fillId="0" borderId="29" xfId="0" applyNumberFormat="1" applyFont="1" applyBorder="1" applyAlignment="1">
      <alignment horizontal="right" vertical="center"/>
    </xf>
    <xf numFmtId="3" fontId="17" fillId="0" borderId="28"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3" fontId="17" fillId="0" borderId="0" xfId="65" applyNumberFormat="1" applyFont="1" applyFill="1" applyBorder="1" applyAlignment="1">
      <alignment horizontal="left" vertical="center" wrapText="1" indent="1"/>
      <protection/>
    </xf>
    <xf numFmtId="3" fontId="17" fillId="0" borderId="0" xfId="65" applyNumberFormat="1" applyFont="1" applyFill="1" applyBorder="1" applyAlignment="1">
      <alignment horizontal="right" vertical="center" wrapText="1" indent="1"/>
      <protection/>
    </xf>
    <xf numFmtId="3" fontId="19" fillId="0" borderId="35" xfId="0" applyNumberFormat="1" applyFont="1" applyBorder="1" applyAlignment="1">
      <alignment horizontal="right"/>
    </xf>
    <xf numFmtId="3" fontId="22" fillId="0" borderId="0" xfId="0" applyNumberFormat="1" applyFont="1" applyFill="1" applyBorder="1" applyAlignment="1">
      <alignment horizontal="right"/>
    </xf>
    <xf numFmtId="3" fontId="22" fillId="0" borderId="29" xfId="0" applyNumberFormat="1" applyFont="1" applyFill="1" applyBorder="1" applyAlignment="1">
      <alignment horizontal="right"/>
    </xf>
    <xf numFmtId="3" fontId="14" fillId="0" borderId="78" xfId="0" applyNumberFormat="1" applyFont="1" applyFill="1" applyBorder="1" applyAlignment="1">
      <alignment horizontal="right" vertical="center"/>
    </xf>
    <xf numFmtId="3" fontId="14" fillId="0" borderId="0" xfId="65" applyNumberFormat="1" applyFont="1" applyFill="1" applyBorder="1" applyAlignment="1">
      <alignment horizontal="right" vertical="center" wrapText="1"/>
      <protection/>
    </xf>
    <xf numFmtId="3" fontId="18" fillId="0" borderId="0" xfId="65" applyNumberFormat="1" applyFont="1" applyFill="1" applyBorder="1" applyAlignment="1">
      <alignment horizontal="right" vertical="center" wrapText="1"/>
      <protection/>
    </xf>
    <xf numFmtId="3" fontId="19" fillId="0" borderId="83" xfId="65" applyNumberFormat="1" applyFont="1" applyFill="1" applyBorder="1" applyAlignment="1">
      <alignment horizontal="right" vertical="center" wrapText="1"/>
      <protection/>
    </xf>
    <xf numFmtId="3" fontId="19" fillId="0" borderId="83" xfId="65" applyNumberFormat="1" applyFont="1" applyFill="1" applyBorder="1" applyAlignment="1">
      <alignment horizontal="left" vertical="center" wrapText="1" indent="2"/>
      <protection/>
    </xf>
    <xf numFmtId="3" fontId="6" fillId="0" borderId="0" xfId="65" applyNumberFormat="1" applyFont="1" applyBorder="1" applyAlignment="1">
      <alignment horizontal="center" vertical="center" wrapText="1"/>
      <protection/>
    </xf>
    <xf numFmtId="3" fontId="35" fillId="0" borderId="35" xfId="0" applyNumberFormat="1" applyFont="1" applyBorder="1" applyAlignment="1">
      <alignment horizontal="right"/>
    </xf>
    <xf numFmtId="3" fontId="6" fillId="0" borderId="29" xfId="0" applyNumberFormat="1" applyFont="1" applyBorder="1" applyAlignment="1">
      <alignment horizontal="right"/>
    </xf>
    <xf numFmtId="3" fontId="14" fillId="0" borderId="0" xfId="0" applyNumberFormat="1" applyFont="1" applyFill="1" applyBorder="1" applyAlignment="1">
      <alignment horizontal="left"/>
    </xf>
    <xf numFmtId="3" fontId="19" fillId="0" borderId="0" xfId="65" applyNumberFormat="1" applyFont="1" applyBorder="1" applyAlignment="1">
      <alignment horizontal="center"/>
      <protection/>
    </xf>
    <xf numFmtId="3" fontId="19" fillId="0" borderId="54" xfId="65" applyNumberFormat="1" applyFont="1" applyFill="1" applyBorder="1" applyAlignment="1">
      <alignment horizontal="right" vertical="center" wrapText="1"/>
      <protection/>
    </xf>
    <xf numFmtId="3" fontId="17" fillId="0" borderId="0" xfId="0" applyNumberFormat="1" applyFont="1" applyFill="1" applyBorder="1" applyAlignment="1">
      <alignment horizontal="right"/>
    </xf>
    <xf numFmtId="3" fontId="19" fillId="0" borderId="35" xfId="0" applyNumberFormat="1" applyFont="1" applyFill="1" applyBorder="1" applyAlignment="1">
      <alignment horizontal="right"/>
    </xf>
    <xf numFmtId="3" fontId="19" fillId="0" borderId="0" xfId="0" applyNumberFormat="1" applyFont="1" applyFill="1" applyBorder="1" applyAlignment="1">
      <alignment horizontal="right"/>
    </xf>
    <xf numFmtId="3" fontId="19" fillId="0" borderId="29" xfId="0" applyNumberFormat="1" applyFont="1" applyFill="1" applyBorder="1" applyAlignment="1">
      <alignment horizontal="right"/>
    </xf>
    <xf numFmtId="3" fontId="19" fillId="0" borderId="0" xfId="0" applyNumberFormat="1" applyFont="1" applyFill="1" applyAlignment="1">
      <alignment horizontal="right"/>
    </xf>
    <xf numFmtId="3" fontId="19" fillId="0" borderId="0" xfId="65" applyNumberFormat="1" applyFont="1" applyFill="1" applyBorder="1" applyAlignment="1">
      <alignment horizontal="left" vertical="top" wrapText="1"/>
      <protection/>
    </xf>
    <xf numFmtId="3" fontId="19" fillId="0" borderId="0" xfId="65" applyNumberFormat="1" applyFont="1" applyFill="1" applyBorder="1" applyAlignment="1">
      <alignment horizontal="right" vertical="top" wrapText="1"/>
      <protection/>
    </xf>
    <xf numFmtId="3" fontId="17" fillId="0" borderId="0" xfId="0" applyNumberFormat="1" applyFont="1" applyFill="1" applyBorder="1" applyAlignment="1">
      <alignment horizontal="right" vertical="top"/>
    </xf>
    <xf numFmtId="3" fontId="19" fillId="0" borderId="35" xfId="0" applyNumberFormat="1" applyFont="1" applyBorder="1" applyAlignment="1">
      <alignment horizontal="right" vertical="top"/>
    </xf>
    <xf numFmtId="3" fontId="19" fillId="0" borderId="0" xfId="0" applyNumberFormat="1" applyFont="1" applyBorder="1" applyAlignment="1">
      <alignment horizontal="right" vertical="top"/>
    </xf>
    <xf numFmtId="3" fontId="19" fillId="0" borderId="0" xfId="0" applyNumberFormat="1" applyFont="1" applyBorder="1" applyAlignment="1">
      <alignment vertical="top"/>
    </xf>
    <xf numFmtId="3" fontId="6" fillId="0" borderId="28" xfId="0" applyNumberFormat="1" applyFont="1" applyFill="1" applyBorder="1" applyAlignment="1">
      <alignment horizontal="center" vertical="top"/>
    </xf>
    <xf numFmtId="3" fontId="2" fillId="0" borderId="0" xfId="62" applyNumberFormat="1" applyFont="1" applyFill="1" applyAlignment="1">
      <alignment horizontal="center" vertical="top"/>
      <protection/>
    </xf>
    <xf numFmtId="3" fontId="2" fillId="0" borderId="11" xfId="62" applyNumberFormat="1" applyFont="1" applyFill="1" applyBorder="1" applyAlignment="1">
      <alignment horizontal="center" vertical="top"/>
      <protection/>
    </xf>
    <xf numFmtId="3" fontId="18" fillId="0" borderId="11" xfId="62" applyNumberFormat="1" applyFont="1" applyFill="1" applyBorder="1" applyAlignment="1">
      <alignment horizontal="center" vertical="center"/>
      <protection/>
    </xf>
    <xf numFmtId="3" fontId="2" fillId="0" borderId="61" xfId="62" applyNumberFormat="1" applyFont="1" applyFill="1" applyBorder="1" applyAlignment="1">
      <alignment horizontal="center" vertical="top"/>
      <protection/>
    </xf>
    <xf numFmtId="3" fontId="2" fillId="0" borderId="88" xfId="62" applyNumberFormat="1" applyFont="1" applyFill="1" applyBorder="1" applyAlignment="1">
      <alignment horizontal="center" vertical="top"/>
      <protection/>
    </xf>
    <xf numFmtId="3" fontId="14" fillId="0" borderId="10" xfId="62" applyNumberFormat="1" applyFont="1" applyFill="1" applyBorder="1" applyAlignment="1">
      <alignment horizontal="center"/>
      <protection/>
    </xf>
    <xf numFmtId="3" fontId="14" fillId="0" borderId="11" xfId="62" applyNumberFormat="1" applyFont="1" applyFill="1" applyBorder="1" applyAlignment="1">
      <alignment horizontal="center"/>
      <protection/>
    </xf>
    <xf numFmtId="3" fontId="14" fillId="0" borderId="11" xfId="62" applyNumberFormat="1" applyFont="1" applyFill="1" applyBorder="1" applyAlignment="1">
      <alignment horizontal="right"/>
      <protection/>
    </xf>
    <xf numFmtId="3" fontId="14" fillId="0" borderId="22" xfId="62" applyNumberFormat="1" applyFont="1" applyFill="1" applyBorder="1" applyAlignment="1">
      <alignment horizontal="right"/>
      <protection/>
    </xf>
    <xf numFmtId="3" fontId="18" fillId="0" borderId="10" xfId="62" applyNumberFormat="1" applyFont="1" applyFill="1" applyBorder="1" applyAlignment="1">
      <alignment horizontal="center" vertical="center"/>
      <protection/>
    </xf>
    <xf numFmtId="3" fontId="18" fillId="0" borderId="11" xfId="62" applyNumberFormat="1" applyFont="1" applyFill="1" applyBorder="1" applyAlignment="1">
      <alignment horizontal="right" vertical="center"/>
      <protection/>
    </xf>
    <xf numFmtId="3" fontId="18" fillId="0" borderId="22" xfId="62" applyNumberFormat="1" applyFont="1" applyFill="1" applyBorder="1" applyAlignment="1">
      <alignment horizontal="right" vertical="center"/>
      <protection/>
    </xf>
    <xf numFmtId="3" fontId="11" fillId="0" borderId="0" xfId="0" applyNumberFormat="1" applyFont="1" applyFill="1" applyBorder="1" applyAlignment="1">
      <alignment/>
    </xf>
    <xf numFmtId="3" fontId="11" fillId="0" borderId="0" xfId="62" applyNumberFormat="1" applyFont="1" applyFill="1" applyBorder="1">
      <alignment/>
      <protection/>
    </xf>
    <xf numFmtId="3" fontId="2" fillId="0" borderId="11" xfId="63" applyNumberFormat="1" applyFont="1" applyFill="1" applyBorder="1" applyAlignment="1">
      <alignment wrapText="1"/>
      <protection/>
    </xf>
    <xf numFmtId="3" fontId="5" fillId="0" borderId="0" xfId="68" applyNumberFormat="1" applyFont="1" applyFill="1" applyBorder="1" applyAlignment="1">
      <alignment vertical="center"/>
      <protection/>
    </xf>
    <xf numFmtId="3" fontId="4" fillId="0" borderId="0" xfId="68" applyNumberFormat="1" applyFont="1" applyFill="1" applyBorder="1" applyAlignment="1">
      <alignment vertical="center"/>
      <protection/>
    </xf>
    <xf numFmtId="0" fontId="2" fillId="0" borderId="0" xfId="68" applyFont="1" applyFill="1" applyBorder="1" applyAlignment="1">
      <alignment vertical="center" wrapText="1"/>
      <protection/>
    </xf>
    <xf numFmtId="3" fontId="2" fillId="0" borderId="0" xfId="68" applyNumberFormat="1" applyFont="1" applyFill="1" applyBorder="1" applyAlignment="1">
      <alignment horizontal="right" vertical="center"/>
      <protection/>
    </xf>
    <xf numFmtId="0" fontId="6" fillId="0" borderId="0" xfId="68" applyFont="1" applyFill="1" applyBorder="1" applyAlignment="1">
      <alignment horizontal="center" vertical="center"/>
      <protection/>
    </xf>
    <xf numFmtId="3" fontId="4" fillId="0" borderId="92" xfId="68" applyNumberFormat="1" applyFont="1" applyFill="1" applyBorder="1" applyAlignment="1">
      <alignment horizontal="center" vertical="center" wrapText="1"/>
      <protection/>
    </xf>
    <xf numFmtId="3" fontId="2" fillId="0" borderId="22" xfId="63" applyNumberFormat="1" applyFont="1" applyFill="1" applyBorder="1" applyAlignment="1">
      <alignment horizontal="right" vertical="center"/>
      <protection/>
    </xf>
    <xf numFmtId="3" fontId="2" fillId="0" borderId="11" xfId="63" applyNumberFormat="1" applyFont="1" applyFill="1" applyBorder="1" applyAlignment="1">
      <alignment vertical="center" wrapText="1"/>
      <protection/>
    </xf>
    <xf numFmtId="0" fontId="4" fillId="0" borderId="12" xfId="68" applyFont="1" applyFill="1" applyBorder="1" applyAlignment="1">
      <alignment horizontal="right" vertical="center"/>
      <protection/>
    </xf>
    <xf numFmtId="0" fontId="4" fillId="0" borderId="0" xfId="68" applyFont="1" applyFill="1" applyBorder="1" applyAlignment="1">
      <alignment vertical="center"/>
      <protection/>
    </xf>
    <xf numFmtId="0" fontId="2" fillId="0" borderId="0" xfId="68" applyFont="1" applyFill="1" applyBorder="1" applyAlignment="1">
      <alignment/>
      <protection/>
    </xf>
    <xf numFmtId="3" fontId="2" fillId="0" borderId="0" xfId="68" applyNumberFormat="1" applyFont="1" applyFill="1" applyBorder="1" applyAlignment="1">
      <alignment/>
      <protection/>
    </xf>
    <xf numFmtId="0" fontId="2" fillId="0" borderId="11" xfId="63" applyFont="1" applyFill="1" applyBorder="1" applyAlignment="1">
      <alignment vertical="center" wrapText="1"/>
      <protection/>
    </xf>
    <xf numFmtId="0" fontId="2" fillId="0" borderId="20" xfId="68" applyFont="1" applyFill="1" applyBorder="1" applyAlignment="1">
      <alignment horizontal="center"/>
      <protection/>
    </xf>
    <xf numFmtId="0" fontId="12" fillId="0" borderId="21" xfId="68" applyFont="1" applyFill="1" applyBorder="1" applyAlignment="1">
      <alignment horizontal="left"/>
      <protection/>
    </xf>
    <xf numFmtId="3" fontId="4" fillId="0" borderId="21" xfId="68" applyNumberFormat="1" applyFont="1" applyFill="1" applyBorder="1" applyAlignment="1">
      <alignment horizontal="right"/>
      <protection/>
    </xf>
    <xf numFmtId="3" fontId="4" fillId="0" borderId="124" xfId="68" applyNumberFormat="1" applyFont="1" applyFill="1" applyBorder="1" applyAlignment="1">
      <alignment horizontal="right"/>
      <protection/>
    </xf>
    <xf numFmtId="3" fontId="4" fillId="0" borderId="125" xfId="68" applyNumberFormat="1" applyFont="1" applyFill="1" applyBorder="1" applyAlignment="1">
      <alignment horizontal="right"/>
      <protection/>
    </xf>
    <xf numFmtId="3" fontId="4" fillId="0" borderId="126" xfId="68" applyNumberFormat="1" applyFont="1" applyFill="1" applyBorder="1" applyAlignment="1">
      <alignment horizontal="right"/>
      <protection/>
    </xf>
    <xf numFmtId="3" fontId="4" fillId="0" borderId="0" xfId="68" applyNumberFormat="1" applyFont="1" applyFill="1" applyBorder="1" applyAlignment="1">
      <alignment/>
      <protection/>
    </xf>
    <xf numFmtId="0" fontId="4" fillId="0" borderId="0" xfId="68" applyFont="1" applyFill="1" applyBorder="1" applyAlignment="1">
      <alignment/>
      <protection/>
    </xf>
    <xf numFmtId="0" fontId="2" fillId="0" borderId="10" xfId="68" applyFont="1" applyFill="1" applyBorder="1" applyAlignment="1">
      <alignment horizontal="center"/>
      <protection/>
    </xf>
    <xf numFmtId="3" fontId="2" fillId="0" borderId="11" xfId="66" applyNumberFormat="1" applyFont="1" applyFill="1" applyBorder="1" applyAlignment="1">
      <alignment vertical="center"/>
      <protection/>
    </xf>
    <xf numFmtId="3" fontId="2" fillId="0" borderId="22" xfId="66" applyNumberFormat="1" applyFont="1" applyFill="1" applyBorder="1" applyAlignment="1">
      <alignment vertical="center"/>
      <protection/>
    </xf>
    <xf numFmtId="3" fontId="4" fillId="0" borderId="104" xfId="66" applyNumberFormat="1" applyFont="1" applyFill="1" applyBorder="1" applyAlignment="1">
      <alignment vertical="center"/>
      <protection/>
    </xf>
    <xf numFmtId="3" fontId="2" fillId="0" borderId="100" xfId="66" applyNumberFormat="1" applyFont="1" applyFill="1" applyBorder="1" applyAlignment="1">
      <alignment horizontal="right" vertical="center"/>
      <protection/>
    </xf>
    <xf numFmtId="0" fontId="2" fillId="0" borderId="11" xfId="68" applyFont="1" applyFill="1" applyBorder="1" applyAlignment="1">
      <alignment vertical="center"/>
      <protection/>
    </xf>
    <xf numFmtId="0" fontId="2" fillId="0" borderId="22" xfId="68" applyFont="1" applyFill="1" applyBorder="1" applyAlignment="1">
      <alignment vertical="center"/>
      <protection/>
    </xf>
    <xf numFmtId="0" fontId="2" fillId="0" borderId="100" xfId="68" applyFont="1" applyFill="1" applyBorder="1" applyAlignment="1">
      <alignment vertical="center"/>
      <protection/>
    </xf>
    <xf numFmtId="0" fontId="4" fillId="0" borderId="11" xfId="66" applyFont="1" applyFill="1" applyBorder="1" applyAlignment="1">
      <alignment horizontal="left" wrapText="1"/>
      <protection/>
    </xf>
    <xf numFmtId="0" fontId="2" fillId="0" borderId="11" xfId="66" applyFont="1" applyFill="1" applyBorder="1" applyAlignment="1">
      <alignment horizontal="left" vertical="center" wrapText="1"/>
      <protection/>
    </xf>
    <xf numFmtId="0" fontId="2" fillId="0" borderId="11" xfId="68" applyFont="1" applyFill="1" applyBorder="1" applyAlignment="1">
      <alignment/>
      <protection/>
    </xf>
    <xf numFmtId="0" fontId="2" fillId="0" borderId="22" xfId="68" applyFont="1" applyFill="1" applyBorder="1" applyAlignment="1">
      <alignment/>
      <protection/>
    </xf>
    <xf numFmtId="0" fontId="4" fillId="0" borderId="12" xfId="66" applyFont="1" applyFill="1" applyBorder="1" applyAlignment="1">
      <alignment horizontal="left" vertical="center" wrapText="1"/>
      <protection/>
    </xf>
    <xf numFmtId="3" fontId="4" fillId="0" borderId="75" xfId="66" applyNumberFormat="1" applyFont="1" applyFill="1" applyBorder="1" applyAlignment="1">
      <alignment horizontal="right" vertical="center"/>
      <protection/>
    </xf>
    <xf numFmtId="0" fontId="4" fillId="0" borderId="66" xfId="68" applyFont="1" applyFill="1" applyBorder="1" applyAlignment="1">
      <alignment horizontal="right" vertical="center"/>
      <protection/>
    </xf>
    <xf numFmtId="3" fontId="4" fillId="0" borderId="66" xfId="68" applyNumberFormat="1" applyFont="1" applyFill="1" applyBorder="1" applyAlignment="1">
      <alignment horizontal="right" vertical="center"/>
      <protection/>
    </xf>
    <xf numFmtId="3" fontId="4" fillId="0" borderId="96" xfId="68" applyNumberFormat="1" applyFont="1" applyFill="1" applyBorder="1" applyAlignment="1">
      <alignment horizontal="right" vertical="center"/>
      <protection/>
    </xf>
    <xf numFmtId="3" fontId="30" fillId="0" borderId="66" xfId="68" applyNumberFormat="1" applyFont="1" applyFill="1" applyBorder="1" applyAlignment="1">
      <alignment horizontal="right" vertical="center"/>
      <protection/>
    </xf>
    <xf numFmtId="3" fontId="4" fillId="0" borderId="106" xfId="68" applyNumberFormat="1" applyFont="1" applyFill="1" applyBorder="1" applyAlignment="1">
      <alignment horizontal="right" vertical="center"/>
      <protection/>
    </xf>
    <xf numFmtId="3" fontId="4" fillId="0" borderId="102" xfId="68" applyNumberFormat="1" applyFont="1" applyFill="1" applyBorder="1" applyAlignment="1">
      <alignment horizontal="right" vertical="center"/>
      <protection/>
    </xf>
    <xf numFmtId="3" fontId="11" fillId="0" borderId="0" xfId="68" applyNumberFormat="1" applyFont="1" applyFill="1" applyBorder="1" applyAlignment="1">
      <alignment vertical="center"/>
      <protection/>
    </xf>
    <xf numFmtId="3" fontId="32" fillId="0" borderId="0" xfId="68" applyNumberFormat="1" applyFont="1" applyFill="1" applyBorder="1" applyAlignment="1">
      <alignment vertical="center"/>
      <protection/>
    </xf>
    <xf numFmtId="3" fontId="33" fillId="0" borderId="0" xfId="68" applyNumberFormat="1" applyFont="1" applyFill="1" applyBorder="1" applyAlignment="1">
      <alignment vertical="center"/>
      <protection/>
    </xf>
    <xf numFmtId="0" fontId="11" fillId="0" borderId="0" xfId="68" applyFont="1" applyFill="1" applyBorder="1" applyAlignment="1">
      <alignment vertical="center"/>
      <protection/>
    </xf>
    <xf numFmtId="0" fontId="2" fillId="0" borderId="127" xfId="68" applyFont="1" applyFill="1" applyBorder="1" applyAlignment="1">
      <alignment horizontal="center" vertical="center"/>
      <protection/>
    </xf>
    <xf numFmtId="0" fontId="2" fillId="0" borderId="127" xfId="66" applyFont="1" applyFill="1" applyBorder="1" applyAlignment="1">
      <alignment horizontal="left" vertical="center" wrapText="1"/>
      <protection/>
    </xf>
    <xf numFmtId="0" fontId="2" fillId="0" borderId="127" xfId="66" applyFont="1" applyFill="1" applyBorder="1" applyAlignment="1">
      <alignment horizontal="center" vertical="center" wrapText="1"/>
      <protection/>
    </xf>
    <xf numFmtId="3" fontId="2" fillId="0" borderId="127" xfId="66" applyNumberFormat="1" applyFont="1" applyFill="1" applyBorder="1" applyAlignment="1">
      <alignment vertical="center"/>
      <protection/>
    </xf>
    <xf numFmtId="3" fontId="4" fillId="0" borderId="128" xfId="66" applyNumberFormat="1" applyFont="1" applyFill="1" applyBorder="1" applyAlignment="1">
      <alignment vertical="center"/>
      <protection/>
    </xf>
    <xf numFmtId="3" fontId="30" fillId="0" borderId="21" xfId="68" applyNumberFormat="1" applyFont="1" applyFill="1" applyBorder="1" applyAlignment="1">
      <alignment horizontal="right"/>
      <protection/>
    </xf>
    <xf numFmtId="3" fontId="30" fillId="0" borderId="11" xfId="66" applyNumberFormat="1" applyFont="1" applyFill="1" applyBorder="1" applyAlignment="1">
      <alignment horizontal="right"/>
      <protection/>
    </xf>
    <xf numFmtId="3" fontId="5" fillId="0" borderId="11" xfId="66" applyNumberFormat="1" applyFont="1" applyFill="1" applyBorder="1" applyAlignment="1">
      <alignment vertical="center"/>
      <protection/>
    </xf>
    <xf numFmtId="3" fontId="5" fillId="0" borderId="11" xfId="66" applyNumberFormat="1" applyFont="1" applyFill="1" applyBorder="1" applyAlignment="1">
      <alignment horizontal="right"/>
      <protection/>
    </xf>
    <xf numFmtId="3" fontId="5" fillId="0" borderId="11" xfId="66" applyNumberFormat="1" applyFont="1" applyFill="1" applyBorder="1" applyAlignment="1">
      <alignment horizontal="right" vertical="center"/>
      <protection/>
    </xf>
    <xf numFmtId="0" fontId="2" fillId="0" borderId="11" xfId="69" applyFont="1" applyFill="1" applyBorder="1" applyAlignment="1">
      <alignment wrapText="1"/>
      <protection/>
    </xf>
    <xf numFmtId="0" fontId="2" fillId="0" borderId="11" xfId="60" applyFont="1" applyFill="1" applyBorder="1" applyAlignment="1">
      <alignment vertical="center" wrapText="1"/>
      <protection/>
    </xf>
    <xf numFmtId="3" fontId="2" fillId="0" borderId="127" xfId="63" applyNumberFormat="1" applyFont="1" applyFill="1" applyBorder="1" applyAlignment="1">
      <alignment horizontal="right" vertical="center"/>
      <protection/>
    </xf>
    <xf numFmtId="3" fontId="2" fillId="0" borderId="129" xfId="63" applyNumberFormat="1" applyFont="1" applyFill="1" applyBorder="1" applyAlignment="1">
      <alignment horizontal="right" vertical="center"/>
      <protection/>
    </xf>
    <xf numFmtId="3" fontId="4" fillId="0" borderId="62" xfId="68" applyNumberFormat="1" applyFont="1" applyFill="1" applyBorder="1" applyAlignment="1">
      <alignment horizontal="right"/>
      <protection/>
    </xf>
    <xf numFmtId="3" fontId="4" fillId="0" borderId="86" xfId="68" applyNumberFormat="1" applyFont="1" applyFill="1" applyBorder="1" applyAlignment="1">
      <alignment horizontal="right"/>
      <protection/>
    </xf>
    <xf numFmtId="3" fontId="30" fillId="0" borderId="62" xfId="68" applyNumberFormat="1" applyFont="1" applyFill="1" applyBorder="1" applyAlignment="1">
      <alignment horizontal="right"/>
      <protection/>
    </xf>
    <xf numFmtId="3" fontId="4" fillId="0" borderId="130" xfId="68" applyNumberFormat="1" applyFont="1" applyFill="1" applyBorder="1" applyAlignment="1">
      <alignment horizontal="right"/>
      <protection/>
    </xf>
    <xf numFmtId="3" fontId="5" fillId="0" borderId="127" xfId="62" applyNumberFormat="1" applyFont="1" applyFill="1" applyBorder="1" applyAlignment="1">
      <alignment horizontal="right" vertical="center"/>
      <protection/>
    </xf>
    <xf numFmtId="3" fontId="4" fillId="0" borderId="131" xfId="68" applyNumberFormat="1" applyFont="1" applyFill="1" applyBorder="1" applyAlignment="1">
      <alignment horizontal="right"/>
      <protection/>
    </xf>
    <xf numFmtId="3" fontId="2" fillId="0" borderId="132" xfId="64" applyNumberFormat="1" applyFont="1" applyFill="1" applyBorder="1" applyAlignment="1">
      <alignment horizontal="right" vertical="center"/>
      <protection/>
    </xf>
    <xf numFmtId="3" fontId="2" fillId="0" borderId="129" xfId="66" applyNumberFormat="1" applyFont="1" applyFill="1" applyBorder="1" applyAlignment="1">
      <alignment vertical="center"/>
      <protection/>
    </xf>
    <xf numFmtId="3" fontId="2" fillId="0" borderId="132" xfId="66" applyNumberFormat="1" applyFont="1" applyFill="1" applyBorder="1" applyAlignment="1">
      <alignment horizontal="right" vertical="center"/>
      <protection/>
    </xf>
    <xf numFmtId="3" fontId="2" fillId="0" borderId="63" xfId="62" applyNumberFormat="1" applyFont="1" applyFill="1" applyBorder="1" applyAlignment="1">
      <alignment horizontal="center"/>
      <protection/>
    </xf>
    <xf numFmtId="0" fontId="12" fillId="0" borderId="61" xfId="68" applyFont="1" applyFill="1" applyBorder="1" applyAlignment="1">
      <alignment horizontal="left" wrapText="1"/>
      <protection/>
    </xf>
    <xf numFmtId="0" fontId="2" fillId="0" borderId="61" xfId="66" applyFont="1" applyFill="1" applyBorder="1" applyAlignment="1">
      <alignment horizontal="center" textRotation="90" wrapText="1"/>
      <protection/>
    </xf>
    <xf numFmtId="3" fontId="4" fillId="0" borderId="61" xfId="68" applyNumberFormat="1" applyFont="1" applyFill="1" applyBorder="1" applyAlignment="1">
      <alignment horizontal="right" wrapText="1"/>
      <protection/>
    </xf>
    <xf numFmtId="3" fontId="4" fillId="0" borderId="94" xfId="68" applyNumberFormat="1" applyFont="1" applyFill="1" applyBorder="1" applyAlignment="1">
      <alignment horizontal="right" wrapText="1"/>
      <protection/>
    </xf>
    <xf numFmtId="3" fontId="30" fillId="0" borderId="61" xfId="68" applyNumberFormat="1" applyFont="1" applyFill="1" applyBorder="1" applyAlignment="1">
      <alignment horizontal="right" wrapText="1"/>
      <protection/>
    </xf>
    <xf numFmtId="3" fontId="4" fillId="0" borderId="103" xfId="68" applyNumberFormat="1" applyFont="1" applyFill="1" applyBorder="1" applyAlignment="1">
      <alignment horizontal="right" wrapText="1"/>
      <protection/>
    </xf>
    <xf numFmtId="3" fontId="4" fillId="0" borderId="99" xfId="68" applyNumberFormat="1" applyFont="1" applyFill="1" applyBorder="1" applyAlignment="1">
      <alignment horizontal="right" wrapText="1"/>
      <protection/>
    </xf>
    <xf numFmtId="0" fontId="2" fillId="0" borderId="0" xfId="68" applyFont="1" applyFill="1" applyBorder="1" applyAlignment="1">
      <alignment horizontal="center"/>
      <protection/>
    </xf>
    <xf numFmtId="0" fontId="6" fillId="0" borderId="0" xfId="68" applyFont="1" applyFill="1" applyBorder="1" applyAlignment="1">
      <alignment horizontal="center" wrapText="1"/>
      <protection/>
    </xf>
    <xf numFmtId="3" fontId="2" fillId="0" borderId="13" xfId="62" applyNumberFormat="1" applyFont="1" applyFill="1" applyBorder="1" applyAlignment="1">
      <alignment horizontal="center" textRotation="90"/>
      <protection/>
    </xf>
    <xf numFmtId="0" fontId="2" fillId="0" borderId="133" xfId="68" applyFont="1" applyFill="1" applyBorder="1" applyAlignment="1">
      <alignment horizontal="center"/>
      <protection/>
    </xf>
    <xf numFmtId="0" fontId="4" fillId="0" borderId="134" xfId="68" applyFont="1" applyFill="1" applyBorder="1" applyAlignment="1">
      <alignment horizontal="center"/>
      <protection/>
    </xf>
    <xf numFmtId="0" fontId="4" fillId="0" borderId="135" xfId="68" applyFont="1" applyFill="1" applyBorder="1" applyAlignment="1">
      <alignment horizontal="center"/>
      <protection/>
    </xf>
    <xf numFmtId="3" fontId="11" fillId="0" borderId="0" xfId="60" applyNumberFormat="1" applyFont="1" applyFill="1" applyBorder="1" applyAlignment="1">
      <alignment horizontal="left"/>
      <protection/>
    </xf>
    <xf numFmtId="0" fontId="2" fillId="0" borderId="21" xfId="68" applyFont="1" applyFill="1" applyBorder="1" applyAlignment="1">
      <alignment horizontal="center" vertical="center"/>
      <protection/>
    </xf>
    <xf numFmtId="3" fontId="4" fillId="0" borderId="14" xfId="66" applyNumberFormat="1" applyFont="1" applyFill="1" applyBorder="1" applyAlignment="1">
      <alignment horizontal="center" vertical="center" wrapText="1"/>
      <protection/>
    </xf>
    <xf numFmtId="3" fontId="2" fillId="0" borderId="22" xfId="66" applyNumberFormat="1" applyFont="1" applyFill="1" applyBorder="1" applyAlignment="1">
      <alignment vertical="top"/>
      <protection/>
    </xf>
    <xf numFmtId="3" fontId="4" fillId="0" borderId="100" xfId="66" applyNumberFormat="1" applyFont="1" applyFill="1" applyBorder="1" applyAlignment="1">
      <alignment vertical="center"/>
      <protection/>
    </xf>
    <xf numFmtId="3" fontId="2" fillId="0" borderId="100" xfId="66" applyNumberFormat="1" applyFont="1" applyFill="1" applyBorder="1" applyAlignment="1">
      <alignment vertical="center"/>
      <protection/>
    </xf>
    <xf numFmtId="3" fontId="2" fillId="0" borderId="136" xfId="66" applyNumberFormat="1" applyFont="1" applyFill="1" applyBorder="1" applyAlignment="1">
      <alignment/>
      <protection/>
    </xf>
    <xf numFmtId="3" fontId="5" fillId="0" borderId="61" xfId="66" applyNumberFormat="1" applyFont="1" applyFill="1" applyBorder="1" applyAlignment="1">
      <alignment vertical="center"/>
      <protection/>
    </xf>
    <xf numFmtId="3" fontId="5" fillId="0" borderId="61" xfId="66" applyNumberFormat="1" applyFont="1" applyFill="1" applyBorder="1">
      <alignment/>
      <protection/>
    </xf>
    <xf numFmtId="3" fontId="5" fillId="0" borderId="11" xfId="66" applyNumberFormat="1" applyFont="1" applyFill="1" applyBorder="1" applyAlignment="1">
      <alignment/>
      <protection/>
    </xf>
    <xf numFmtId="3" fontId="5" fillId="0" borderId="11" xfId="66" applyNumberFormat="1" applyFont="1" applyFill="1" applyBorder="1">
      <alignment/>
      <protection/>
    </xf>
    <xf numFmtId="3" fontId="5" fillId="0" borderId="11" xfId="63" applyNumberFormat="1" applyFont="1" applyFill="1" applyBorder="1" applyAlignment="1">
      <alignment vertical="center"/>
      <protection/>
    </xf>
    <xf numFmtId="3" fontId="5" fillId="0" borderId="11" xfId="66" applyNumberFormat="1" applyFont="1" applyFill="1" applyBorder="1" applyAlignment="1">
      <alignment vertical="top"/>
      <protection/>
    </xf>
    <xf numFmtId="3" fontId="5" fillId="0" borderId="65" xfId="66" applyNumberFormat="1" applyFont="1" applyFill="1" applyBorder="1" applyAlignment="1">
      <alignment horizontal="right"/>
      <protection/>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3" fontId="6" fillId="0" borderId="0" xfId="66" applyNumberFormat="1" applyFont="1" applyFill="1" applyBorder="1" applyAlignment="1">
      <alignment/>
      <protection/>
    </xf>
    <xf numFmtId="3" fontId="23" fillId="0" borderId="0" xfId="66" applyNumberFormat="1" applyFont="1" applyFill="1" applyBorder="1" applyAlignment="1">
      <alignment/>
      <protection/>
    </xf>
    <xf numFmtId="3" fontId="17" fillId="0" borderId="0" xfId="66" applyNumberFormat="1" applyFont="1" applyFill="1" applyBorder="1" applyAlignment="1">
      <alignment/>
      <protection/>
    </xf>
    <xf numFmtId="0" fontId="6" fillId="0" borderId="0" xfId="66" applyFont="1" applyFill="1" applyBorder="1" applyAlignment="1">
      <alignment/>
      <protection/>
    </xf>
    <xf numFmtId="3" fontId="6" fillId="0" borderId="0" xfId="66" applyNumberFormat="1" applyFont="1" applyFill="1" applyBorder="1">
      <alignment/>
      <protection/>
    </xf>
    <xf numFmtId="3" fontId="23" fillId="0" borderId="0" xfId="66" applyNumberFormat="1" applyFont="1" applyFill="1" applyBorder="1">
      <alignment/>
      <protection/>
    </xf>
    <xf numFmtId="3" fontId="17" fillId="0" borderId="0" xfId="66" applyNumberFormat="1" applyFont="1" applyFill="1" applyBorder="1">
      <alignment/>
      <protection/>
    </xf>
    <xf numFmtId="0" fontId="6" fillId="0" borderId="0" xfId="66" applyFont="1" applyFill="1" applyBorder="1">
      <alignment/>
      <protection/>
    </xf>
    <xf numFmtId="0" fontId="4" fillId="0" borderId="28" xfId="0" applyFont="1" applyBorder="1" applyAlignment="1">
      <alignment/>
    </xf>
    <xf numFmtId="3" fontId="2" fillId="0" borderId="29" xfId="0" applyNumberFormat="1" applyFont="1" applyFill="1" applyBorder="1" applyAlignment="1">
      <alignment horizontal="right"/>
    </xf>
    <xf numFmtId="3" fontId="4" fillId="0" borderId="74" xfId="0" applyNumberFormat="1" applyFont="1" applyFill="1" applyBorder="1" applyAlignment="1">
      <alignment horizontal="right"/>
    </xf>
    <xf numFmtId="0" fontId="4" fillId="0" borderId="28" xfId="0" applyFont="1" applyBorder="1" applyAlignment="1">
      <alignment vertical="top"/>
    </xf>
    <xf numFmtId="3" fontId="4" fillId="0" borderId="29" xfId="0" applyNumberFormat="1" applyFont="1" applyFill="1" applyBorder="1" applyAlignment="1">
      <alignment horizontal="right" vertical="top"/>
    </xf>
    <xf numFmtId="0" fontId="30" fillId="0" borderId="28" xfId="0" applyFont="1" applyBorder="1" applyAlignment="1">
      <alignment vertical="center"/>
    </xf>
    <xf numFmtId="3" fontId="5" fillId="0" borderId="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4" fillId="0" borderId="53" xfId="0" applyFont="1" applyBorder="1" applyAlignment="1">
      <alignment vertical="center"/>
    </xf>
    <xf numFmtId="0" fontId="4" fillId="0" borderId="54" xfId="0" applyFont="1" applyBorder="1" applyAlignment="1">
      <alignment vertical="center"/>
    </xf>
    <xf numFmtId="3" fontId="4" fillId="0" borderId="54" xfId="0" applyNumberFormat="1" applyFont="1" applyBorder="1" applyAlignment="1">
      <alignment horizontal="right" vertical="center"/>
    </xf>
    <xf numFmtId="3" fontId="4" fillId="0" borderId="102" xfId="0" applyNumberFormat="1" applyFont="1" applyFill="1" applyBorder="1" applyAlignment="1">
      <alignment horizontal="right" vertical="center"/>
    </xf>
    <xf numFmtId="165" fontId="14" fillId="0" borderId="122" xfId="76" applyNumberFormat="1" applyFont="1" applyBorder="1" applyAlignment="1">
      <alignment horizontal="center"/>
    </xf>
    <xf numFmtId="165" fontId="14" fillId="0" borderId="137" xfId="76" applyNumberFormat="1" applyFont="1" applyBorder="1" applyAlignment="1">
      <alignment horizontal="center"/>
    </xf>
    <xf numFmtId="0" fontId="19" fillId="0" borderId="57" xfId="0" applyFont="1" applyFill="1" applyBorder="1" applyAlignment="1">
      <alignment horizontal="left" vertical="center" wrapText="1"/>
    </xf>
    <xf numFmtId="0" fontId="2" fillId="0" borderId="11" xfId="63" applyFont="1" applyFill="1" applyBorder="1" applyAlignment="1">
      <alignment horizontal="center" vertical="center" wrapText="1"/>
      <protection/>
    </xf>
    <xf numFmtId="3" fontId="19" fillId="0" borderId="138" xfId="0" applyNumberFormat="1" applyFont="1" applyBorder="1" applyAlignment="1">
      <alignment horizontal="center" vertical="center" wrapText="1"/>
    </xf>
    <xf numFmtId="3" fontId="8" fillId="0" borderId="139" xfId="61" applyNumberFormat="1" applyFont="1" applyFill="1" applyBorder="1" applyAlignment="1">
      <alignment horizontal="center" vertical="center" wrapText="1"/>
      <protection/>
    </xf>
    <xf numFmtId="3" fontId="84" fillId="0" borderId="140" xfId="61" applyNumberFormat="1" applyFont="1" applyFill="1" applyBorder="1" applyAlignment="1">
      <alignment horizontal="center" vertical="center" wrapText="1"/>
      <protection/>
    </xf>
    <xf numFmtId="3" fontId="85" fillId="0" borderId="117" xfId="61" applyNumberFormat="1" applyFont="1" applyBorder="1" applyAlignment="1">
      <alignment horizontal="right" wrapText="1"/>
      <protection/>
    </xf>
    <xf numFmtId="3" fontId="85" fillId="0" borderId="35" xfId="0" applyNumberFormat="1" applyFont="1" applyFill="1" applyBorder="1" applyAlignment="1">
      <alignment/>
    </xf>
    <xf numFmtId="3" fontId="85" fillId="0" borderId="35" xfId="0" applyNumberFormat="1" applyFont="1" applyBorder="1" applyAlignment="1">
      <alignment/>
    </xf>
    <xf numFmtId="3" fontId="85" fillId="0" borderId="51" xfId="0" applyNumberFormat="1" applyFont="1" applyFill="1" applyBorder="1" applyAlignment="1">
      <alignment/>
    </xf>
    <xf numFmtId="3" fontId="85" fillId="0" borderId="51" xfId="61" applyNumberFormat="1" applyFont="1" applyBorder="1" applyAlignment="1">
      <alignment horizontal="right" wrapText="1"/>
      <protection/>
    </xf>
    <xf numFmtId="3" fontId="85" fillId="0" borderId="35" xfId="0" applyNumberFormat="1" applyFont="1" applyFill="1" applyBorder="1" applyAlignment="1">
      <alignment/>
    </xf>
    <xf numFmtId="3" fontId="85" fillId="0" borderId="42" xfId="0" applyNumberFormat="1" applyFont="1" applyBorder="1" applyAlignment="1">
      <alignment vertical="center"/>
    </xf>
    <xf numFmtId="3" fontId="85" fillId="0" borderId="35" xfId="0" applyNumberFormat="1" applyFont="1" applyFill="1" applyBorder="1" applyAlignment="1">
      <alignment vertical="center"/>
    </xf>
    <xf numFmtId="3" fontId="85" fillId="0" borderId="39" xfId="0" applyNumberFormat="1" applyFont="1" applyFill="1" applyBorder="1" applyAlignment="1">
      <alignment vertical="center"/>
    </xf>
    <xf numFmtId="3" fontId="85" fillId="0" borderId="141" xfId="0" applyNumberFormat="1" applyFont="1" applyFill="1" applyBorder="1" applyAlignment="1">
      <alignment vertical="center"/>
    </xf>
    <xf numFmtId="3" fontId="9" fillId="0" borderId="29" xfId="0" applyNumberFormat="1" applyFont="1" applyBorder="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vertical="center"/>
    </xf>
    <xf numFmtId="0" fontId="8" fillId="0" borderId="0" xfId="0" applyFont="1" applyBorder="1" applyAlignment="1">
      <alignment horizontal="center"/>
    </xf>
    <xf numFmtId="3" fontId="8" fillId="0" borderId="142" xfId="61" applyNumberFormat="1" applyFont="1" applyBorder="1" applyAlignment="1">
      <alignment horizontal="center" vertical="center" textRotation="90" wrapText="1"/>
      <protection/>
    </xf>
    <xf numFmtId="3" fontId="8" fillId="0" borderId="68" xfId="61" applyNumberFormat="1" applyFont="1" applyBorder="1" applyAlignment="1">
      <alignment horizontal="center" vertical="center" textRotation="90" wrapText="1"/>
      <protection/>
    </xf>
    <xf numFmtId="3" fontId="8" fillId="0" borderId="68" xfId="61" applyNumberFormat="1" applyFont="1" applyBorder="1" applyAlignment="1">
      <alignment horizontal="center" vertical="center" wrapText="1"/>
      <protection/>
    </xf>
    <xf numFmtId="3" fontId="9" fillId="0" borderId="68" xfId="61" applyNumberFormat="1" applyFont="1" applyBorder="1" applyAlignment="1">
      <alignment horizontal="center" vertical="center" wrapText="1"/>
      <protection/>
    </xf>
    <xf numFmtId="3" fontId="8" fillId="0" borderId="143" xfId="61" applyNumberFormat="1" applyFont="1" applyFill="1" applyBorder="1" applyAlignment="1">
      <alignment horizontal="center" vertical="center" wrapText="1"/>
      <protection/>
    </xf>
    <xf numFmtId="3" fontId="8" fillId="0" borderId="0" xfId="61" applyNumberFormat="1" applyFont="1" applyBorder="1">
      <alignment/>
      <protection/>
    </xf>
    <xf numFmtId="3" fontId="8" fillId="0" borderId="0" xfId="61" applyNumberFormat="1" applyFont="1">
      <alignment/>
      <protection/>
    </xf>
    <xf numFmtId="3" fontId="9" fillId="0" borderId="114" xfId="61" applyNumberFormat="1" applyFont="1" applyBorder="1" applyAlignment="1">
      <alignment horizontal="center" textRotation="90" wrapText="1"/>
      <protection/>
    </xf>
    <xf numFmtId="3" fontId="9" fillId="0" borderId="30" xfId="61" applyNumberFormat="1" applyFont="1" applyBorder="1" applyAlignment="1">
      <alignment horizontal="left" textRotation="90" wrapText="1"/>
      <protection/>
    </xf>
    <xf numFmtId="3" fontId="8" fillId="0" borderId="30" xfId="61" applyNumberFormat="1" applyFont="1" applyBorder="1" applyAlignment="1">
      <alignment horizontal="center" wrapText="1"/>
      <protection/>
    </xf>
    <xf numFmtId="3" fontId="9" fillId="0" borderId="30" xfId="61" applyNumberFormat="1" applyFont="1" applyBorder="1" applyAlignment="1">
      <alignment horizontal="left" wrapText="1"/>
      <protection/>
    </xf>
    <xf numFmtId="3" fontId="9" fillId="0" borderId="0" xfId="61" applyNumberFormat="1" applyFont="1" applyBorder="1" applyAlignment="1">
      <alignment horizontal="left"/>
      <protection/>
    </xf>
    <xf numFmtId="3" fontId="9" fillId="0" borderId="0" xfId="61" applyNumberFormat="1" applyFont="1" applyAlignment="1">
      <alignment horizontal="left"/>
      <protection/>
    </xf>
    <xf numFmtId="3" fontId="8" fillId="0" borderId="28" xfId="61" applyNumberFormat="1" applyFont="1" applyBorder="1" applyAlignment="1">
      <alignment horizontal="center" wrapText="1"/>
      <protection/>
    </xf>
    <xf numFmtId="3" fontId="9" fillId="0" borderId="0" xfId="61" applyNumberFormat="1" applyFont="1" applyBorder="1" applyAlignment="1">
      <alignment horizontal="left" wrapText="1"/>
      <protection/>
    </xf>
    <xf numFmtId="3" fontId="8" fillId="0" borderId="0" xfId="61" applyNumberFormat="1" applyFont="1" applyBorder="1" applyAlignment="1">
      <alignment horizontal="center" wrapText="1"/>
      <protection/>
    </xf>
    <xf numFmtId="3" fontId="9" fillId="0" borderId="0" xfId="61" applyNumberFormat="1" applyFont="1" applyBorder="1" applyAlignment="1">
      <alignment horizontal="right" wrapText="1"/>
      <protection/>
    </xf>
    <xf numFmtId="3" fontId="9" fillId="0" borderId="0" xfId="61" applyNumberFormat="1" applyFont="1" applyFill="1" applyBorder="1" applyAlignment="1">
      <alignment horizontal="right" wrapText="1"/>
      <protection/>
    </xf>
    <xf numFmtId="3" fontId="85" fillId="0" borderId="35" xfId="61" applyNumberFormat="1" applyFont="1" applyBorder="1" applyAlignment="1">
      <alignment horizontal="right" wrapText="1"/>
      <protection/>
    </xf>
    <xf numFmtId="3" fontId="9" fillId="0" borderId="29" xfId="61" applyNumberFormat="1" applyFont="1" applyBorder="1" applyAlignment="1">
      <alignment horizontal="right" wrapText="1"/>
      <protection/>
    </xf>
    <xf numFmtId="0" fontId="9" fillId="0" borderId="28"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3" fontId="9" fillId="0" borderId="0" xfId="0" applyNumberFormat="1" applyFont="1" applyBorder="1" applyAlignment="1">
      <alignment/>
    </xf>
    <xf numFmtId="3" fontId="85" fillId="0" borderId="35" xfId="0" applyNumberFormat="1" applyFont="1" applyBorder="1" applyAlignment="1">
      <alignment/>
    </xf>
    <xf numFmtId="0" fontId="9" fillId="0" borderId="0" xfId="0" applyFont="1" applyAlignment="1">
      <alignment/>
    </xf>
    <xf numFmtId="0" fontId="8" fillId="0" borderId="28" xfId="0" applyFont="1" applyBorder="1" applyAlignment="1">
      <alignment horizontal="center" vertical="top"/>
    </xf>
    <xf numFmtId="0" fontId="8" fillId="0" borderId="0" xfId="0" applyFont="1" applyBorder="1" applyAlignment="1">
      <alignment horizontal="center" vertical="top"/>
    </xf>
    <xf numFmtId="0" fontId="8" fillId="0" borderId="0" xfId="0" applyFont="1" applyBorder="1" applyAlignment="1">
      <alignment horizontal="left" wrapText="1" indent="1"/>
    </xf>
    <xf numFmtId="3" fontId="8" fillId="0" borderId="0" xfId="0" applyNumberFormat="1" applyFont="1" applyBorder="1" applyAlignment="1">
      <alignment/>
    </xf>
    <xf numFmtId="3" fontId="8" fillId="0" borderId="0" xfId="0" applyNumberFormat="1" applyFont="1" applyFill="1" applyBorder="1" applyAlignment="1">
      <alignment/>
    </xf>
    <xf numFmtId="3" fontId="84" fillId="0" borderId="35" xfId="0" applyNumberFormat="1" applyFont="1" applyFill="1" applyBorder="1" applyAlignment="1">
      <alignment/>
    </xf>
    <xf numFmtId="3" fontId="8" fillId="0" borderId="29" xfId="0" applyNumberFormat="1" applyFont="1" applyBorder="1" applyAlignment="1">
      <alignment/>
    </xf>
    <xf numFmtId="0" fontId="8" fillId="0" borderId="28" xfId="0" applyFont="1" applyBorder="1" applyAlignment="1">
      <alignment horizontal="center"/>
    </xf>
    <xf numFmtId="0" fontId="9" fillId="0" borderId="0" xfId="0" applyFont="1" applyBorder="1" applyAlignment="1">
      <alignment horizontal="center" vertical="top"/>
    </xf>
    <xf numFmtId="0" fontId="9" fillId="0" borderId="0" xfId="0" applyFont="1" applyFill="1" applyBorder="1" applyAlignment="1">
      <alignment horizontal="left" wrapText="1"/>
    </xf>
    <xf numFmtId="49" fontId="8" fillId="0" borderId="28" xfId="0" applyNumberFormat="1" applyFont="1" applyBorder="1" applyAlignment="1">
      <alignment horizontal="center" vertical="center"/>
    </xf>
    <xf numFmtId="3" fontId="8" fillId="0" borderId="0" xfId="61" applyNumberFormat="1" applyFont="1" applyBorder="1" applyAlignment="1">
      <alignment horizontal="center" vertical="center" wrapText="1"/>
      <protection/>
    </xf>
    <xf numFmtId="0" fontId="9" fillId="0" borderId="0" xfId="0" applyFont="1" applyBorder="1" applyAlignment="1">
      <alignment/>
    </xf>
    <xf numFmtId="0" fontId="9" fillId="0" borderId="0" xfId="0" applyFont="1" applyAlignment="1">
      <alignment/>
    </xf>
    <xf numFmtId="49" fontId="8" fillId="0" borderId="28" xfId="0" applyNumberFormat="1" applyFont="1" applyBorder="1" applyAlignment="1">
      <alignment horizontal="center"/>
    </xf>
    <xf numFmtId="49" fontId="8" fillId="0" borderId="28" xfId="0" applyNumberFormat="1" applyFont="1" applyBorder="1" applyAlignment="1">
      <alignment horizontal="center" vertical="top"/>
    </xf>
    <xf numFmtId="0" fontId="9" fillId="0" borderId="31" xfId="0" applyFont="1" applyBorder="1" applyAlignment="1">
      <alignment horizontal="center"/>
    </xf>
    <xf numFmtId="0" fontId="8" fillId="0" borderId="31" xfId="0" applyFont="1" applyBorder="1" applyAlignment="1">
      <alignment horizontal="center" vertical="top"/>
    </xf>
    <xf numFmtId="0" fontId="9" fillId="0" borderId="31" xfId="0" applyFont="1" applyBorder="1" applyAlignment="1">
      <alignment wrapText="1"/>
    </xf>
    <xf numFmtId="3" fontId="9" fillId="0" borderId="31" xfId="0" applyNumberFormat="1" applyFont="1" applyBorder="1" applyAlignment="1">
      <alignment/>
    </xf>
    <xf numFmtId="3" fontId="9" fillId="0" borderId="74" xfId="0" applyNumberFormat="1" applyFont="1" applyBorder="1" applyAlignment="1">
      <alignment/>
    </xf>
    <xf numFmtId="3" fontId="9" fillId="0" borderId="37" xfId="61" applyNumberFormat="1" applyFont="1" applyBorder="1" applyAlignment="1">
      <alignment horizontal="center" textRotation="90" wrapText="1"/>
      <protection/>
    </xf>
    <xf numFmtId="3" fontId="9" fillId="0" borderId="31" xfId="61" applyNumberFormat="1" applyFont="1" applyBorder="1" applyAlignment="1">
      <alignment horizontal="left" textRotation="90" wrapText="1"/>
      <protection/>
    </xf>
    <xf numFmtId="3" fontId="8" fillId="0" borderId="31" xfId="61" applyNumberFormat="1" applyFont="1" applyBorder="1" applyAlignment="1">
      <alignment horizontal="center" wrapText="1"/>
      <protection/>
    </xf>
    <xf numFmtId="3" fontId="9" fillId="0" borderId="31" xfId="61" applyNumberFormat="1" applyFont="1" applyBorder="1" applyAlignment="1">
      <alignment horizontal="left" wrapText="1"/>
      <protection/>
    </xf>
    <xf numFmtId="0" fontId="8" fillId="0" borderId="28" xfId="0" applyFont="1" applyBorder="1" applyAlignment="1">
      <alignment horizontal="center" vertical="center"/>
    </xf>
    <xf numFmtId="0" fontId="9" fillId="0" borderId="0" xfId="0" applyFont="1" applyFill="1" applyBorder="1" applyAlignment="1">
      <alignment horizontal="left" vertical="center" wrapText="1"/>
    </xf>
    <xf numFmtId="3" fontId="85" fillId="0" borderId="35" xfId="0" applyNumberFormat="1" applyFont="1" applyBorder="1" applyAlignment="1">
      <alignment vertical="center"/>
    </xf>
    <xf numFmtId="3" fontId="9" fillId="0" borderId="29" xfId="0" applyNumberFormat="1" applyFont="1" applyBorder="1" applyAlignment="1">
      <alignment vertical="center"/>
    </xf>
    <xf numFmtId="0" fontId="9" fillId="0" borderId="0" xfId="0" applyFont="1" applyAlignment="1">
      <alignment vertical="center"/>
    </xf>
    <xf numFmtId="0" fontId="8" fillId="0" borderId="0" xfId="0" applyFont="1" applyFill="1" applyBorder="1" applyAlignment="1">
      <alignment horizontal="left" wrapText="1" indent="1"/>
    </xf>
    <xf numFmtId="0" fontId="8" fillId="0" borderId="29" xfId="0" applyFont="1" applyBorder="1" applyAlignment="1">
      <alignment/>
    </xf>
    <xf numFmtId="0" fontId="9" fillId="0" borderId="29" xfId="0" applyFont="1" applyBorder="1" applyAlignment="1">
      <alignment/>
    </xf>
    <xf numFmtId="0" fontId="9" fillId="0" borderId="0" xfId="0" applyFont="1" applyBorder="1" applyAlignment="1">
      <alignment horizontal="left" wrapText="1"/>
    </xf>
    <xf numFmtId="0" fontId="9" fillId="0" borderId="29" xfId="0" applyFont="1" applyBorder="1" applyAlignment="1">
      <alignment/>
    </xf>
    <xf numFmtId="0" fontId="9" fillId="0" borderId="0" xfId="0" applyFont="1" applyBorder="1" applyAlignment="1">
      <alignment vertical="top" wrapText="1"/>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3" xfId="0" applyFont="1" applyBorder="1" applyAlignment="1">
      <alignment vertical="center"/>
    </xf>
    <xf numFmtId="0" fontId="8" fillId="0" borderId="0" xfId="0" applyFont="1" applyBorder="1" applyAlignment="1">
      <alignment wrapText="1"/>
    </xf>
    <xf numFmtId="0" fontId="8" fillId="0" borderId="0" xfId="0" applyFont="1" applyBorder="1" applyAlignment="1">
      <alignment/>
    </xf>
    <xf numFmtId="0" fontId="9" fillId="0" borderId="41" xfId="0" applyFont="1" applyBorder="1" applyAlignment="1">
      <alignment horizontal="center" vertical="center"/>
    </xf>
    <xf numFmtId="0" fontId="9" fillId="0" borderId="32" xfId="0" applyFont="1" applyBorder="1" applyAlignment="1">
      <alignment horizontal="center" vertical="center"/>
    </xf>
    <xf numFmtId="0" fontId="8" fillId="0" borderId="32" xfId="0" applyFont="1" applyBorder="1" applyAlignment="1">
      <alignment horizontal="center" vertical="center"/>
    </xf>
    <xf numFmtId="0" fontId="9" fillId="0" borderId="32" xfId="0" applyFont="1" applyBorder="1" applyAlignment="1">
      <alignment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8" fillId="0" borderId="145" xfId="0" applyFont="1" applyBorder="1" applyAlignment="1">
      <alignment horizontal="center" vertical="center"/>
    </xf>
    <xf numFmtId="0" fontId="9" fillId="0" borderId="145" xfId="0" applyFont="1" applyBorder="1" applyAlignment="1">
      <alignment vertical="center"/>
    </xf>
    <xf numFmtId="3" fontId="9" fillId="0" borderId="145" xfId="0" applyNumberFormat="1" applyFont="1" applyBorder="1" applyAlignment="1">
      <alignment vertical="center"/>
    </xf>
    <xf numFmtId="3" fontId="9" fillId="0" borderId="145" xfId="0" applyNumberFormat="1" applyFont="1" applyFill="1" applyBorder="1" applyAlignment="1">
      <alignment vertical="center"/>
    </xf>
    <xf numFmtId="3" fontId="85" fillId="0" borderId="146" xfId="0" applyNumberFormat="1" applyFont="1" applyFill="1" applyBorder="1" applyAlignment="1">
      <alignment vertical="center"/>
    </xf>
    <xf numFmtId="3" fontId="9" fillId="0" borderId="101" xfId="0" applyNumberFormat="1" applyFont="1" applyFill="1" applyBorder="1" applyAlignment="1">
      <alignment vertical="center"/>
    </xf>
    <xf numFmtId="0" fontId="9" fillId="0" borderId="28" xfId="0" applyFont="1" applyBorder="1" applyAlignment="1">
      <alignment horizontal="center" vertical="center"/>
    </xf>
    <xf numFmtId="0" fontId="9" fillId="0" borderId="0" xfId="0" applyFont="1" applyBorder="1" applyAlignment="1">
      <alignment vertical="center"/>
    </xf>
    <xf numFmtId="0" fontId="9" fillId="0" borderId="37" xfId="0" applyFont="1" applyBorder="1" applyAlignment="1">
      <alignment horizontal="center" vertical="center"/>
    </xf>
    <xf numFmtId="49" fontId="8" fillId="0" borderId="0" xfId="0" applyNumberFormat="1" applyFont="1" applyBorder="1" applyAlignment="1">
      <alignment horizontal="center"/>
    </xf>
    <xf numFmtId="0" fontId="8" fillId="0" borderId="0" xfId="0" applyFont="1" applyBorder="1" applyAlignment="1">
      <alignment horizontal="left" indent="1"/>
    </xf>
    <xf numFmtId="0" fontId="8" fillId="0" borderId="31" xfId="0" applyFont="1" applyBorder="1" applyAlignment="1">
      <alignment horizontal="left" indent="1"/>
    </xf>
    <xf numFmtId="3" fontId="8" fillId="0" borderId="31" xfId="0" applyNumberFormat="1" applyFont="1" applyBorder="1" applyAlignment="1">
      <alignment/>
    </xf>
    <xf numFmtId="3" fontId="8" fillId="0" borderId="31" xfId="0" applyNumberFormat="1" applyFont="1" applyFill="1" applyBorder="1" applyAlignment="1">
      <alignment/>
    </xf>
    <xf numFmtId="3" fontId="84" fillId="0" borderId="51" xfId="0" applyNumberFormat="1" applyFont="1" applyFill="1" applyBorder="1" applyAlignment="1">
      <alignment/>
    </xf>
    <xf numFmtId="3" fontId="8" fillId="0" borderId="74" xfId="0" applyNumberFormat="1" applyFont="1" applyBorder="1" applyAlignment="1">
      <alignment/>
    </xf>
    <xf numFmtId="0" fontId="8" fillId="0" borderId="0" xfId="0" applyFont="1" applyBorder="1" applyAlignment="1">
      <alignment horizontal="left" vertical="center" wrapText="1" indent="1"/>
    </xf>
    <xf numFmtId="3" fontId="8" fillId="0" borderId="0" xfId="61" applyNumberFormat="1" applyFont="1" applyBorder="1" applyAlignment="1">
      <alignment horizontal="left" vertical="center" indent="1"/>
      <protection/>
    </xf>
    <xf numFmtId="0" fontId="9" fillId="0" borderId="147" xfId="0" applyFont="1" applyBorder="1" applyAlignment="1">
      <alignment horizontal="center" vertical="center"/>
    </xf>
    <xf numFmtId="0" fontId="9" fillId="0" borderId="34" xfId="0" applyFont="1" applyBorder="1" applyAlignment="1">
      <alignment horizontal="center" vertical="center"/>
    </xf>
    <xf numFmtId="0" fontId="8" fillId="0" borderId="34" xfId="0" applyFont="1" applyBorder="1" applyAlignment="1">
      <alignment horizontal="center" vertical="center"/>
    </xf>
    <xf numFmtId="0" fontId="9" fillId="0" borderId="34" xfId="0" applyFont="1" applyBorder="1" applyAlignment="1">
      <alignment vertical="center"/>
    </xf>
    <xf numFmtId="3" fontId="8" fillId="0" borderId="0" xfId="0" applyNumberFormat="1" applyFont="1" applyAlignment="1">
      <alignment/>
    </xf>
    <xf numFmtId="3" fontId="8" fillId="33" borderId="0" xfId="0" applyNumberFormat="1" applyFont="1" applyFill="1" applyAlignment="1">
      <alignment/>
    </xf>
    <xf numFmtId="3" fontId="84" fillId="0" borderId="0" xfId="0" applyNumberFormat="1" applyFont="1" applyFill="1" applyAlignment="1">
      <alignment/>
    </xf>
    <xf numFmtId="3" fontId="8" fillId="0" borderId="0" xfId="0" applyNumberFormat="1" applyFont="1" applyFill="1" applyAlignment="1">
      <alignment/>
    </xf>
    <xf numFmtId="3" fontId="86" fillId="0" borderId="0" xfId="61" applyNumberFormat="1" applyFont="1" applyFill="1" applyBorder="1" applyAlignment="1">
      <alignment/>
      <protection/>
    </xf>
    <xf numFmtId="3" fontId="11" fillId="0" borderId="0" xfId="61" applyNumberFormat="1" applyFont="1" applyFill="1" applyAlignment="1">
      <alignment horizontal="center"/>
      <protection/>
    </xf>
    <xf numFmtId="3" fontId="11" fillId="0" borderId="0" xfId="61" applyNumberFormat="1" applyFont="1" applyFill="1" applyAlignment="1">
      <alignment horizontal="center" vertical="center"/>
      <protection/>
    </xf>
    <xf numFmtId="49" fontId="11" fillId="0" borderId="0" xfId="61" applyNumberFormat="1" applyFont="1" applyFill="1" applyAlignment="1">
      <alignment horizontal="center"/>
      <protection/>
    </xf>
    <xf numFmtId="3" fontId="33" fillId="0" borderId="0" xfId="61" applyNumberFormat="1" applyFont="1" applyFill="1" applyAlignment="1">
      <alignment horizontal="center"/>
      <protection/>
    </xf>
    <xf numFmtId="3" fontId="11" fillId="0" borderId="54" xfId="61" applyNumberFormat="1" applyFont="1" applyFill="1" applyBorder="1" applyAlignment="1">
      <alignment horizontal="center"/>
      <protection/>
    </xf>
    <xf numFmtId="3" fontId="87" fillId="0" borderId="54" xfId="61" applyNumberFormat="1" applyFont="1" applyFill="1" applyBorder="1" applyAlignment="1">
      <alignment horizontal="center"/>
      <protection/>
    </xf>
    <xf numFmtId="3" fontId="11" fillId="0" borderId="0" xfId="61" applyNumberFormat="1" applyFont="1" applyFill="1" applyBorder="1" applyAlignment="1">
      <alignment horizontal="center"/>
      <protection/>
    </xf>
    <xf numFmtId="3" fontId="11" fillId="0" borderId="0" xfId="61" applyNumberFormat="1" applyFont="1" applyFill="1" applyAlignment="1">
      <alignment horizontal="center" vertical="top"/>
      <protection/>
    </xf>
    <xf numFmtId="0" fontId="11" fillId="0" borderId="0" xfId="0" applyFont="1" applyAlignment="1">
      <alignment/>
    </xf>
    <xf numFmtId="3" fontId="8" fillId="0" borderId="0" xfId="61" applyNumberFormat="1" applyFont="1" applyFill="1" applyAlignment="1">
      <alignment horizontal="center"/>
      <protection/>
    </xf>
    <xf numFmtId="3" fontId="8" fillId="0" borderId="0" xfId="61" applyNumberFormat="1" applyFont="1" applyFill="1">
      <alignment/>
      <protection/>
    </xf>
    <xf numFmtId="3" fontId="8" fillId="0" borderId="0" xfId="61" applyNumberFormat="1" applyFont="1" applyFill="1" applyAlignment="1">
      <alignment/>
      <protection/>
    </xf>
    <xf numFmtId="3" fontId="8" fillId="0" borderId="0" xfId="61" applyNumberFormat="1" applyFont="1" applyFill="1" applyAlignment="1">
      <alignment horizontal="center" vertical="center"/>
      <protection/>
    </xf>
    <xf numFmtId="3" fontId="8" fillId="0" borderId="0" xfId="61" applyNumberFormat="1" applyFont="1" applyFill="1" applyAlignment="1">
      <alignment vertical="center"/>
      <protection/>
    </xf>
    <xf numFmtId="49" fontId="8" fillId="0" borderId="0" xfId="61" applyNumberFormat="1" applyFont="1" applyFill="1" applyAlignment="1">
      <alignment horizontal="center"/>
      <protection/>
    </xf>
    <xf numFmtId="3" fontId="9" fillId="0" borderId="0" xfId="61" applyNumberFormat="1" applyFont="1" applyFill="1" applyAlignment="1">
      <alignment horizontal="center"/>
      <protection/>
    </xf>
    <xf numFmtId="3" fontId="8" fillId="0" borderId="0" xfId="61" applyNumberFormat="1" applyFont="1" applyFill="1" applyBorder="1" applyAlignment="1">
      <alignment/>
      <protection/>
    </xf>
    <xf numFmtId="3" fontId="8" fillId="0" borderId="0" xfId="61" applyNumberFormat="1" applyFont="1" applyFill="1" applyBorder="1" applyAlignment="1">
      <alignment horizontal="center"/>
      <protection/>
    </xf>
    <xf numFmtId="3" fontId="8" fillId="0" borderId="68" xfId="61" applyNumberFormat="1" applyFont="1" applyFill="1" applyBorder="1" applyAlignment="1">
      <alignment horizontal="center" vertical="center" wrapText="1"/>
      <protection/>
    </xf>
    <xf numFmtId="3" fontId="9" fillId="0" borderId="68" xfId="61" applyNumberFormat="1" applyFont="1" applyFill="1" applyBorder="1" applyAlignment="1">
      <alignment horizontal="center" vertical="center"/>
      <protection/>
    </xf>
    <xf numFmtId="49" fontId="8" fillId="0" borderId="114" xfId="61" applyNumberFormat="1" applyFont="1" applyFill="1" applyBorder="1" applyAlignment="1">
      <alignment horizontal="center"/>
      <protection/>
    </xf>
    <xf numFmtId="3" fontId="9" fillId="0" borderId="30" xfId="61" applyNumberFormat="1" applyFont="1" applyFill="1" applyBorder="1" applyAlignment="1">
      <alignment horizontal="center"/>
      <protection/>
    </xf>
    <xf numFmtId="3" fontId="8" fillId="0" borderId="30" xfId="61" applyNumberFormat="1" applyFont="1" applyFill="1" applyBorder="1" applyAlignment="1">
      <alignment horizontal="center"/>
      <protection/>
    </xf>
    <xf numFmtId="3" fontId="9" fillId="0" borderId="30" xfId="61" applyNumberFormat="1" applyFont="1" applyFill="1" applyBorder="1" applyAlignment="1">
      <alignment wrapText="1"/>
      <protection/>
    </xf>
    <xf numFmtId="3" fontId="9" fillId="0" borderId="30" xfId="61" applyNumberFormat="1" applyFont="1" applyFill="1" applyBorder="1">
      <alignment/>
      <protection/>
    </xf>
    <xf numFmtId="3" fontId="85" fillId="0" borderId="117" xfId="61" applyNumberFormat="1" applyFont="1" applyFill="1" applyBorder="1">
      <alignment/>
      <protection/>
    </xf>
    <xf numFmtId="3" fontId="9" fillId="0" borderId="73" xfId="61" applyNumberFormat="1" applyFont="1" applyFill="1" applyBorder="1">
      <alignment/>
      <protection/>
    </xf>
    <xf numFmtId="3" fontId="9" fillId="0" borderId="0" xfId="61" applyNumberFormat="1" applyFont="1" applyFill="1">
      <alignment/>
      <protection/>
    </xf>
    <xf numFmtId="49" fontId="8" fillId="0" borderId="28" xfId="61" applyNumberFormat="1" applyFont="1" applyFill="1" applyBorder="1" applyAlignment="1">
      <alignment horizontal="center"/>
      <protection/>
    </xf>
    <xf numFmtId="3" fontId="8" fillId="0" borderId="0" xfId="61" applyNumberFormat="1" applyFont="1" applyFill="1" applyBorder="1">
      <alignment/>
      <protection/>
    </xf>
    <xf numFmtId="3" fontId="84" fillId="0" borderId="35" xfId="61" applyNumberFormat="1" applyFont="1" applyFill="1" applyBorder="1">
      <alignment/>
      <protection/>
    </xf>
    <xf numFmtId="3" fontId="8" fillId="0" borderId="29" xfId="61" applyNumberFormat="1" applyFont="1" applyFill="1" applyBorder="1">
      <alignment/>
      <protection/>
    </xf>
    <xf numFmtId="3" fontId="8" fillId="0" borderId="0" xfId="61" applyNumberFormat="1" applyFont="1" applyFill="1" applyBorder="1" applyAlignment="1">
      <alignment horizontal="left" indent="2"/>
      <protection/>
    </xf>
    <xf numFmtId="49" fontId="8" fillId="0" borderId="37" xfId="61" applyNumberFormat="1" applyFont="1" applyFill="1" applyBorder="1" applyAlignment="1">
      <alignment horizontal="center"/>
      <protection/>
    </xf>
    <xf numFmtId="3" fontId="9" fillId="0" borderId="33" xfId="61" applyNumberFormat="1" applyFont="1" applyFill="1" applyBorder="1" applyAlignment="1">
      <alignment horizontal="center"/>
      <protection/>
    </xf>
    <xf numFmtId="3" fontId="8" fillId="0" borderId="33" xfId="61" applyNumberFormat="1" applyFont="1" applyFill="1" applyBorder="1" applyAlignment="1">
      <alignment horizontal="center"/>
      <protection/>
    </xf>
    <xf numFmtId="3" fontId="9" fillId="0" borderId="33" xfId="61" applyNumberFormat="1" applyFont="1" applyFill="1" applyBorder="1">
      <alignment/>
      <protection/>
    </xf>
    <xf numFmtId="3" fontId="85" fillId="0" borderId="39" xfId="61" applyNumberFormat="1" applyFont="1" applyFill="1" applyBorder="1">
      <alignment/>
      <protection/>
    </xf>
    <xf numFmtId="3" fontId="9" fillId="0" borderId="76" xfId="61" applyNumberFormat="1" applyFont="1" applyFill="1" applyBorder="1">
      <alignment/>
      <protection/>
    </xf>
    <xf numFmtId="3" fontId="9" fillId="0" borderId="0" xfId="61" applyNumberFormat="1" applyFont="1" applyFill="1" applyBorder="1" applyAlignment="1">
      <alignment horizontal="center"/>
      <protection/>
    </xf>
    <xf numFmtId="3" fontId="9" fillId="0" borderId="0" xfId="61" applyNumberFormat="1" applyFont="1" applyFill="1" applyBorder="1">
      <alignment/>
      <protection/>
    </xf>
    <xf numFmtId="3" fontId="85" fillId="0" borderId="35" xfId="61" applyNumberFormat="1" applyFont="1" applyFill="1" applyBorder="1">
      <alignment/>
      <protection/>
    </xf>
    <xf numFmtId="3" fontId="9" fillId="0" borderId="78" xfId="61" applyNumberFormat="1" applyFont="1" applyFill="1" applyBorder="1">
      <alignment/>
      <protection/>
    </xf>
    <xf numFmtId="3" fontId="9" fillId="0" borderId="80" xfId="61" applyNumberFormat="1" applyFont="1" applyFill="1" applyBorder="1">
      <alignment/>
      <protection/>
    </xf>
    <xf numFmtId="3" fontId="9" fillId="0" borderId="29" xfId="61" applyNumberFormat="1" applyFont="1" applyFill="1" applyBorder="1">
      <alignment/>
      <protection/>
    </xf>
    <xf numFmtId="49" fontId="27" fillId="0" borderId="28" xfId="61" applyNumberFormat="1" applyFont="1" applyFill="1" applyBorder="1" applyAlignment="1">
      <alignment horizontal="center"/>
      <protection/>
    </xf>
    <xf numFmtId="3" fontId="27" fillId="0" borderId="0" xfId="61" applyNumberFormat="1" applyFont="1" applyFill="1" applyBorder="1" applyAlignment="1">
      <alignment horizontal="center"/>
      <protection/>
    </xf>
    <xf numFmtId="3" fontId="27" fillId="0" borderId="0" xfId="61" applyNumberFormat="1" applyFont="1" applyFill="1" applyBorder="1" applyAlignment="1">
      <alignment horizontal="left" indent="2"/>
      <protection/>
    </xf>
    <xf numFmtId="3" fontId="27" fillId="0" borderId="0" xfId="61" applyNumberFormat="1" applyFont="1" applyFill="1" applyBorder="1">
      <alignment/>
      <protection/>
    </xf>
    <xf numFmtId="3" fontId="88" fillId="0" borderId="35" xfId="61" applyNumberFormat="1" applyFont="1" applyFill="1" applyBorder="1">
      <alignment/>
      <protection/>
    </xf>
    <xf numFmtId="3" fontId="27" fillId="0" borderId="29" xfId="61" applyNumberFormat="1" applyFont="1" applyFill="1" applyBorder="1">
      <alignment/>
      <protection/>
    </xf>
    <xf numFmtId="3" fontId="27" fillId="0" borderId="0" xfId="61" applyNumberFormat="1" applyFont="1" applyFill="1">
      <alignment/>
      <protection/>
    </xf>
    <xf numFmtId="3" fontId="8" fillId="0" borderId="0" xfId="61" applyNumberFormat="1" applyFont="1" applyFill="1" applyBorder="1" applyAlignment="1">
      <alignment horizontal="left" indent="3"/>
      <protection/>
    </xf>
    <xf numFmtId="49" fontId="8" fillId="0" borderId="28" xfId="61" applyNumberFormat="1" applyFont="1" applyFill="1" applyBorder="1" applyAlignment="1">
      <alignment horizontal="center" vertical="center"/>
      <protection/>
    </xf>
    <xf numFmtId="3" fontId="9" fillId="0" borderId="0" xfId="61" applyNumberFormat="1" applyFont="1" applyFill="1" applyBorder="1" applyAlignment="1">
      <alignment horizontal="center" vertical="center"/>
      <protection/>
    </xf>
    <xf numFmtId="3" fontId="9" fillId="0" borderId="0" xfId="61" applyNumberFormat="1" applyFont="1" applyFill="1" applyBorder="1" applyAlignment="1">
      <alignment vertical="center"/>
      <protection/>
    </xf>
    <xf numFmtId="3" fontId="85" fillId="0" borderId="35" xfId="61" applyNumberFormat="1" applyFont="1" applyFill="1" applyBorder="1" applyAlignment="1">
      <alignment vertical="center"/>
      <protection/>
    </xf>
    <xf numFmtId="3" fontId="8" fillId="0" borderId="0" xfId="61" applyNumberFormat="1" applyFont="1" applyFill="1" applyBorder="1" applyAlignment="1">
      <alignment vertical="center"/>
      <protection/>
    </xf>
    <xf numFmtId="3" fontId="8" fillId="0" borderId="29" xfId="61" applyNumberFormat="1" applyFont="1" applyFill="1" applyBorder="1" applyAlignment="1">
      <alignment vertical="center"/>
      <protection/>
    </xf>
    <xf numFmtId="3" fontId="8" fillId="0" borderId="0" xfId="61" applyNumberFormat="1" applyFont="1" applyFill="1" applyBorder="1" applyAlignment="1">
      <alignment horizontal="left"/>
      <protection/>
    </xf>
    <xf numFmtId="49" fontId="8" fillId="0" borderId="28" xfId="61" applyNumberFormat="1" applyFont="1" applyFill="1" applyBorder="1" applyAlignment="1">
      <alignment horizontal="center" vertical="top"/>
      <protection/>
    </xf>
    <xf numFmtId="3" fontId="8" fillId="0" borderId="0" xfId="61" applyNumberFormat="1" applyFont="1" applyFill="1" applyBorder="1" applyAlignment="1">
      <alignment horizontal="center" vertical="top"/>
      <protection/>
    </xf>
    <xf numFmtId="3" fontId="8" fillId="0" borderId="0" xfId="61" applyNumberFormat="1" applyFont="1" applyFill="1" applyBorder="1" applyAlignment="1">
      <alignment vertical="top" wrapText="1"/>
      <protection/>
    </xf>
    <xf numFmtId="3" fontId="8" fillId="0" borderId="0" xfId="61" applyNumberFormat="1" applyFont="1" applyFill="1" applyBorder="1" applyAlignment="1">
      <alignment vertical="top"/>
      <protection/>
    </xf>
    <xf numFmtId="3" fontId="84" fillId="0" borderId="35" xfId="61" applyNumberFormat="1" applyFont="1" applyFill="1" applyBorder="1" applyAlignment="1">
      <alignment vertical="top"/>
      <protection/>
    </xf>
    <xf numFmtId="3" fontId="8" fillId="0" borderId="29" xfId="61" applyNumberFormat="1" applyFont="1" applyFill="1" applyBorder="1" applyAlignment="1">
      <alignment vertical="top"/>
      <protection/>
    </xf>
    <xf numFmtId="3" fontId="8" fillId="0" borderId="0" xfId="61" applyNumberFormat="1" applyFont="1" applyFill="1" applyAlignment="1">
      <alignment vertical="top"/>
      <protection/>
    </xf>
    <xf numFmtId="49" fontId="8" fillId="0" borderId="70" xfId="61" applyNumberFormat="1" applyFont="1" applyFill="1" applyBorder="1" applyAlignment="1">
      <alignment horizontal="center" vertical="center"/>
      <protection/>
    </xf>
    <xf numFmtId="3" fontId="9" fillId="0" borderId="71" xfId="61" applyNumberFormat="1" applyFont="1" applyFill="1" applyBorder="1" applyAlignment="1">
      <alignment horizontal="center" vertical="center"/>
      <protection/>
    </xf>
    <xf numFmtId="3" fontId="8" fillId="0" borderId="71" xfId="61" applyNumberFormat="1" applyFont="1" applyFill="1" applyBorder="1" applyAlignment="1">
      <alignment horizontal="center" vertical="center"/>
      <protection/>
    </xf>
    <xf numFmtId="3" fontId="9" fillId="0" borderId="71" xfId="61" applyNumberFormat="1" applyFont="1" applyFill="1" applyBorder="1" applyAlignment="1">
      <alignment vertical="center"/>
      <protection/>
    </xf>
    <xf numFmtId="3" fontId="85" fillId="0" borderId="148" xfId="61" applyNumberFormat="1" applyFont="1" applyFill="1" applyBorder="1" applyAlignment="1">
      <alignment vertical="center"/>
      <protection/>
    </xf>
    <xf numFmtId="3" fontId="9" fillId="0" borderId="72" xfId="61" applyNumberFormat="1" applyFont="1" applyFill="1" applyBorder="1" applyAlignment="1">
      <alignment vertical="center"/>
      <protection/>
    </xf>
    <xf numFmtId="3" fontId="84" fillId="0" borderId="35" xfId="61" applyNumberFormat="1" applyFont="1" applyFill="1" applyBorder="1" applyAlignment="1">
      <alignment/>
      <protection/>
    </xf>
    <xf numFmtId="3" fontId="8" fillId="0" borderId="29" xfId="61" applyNumberFormat="1" applyFont="1" applyFill="1" applyBorder="1" applyAlignment="1">
      <alignment/>
      <protection/>
    </xf>
    <xf numFmtId="3" fontId="8" fillId="0" borderId="0" xfId="61" applyNumberFormat="1" applyFont="1" applyFill="1" applyBorder="1" applyAlignment="1">
      <alignment horizontal="left" indent="1"/>
      <protection/>
    </xf>
    <xf numFmtId="3" fontId="8" fillId="0" borderId="0" xfId="61" applyNumberFormat="1" applyFont="1" applyFill="1" applyBorder="1" applyAlignment="1">
      <alignment horizontal="left" vertical="top" indent="1"/>
      <protection/>
    </xf>
    <xf numFmtId="3" fontId="8" fillId="0" borderId="31" xfId="61" applyNumberFormat="1" applyFont="1" applyFill="1" applyBorder="1" applyAlignment="1">
      <alignment vertical="top"/>
      <protection/>
    </xf>
    <xf numFmtId="3" fontId="8" fillId="0" borderId="74" xfId="61" applyNumberFormat="1" applyFont="1" applyFill="1" applyBorder="1">
      <alignment/>
      <protection/>
    </xf>
    <xf numFmtId="0" fontId="9" fillId="0" borderId="78" xfId="0" applyFont="1" applyBorder="1" applyAlignment="1">
      <alignment/>
    </xf>
    <xf numFmtId="3" fontId="9" fillId="0" borderId="78" xfId="0" applyNumberFormat="1" applyFont="1" applyBorder="1" applyAlignment="1">
      <alignment/>
    </xf>
    <xf numFmtId="3" fontId="9" fillId="0" borderId="78" xfId="0" applyNumberFormat="1" applyFont="1" applyFill="1" applyBorder="1" applyAlignment="1">
      <alignment/>
    </xf>
    <xf numFmtId="3" fontId="85" fillId="0" borderId="58" xfId="0" applyNumberFormat="1" applyFont="1" applyBorder="1" applyAlignment="1">
      <alignment/>
    </xf>
    <xf numFmtId="0" fontId="9" fillId="0" borderId="0" xfId="0" applyFont="1" applyBorder="1" applyAlignment="1">
      <alignment/>
    </xf>
    <xf numFmtId="49" fontId="8" fillId="0" borderId="0" xfId="61" applyNumberFormat="1" applyFont="1" applyFill="1" applyBorder="1" applyAlignment="1">
      <alignment horizontal="center"/>
      <protection/>
    </xf>
    <xf numFmtId="3" fontId="84" fillId="0" borderId="0" xfId="61" applyNumberFormat="1" applyFont="1" applyFill="1" applyBorder="1">
      <alignment/>
      <protection/>
    </xf>
    <xf numFmtId="3" fontId="84" fillId="0" borderId="0" xfId="61" applyNumberFormat="1" applyFont="1" applyFill="1">
      <alignment/>
      <protection/>
    </xf>
    <xf numFmtId="3" fontId="85" fillId="0" borderId="0" xfId="61" applyNumberFormat="1" applyFont="1" applyFill="1">
      <alignment/>
      <protection/>
    </xf>
    <xf numFmtId="3" fontId="14" fillId="0" borderId="0" xfId="61" applyNumberFormat="1" applyFont="1" applyFill="1" applyAlignment="1">
      <alignment horizontal="center"/>
      <protection/>
    </xf>
    <xf numFmtId="3" fontId="14" fillId="0" borderId="0" xfId="61" applyNumberFormat="1" applyFont="1" applyFill="1">
      <alignment/>
      <protection/>
    </xf>
    <xf numFmtId="3" fontId="14" fillId="0" borderId="0" xfId="61" applyNumberFormat="1" applyFont="1" applyFill="1" applyAlignment="1">
      <alignment horizontal="right"/>
      <protection/>
    </xf>
    <xf numFmtId="3" fontId="14" fillId="0" borderId="0" xfId="61" applyNumberFormat="1" applyFont="1" applyFill="1" applyAlignment="1">
      <alignment/>
      <protection/>
    </xf>
    <xf numFmtId="3" fontId="89" fillId="0" borderId="0" xfId="61" applyNumberFormat="1" applyFont="1" applyFill="1" applyAlignment="1">
      <alignment/>
      <protection/>
    </xf>
    <xf numFmtId="0" fontId="11" fillId="0" borderId="0" xfId="0" applyFont="1" applyAlignment="1">
      <alignment horizontal="center"/>
    </xf>
    <xf numFmtId="0" fontId="11" fillId="0" borderId="0" xfId="0" applyFont="1" applyAlignment="1">
      <alignment horizontal="center" vertical="center"/>
    </xf>
    <xf numFmtId="3" fontId="11" fillId="0" borderId="0" xfId="61" applyNumberFormat="1" applyFont="1" applyAlignment="1">
      <alignment horizontal="center"/>
      <protection/>
    </xf>
    <xf numFmtId="3" fontId="11" fillId="0" borderId="0" xfId="61" applyNumberFormat="1" applyFont="1" applyAlignment="1">
      <alignment horizontal="center" vertical="center"/>
      <protection/>
    </xf>
    <xf numFmtId="3" fontId="11" fillId="0" borderId="0" xfId="61" applyNumberFormat="1" applyFont="1" applyAlignment="1">
      <alignment horizontal="center" vertical="top"/>
      <protection/>
    </xf>
    <xf numFmtId="0" fontId="11" fillId="0" borderId="54" xfId="0" applyFont="1" applyBorder="1" applyAlignment="1">
      <alignment horizontal="center"/>
    </xf>
    <xf numFmtId="3" fontId="11" fillId="0" borderId="54" xfId="0" applyNumberFormat="1" applyFont="1" applyBorder="1" applyAlignment="1">
      <alignment horizontal="center"/>
    </xf>
    <xf numFmtId="3" fontId="11" fillId="0" borderId="54" xfId="0" applyNumberFormat="1" applyFont="1" applyFill="1" applyBorder="1" applyAlignment="1">
      <alignment horizontal="center"/>
    </xf>
    <xf numFmtId="3" fontId="87" fillId="0" borderId="54" xfId="0" applyNumberFormat="1" applyFont="1" applyFill="1" applyBorder="1" applyAlignment="1">
      <alignment horizontal="center"/>
    </xf>
    <xf numFmtId="0" fontId="14" fillId="0" borderId="0" xfId="0" applyFont="1" applyAlignment="1">
      <alignment horizontal="center"/>
    </xf>
    <xf numFmtId="3" fontId="14" fillId="0" borderId="0" xfId="0" applyNumberFormat="1" applyFont="1" applyBorder="1" applyAlignment="1">
      <alignment horizontal="center"/>
    </xf>
    <xf numFmtId="3" fontId="89" fillId="0" borderId="0" xfId="0" applyNumberFormat="1" applyFont="1" applyBorder="1" applyAlignment="1">
      <alignment/>
    </xf>
    <xf numFmtId="0" fontId="14" fillId="0" borderId="0" xfId="0" applyFont="1" applyAlignment="1">
      <alignment/>
    </xf>
    <xf numFmtId="0" fontId="14" fillId="0" borderId="0" xfId="0" applyFont="1" applyAlignment="1">
      <alignment horizontal="left"/>
    </xf>
    <xf numFmtId="3" fontId="89" fillId="0" borderId="28" xfId="0" applyNumberFormat="1" applyFont="1" applyFill="1" applyBorder="1" applyAlignment="1">
      <alignment horizontal="center" vertical="center"/>
    </xf>
    <xf numFmtId="3" fontId="89" fillId="0" borderId="0" xfId="0" applyNumberFormat="1" applyFont="1" applyFill="1" applyBorder="1" applyAlignment="1">
      <alignment horizontal="center" vertical="center"/>
    </xf>
    <xf numFmtId="3" fontId="89" fillId="0" borderId="0" xfId="65" applyNumberFormat="1" applyFont="1" applyFill="1" applyBorder="1" applyAlignment="1">
      <alignment vertical="center"/>
      <protection/>
    </xf>
    <xf numFmtId="3" fontId="89" fillId="0" borderId="0" xfId="0" applyNumberFormat="1" applyFont="1" applyFill="1" applyBorder="1" applyAlignment="1">
      <alignment/>
    </xf>
    <xf numFmtId="3" fontId="90" fillId="0" borderId="0" xfId="0" applyNumberFormat="1" applyFont="1" applyFill="1" applyBorder="1" applyAlignment="1">
      <alignment/>
    </xf>
    <xf numFmtId="3" fontId="89" fillId="0" borderId="29" xfId="0" applyNumberFormat="1" applyFont="1" applyFill="1" applyBorder="1" applyAlignment="1">
      <alignment/>
    </xf>
    <xf numFmtId="3" fontId="89" fillId="0" borderId="0" xfId="0" applyNumberFormat="1" applyFont="1" applyFill="1" applyAlignment="1">
      <alignment vertical="center"/>
    </xf>
    <xf numFmtId="3" fontId="89" fillId="0" borderId="28" xfId="0" applyNumberFormat="1" applyFont="1" applyFill="1" applyBorder="1" applyAlignment="1">
      <alignment horizontal="center" vertical="top"/>
    </xf>
    <xf numFmtId="3" fontId="89" fillId="0" borderId="0" xfId="0" applyNumberFormat="1" applyFont="1" applyFill="1" applyBorder="1" applyAlignment="1">
      <alignment horizontal="center" vertical="top"/>
    </xf>
    <xf numFmtId="3" fontId="89" fillId="0" borderId="0" xfId="65" applyNumberFormat="1" applyFont="1" applyFill="1" applyBorder="1" applyAlignment="1">
      <alignment horizontal="left" vertical="top" indent="2"/>
      <protection/>
    </xf>
    <xf numFmtId="3" fontId="89" fillId="0" borderId="0" xfId="0" applyNumberFormat="1" applyFont="1" applyFill="1" applyBorder="1" applyAlignment="1">
      <alignment vertical="top"/>
    </xf>
    <xf numFmtId="3" fontId="90" fillId="0" borderId="0" xfId="0" applyNumberFormat="1" applyFont="1" applyFill="1" applyBorder="1" applyAlignment="1">
      <alignment vertical="top"/>
    </xf>
    <xf numFmtId="3" fontId="89" fillId="0" borderId="0" xfId="0" applyNumberFormat="1" applyFont="1" applyFill="1" applyAlignment="1">
      <alignment vertical="top"/>
    </xf>
    <xf numFmtId="3" fontId="89" fillId="0" borderId="0" xfId="65" applyNumberFormat="1" applyFont="1" applyFill="1" applyBorder="1" applyAlignment="1">
      <alignment horizontal="left" vertical="center" indent="2"/>
      <protection/>
    </xf>
    <xf numFmtId="3" fontId="89" fillId="0" borderId="0" xfId="65" applyNumberFormat="1" applyFont="1" applyFill="1" applyBorder="1" applyAlignment="1">
      <alignment horizontal="left" vertical="center"/>
      <protection/>
    </xf>
    <xf numFmtId="3" fontId="89" fillId="0" borderId="0" xfId="65" applyNumberFormat="1" applyFont="1" applyFill="1" applyBorder="1" applyAlignment="1">
      <alignment horizontal="left" vertical="top"/>
      <protection/>
    </xf>
    <xf numFmtId="3" fontId="89" fillId="0" borderId="0" xfId="0" applyNumberFormat="1" applyFont="1" applyFill="1" applyBorder="1" applyAlignment="1">
      <alignment vertical="center"/>
    </xf>
    <xf numFmtId="3" fontId="90" fillId="0" borderId="0" xfId="0" applyNumberFormat="1" applyFont="1" applyFill="1" applyBorder="1" applyAlignment="1">
      <alignment vertical="center"/>
    </xf>
    <xf numFmtId="3" fontId="89" fillId="0" borderId="29" xfId="0" applyNumberFormat="1" applyFont="1" applyFill="1" applyBorder="1" applyAlignment="1">
      <alignment vertical="center"/>
    </xf>
    <xf numFmtId="0" fontId="4" fillId="0" borderId="149" xfId="0" applyFont="1" applyFill="1" applyBorder="1" applyAlignment="1">
      <alignment horizontal="center" vertical="center"/>
    </xf>
    <xf numFmtId="0" fontId="4" fillId="0" borderId="27" xfId="0" applyFont="1" applyFill="1" applyBorder="1" applyAlignment="1">
      <alignment horizontal="center" vertical="center"/>
    </xf>
    <xf numFmtId="3" fontId="14" fillId="0" borderId="0" xfId="65" applyNumberFormat="1" applyFont="1" applyFill="1" applyBorder="1" applyAlignment="1">
      <alignment horizontal="left" vertical="center" indent="1"/>
      <protection/>
    </xf>
    <xf numFmtId="3" fontId="89" fillId="0" borderId="0" xfId="65" applyNumberFormat="1" applyFont="1" applyBorder="1" applyAlignment="1">
      <alignment horizontal="center" vertical="center"/>
      <protection/>
    </xf>
    <xf numFmtId="3" fontId="86" fillId="0" borderId="0" xfId="0" applyNumberFormat="1" applyFont="1" applyBorder="1" applyAlignment="1">
      <alignment horizontal="right" vertical="center"/>
    </xf>
    <xf numFmtId="3" fontId="86" fillId="0" borderId="0" xfId="0" applyNumberFormat="1" applyFont="1" applyFill="1" applyBorder="1" applyAlignment="1">
      <alignment horizontal="right" vertical="center"/>
    </xf>
    <xf numFmtId="3" fontId="89" fillId="0" borderId="35" xfId="0" applyNumberFormat="1" applyFont="1" applyBorder="1" applyAlignment="1">
      <alignment horizontal="right" vertical="center"/>
    </xf>
    <xf numFmtId="3" fontId="89" fillId="0" borderId="0" xfId="0" applyNumberFormat="1" applyFont="1" applyFill="1" applyBorder="1" applyAlignment="1">
      <alignment horizontal="right"/>
    </xf>
    <xf numFmtId="3" fontId="89" fillId="0" borderId="0" xfId="0" applyNumberFormat="1" applyFont="1" applyBorder="1" applyAlignment="1">
      <alignment horizontal="right"/>
    </xf>
    <xf numFmtId="3" fontId="89" fillId="0" borderId="29" xfId="0" applyNumberFormat="1" applyFont="1" applyBorder="1" applyAlignment="1">
      <alignment horizontal="right"/>
    </xf>
    <xf numFmtId="3" fontId="89" fillId="0" borderId="0" xfId="0" applyNumberFormat="1" applyFont="1" applyBorder="1" applyAlignment="1">
      <alignment horizontal="right" vertical="center"/>
    </xf>
    <xf numFmtId="3" fontId="89" fillId="0" borderId="0" xfId="0" applyNumberFormat="1" applyFont="1" applyBorder="1" applyAlignment="1">
      <alignment vertical="center"/>
    </xf>
    <xf numFmtId="3" fontId="86" fillId="0" borderId="28" xfId="0" applyNumberFormat="1" applyFont="1" applyFill="1" applyBorder="1" applyAlignment="1">
      <alignment horizontal="center" vertical="center"/>
    </xf>
    <xf numFmtId="3" fontId="86" fillId="0" borderId="0" xfId="0" applyNumberFormat="1" applyFont="1" applyFill="1" applyBorder="1" applyAlignment="1">
      <alignment horizontal="center" vertical="center"/>
    </xf>
    <xf numFmtId="3" fontId="86" fillId="0" borderId="0" xfId="65" applyNumberFormat="1" applyFont="1" applyFill="1" applyBorder="1" applyAlignment="1">
      <alignment horizontal="left" vertical="center" wrapText="1" indent="1"/>
      <protection/>
    </xf>
    <xf numFmtId="3" fontId="86" fillId="0" borderId="0" xfId="65" applyNumberFormat="1" applyFont="1" applyFill="1" applyBorder="1" applyAlignment="1">
      <alignment horizontal="right" vertical="center" wrapText="1" indent="1"/>
      <protection/>
    </xf>
    <xf numFmtId="3" fontId="86" fillId="0" borderId="35" xfId="0" applyNumberFormat="1" applyFont="1" applyBorder="1" applyAlignment="1">
      <alignment horizontal="right" vertical="center"/>
    </xf>
    <xf numFmtId="3" fontId="86" fillId="0" borderId="29" xfId="0" applyNumberFormat="1" applyFont="1" applyBorder="1" applyAlignment="1">
      <alignment horizontal="right" vertical="center"/>
    </xf>
    <xf numFmtId="3" fontId="86" fillId="0" borderId="0" xfId="0" applyNumberFormat="1" applyFont="1" applyBorder="1" applyAlignment="1">
      <alignment vertical="center"/>
    </xf>
    <xf numFmtId="3" fontId="89" fillId="0" borderId="0" xfId="65" applyNumberFormat="1" applyFont="1" applyFill="1" applyBorder="1" applyAlignment="1">
      <alignment horizontal="left" vertical="center" wrapText="1" indent="1"/>
      <protection/>
    </xf>
    <xf numFmtId="3" fontId="89" fillId="0" borderId="0" xfId="65" applyNumberFormat="1" applyFont="1" applyFill="1" applyBorder="1" applyAlignment="1">
      <alignment horizontal="right" vertical="center" wrapText="1" indent="1"/>
      <protection/>
    </xf>
    <xf numFmtId="3" fontId="89" fillId="0" borderId="29" xfId="0" applyNumberFormat="1" applyFont="1" applyBorder="1" applyAlignment="1">
      <alignment horizontal="right" vertical="center"/>
    </xf>
    <xf numFmtId="3" fontId="19" fillId="0" borderId="78" xfId="0" applyNumberFormat="1" applyFont="1" applyFill="1" applyBorder="1" applyAlignment="1">
      <alignment horizontal="right" vertical="center"/>
    </xf>
    <xf numFmtId="3" fontId="89" fillId="0" borderId="0" xfId="65" applyNumberFormat="1" applyFont="1" applyFill="1" applyBorder="1" applyAlignment="1">
      <alignment horizontal="left" vertical="center" wrapText="1" indent="2"/>
      <protection/>
    </xf>
    <xf numFmtId="3" fontId="89" fillId="0" borderId="0" xfId="65" applyNumberFormat="1" applyFont="1" applyFill="1" applyBorder="1" applyAlignment="1">
      <alignment horizontal="left" vertical="center" wrapText="1"/>
      <protection/>
    </xf>
    <xf numFmtId="3" fontId="89" fillId="0" borderId="0" xfId="65" applyNumberFormat="1" applyFont="1" applyFill="1" applyBorder="1" applyAlignment="1">
      <alignment horizontal="right" vertical="center" wrapText="1"/>
      <protection/>
    </xf>
    <xf numFmtId="3" fontId="6" fillId="0" borderId="0" xfId="65" applyNumberFormat="1" applyFont="1" applyFill="1" applyBorder="1" applyAlignment="1">
      <alignment horizontal="left" vertical="center" indent="1"/>
      <protection/>
    </xf>
    <xf numFmtId="3" fontId="2" fillId="0" borderId="71" xfId="68" applyNumberFormat="1" applyFont="1" applyFill="1" applyBorder="1" applyAlignment="1">
      <alignment horizontal="center" vertical="center" wrapText="1"/>
      <protection/>
    </xf>
    <xf numFmtId="3" fontId="4" fillId="0" borderId="150" xfId="68" applyNumberFormat="1" applyFont="1" applyFill="1" applyBorder="1" applyAlignment="1">
      <alignment horizontal="right" wrapText="1"/>
      <protection/>
    </xf>
    <xf numFmtId="3" fontId="2" fillId="0" borderId="151" xfId="62" applyNumberFormat="1" applyFont="1" applyFill="1" applyBorder="1" applyAlignment="1">
      <alignment horizontal="right" vertical="center"/>
      <protection/>
    </xf>
    <xf numFmtId="3" fontId="2" fillId="0" borderId="152" xfId="62" applyNumberFormat="1" applyFont="1" applyFill="1" applyBorder="1" applyAlignment="1">
      <alignment horizontal="right" vertical="center"/>
      <protection/>
    </xf>
    <xf numFmtId="3" fontId="4" fillId="0" borderId="153" xfId="68" applyNumberFormat="1" applyFont="1" applyFill="1" applyBorder="1" applyAlignment="1">
      <alignment horizontal="right"/>
      <protection/>
    </xf>
    <xf numFmtId="3" fontId="4" fillId="0" borderId="154" xfId="68" applyNumberFormat="1" applyFont="1" applyFill="1" applyBorder="1" applyAlignment="1">
      <alignment horizontal="right"/>
      <protection/>
    </xf>
    <xf numFmtId="3" fontId="4" fillId="0" borderId="151" xfId="66" applyNumberFormat="1" applyFont="1" applyFill="1" applyBorder="1" applyAlignment="1">
      <alignment horizontal="right"/>
      <protection/>
    </xf>
    <xf numFmtId="3" fontId="2" fillId="0" borderId="151" xfId="66" applyNumberFormat="1" applyFont="1" applyFill="1" applyBorder="1" applyAlignment="1">
      <alignment vertical="center"/>
      <protection/>
    </xf>
    <xf numFmtId="0" fontId="2" fillId="0" borderId="151" xfId="68" applyFont="1" applyFill="1" applyBorder="1" applyAlignment="1">
      <alignment vertical="center"/>
      <protection/>
    </xf>
    <xf numFmtId="3" fontId="2" fillId="0" borderId="151" xfId="66" applyNumberFormat="1" applyFont="1" applyFill="1" applyBorder="1" applyAlignment="1">
      <alignment horizontal="right"/>
      <protection/>
    </xf>
    <xf numFmtId="3" fontId="2" fillId="0" borderId="151" xfId="66" applyNumberFormat="1" applyFont="1" applyFill="1" applyBorder="1" applyAlignment="1">
      <alignment horizontal="right" vertical="center"/>
      <protection/>
    </xf>
    <xf numFmtId="3" fontId="2" fillId="0" borderId="152" xfId="66" applyNumberFormat="1" applyFont="1" applyFill="1" applyBorder="1" applyAlignment="1">
      <alignment vertical="center"/>
      <protection/>
    </xf>
    <xf numFmtId="3" fontId="91" fillId="0" borderId="0" xfId="68" applyNumberFormat="1" applyFont="1" applyFill="1" applyBorder="1" applyAlignment="1">
      <alignment vertical="center"/>
      <protection/>
    </xf>
    <xf numFmtId="3" fontId="86" fillId="0" borderId="0" xfId="68" applyNumberFormat="1" applyFont="1" applyFill="1" applyBorder="1" applyAlignment="1">
      <alignment horizontal="center" vertical="center"/>
      <protection/>
    </xf>
    <xf numFmtId="3" fontId="91" fillId="0" borderId="155" xfId="68" applyNumberFormat="1" applyFont="1" applyFill="1" applyBorder="1" applyAlignment="1">
      <alignment horizontal="center" vertical="center" wrapText="1"/>
      <protection/>
    </xf>
    <xf numFmtId="3" fontId="92" fillId="0" borderId="156" xfId="68" applyNumberFormat="1" applyFont="1" applyFill="1" applyBorder="1" applyAlignment="1">
      <alignment horizontal="right" wrapText="1"/>
      <protection/>
    </xf>
    <xf numFmtId="3" fontId="91" fillId="0" borderId="67" xfId="62" applyNumberFormat="1" applyFont="1" applyFill="1" applyBorder="1" applyAlignment="1">
      <alignment horizontal="right" vertical="center"/>
      <protection/>
    </xf>
    <xf numFmtId="3" fontId="91" fillId="0" borderId="157" xfId="62" applyNumberFormat="1" applyFont="1" applyFill="1" applyBorder="1" applyAlignment="1">
      <alignment horizontal="right" vertical="center"/>
      <protection/>
    </xf>
    <xf numFmtId="3" fontId="92" fillId="0" borderId="158" xfId="68" applyNumberFormat="1" applyFont="1" applyFill="1" applyBorder="1" applyAlignment="1">
      <alignment horizontal="right" vertical="center"/>
      <protection/>
    </xf>
    <xf numFmtId="3" fontId="92" fillId="0" borderId="159" xfId="68" applyNumberFormat="1" applyFont="1" applyFill="1" applyBorder="1" applyAlignment="1">
      <alignment horizontal="right"/>
      <protection/>
    </xf>
    <xf numFmtId="3" fontId="92" fillId="0" borderId="160" xfId="68" applyNumberFormat="1" applyFont="1" applyFill="1" applyBorder="1" applyAlignment="1">
      <alignment horizontal="right"/>
      <protection/>
    </xf>
    <xf numFmtId="3" fontId="92" fillId="0" borderId="67" xfId="66" applyNumberFormat="1" applyFont="1" applyFill="1" applyBorder="1" applyAlignment="1">
      <alignment horizontal="right"/>
      <protection/>
    </xf>
    <xf numFmtId="3" fontId="91" fillId="0" borderId="67" xfId="66" applyNumberFormat="1" applyFont="1" applyFill="1" applyBorder="1" applyAlignment="1">
      <alignment vertical="center"/>
      <protection/>
    </xf>
    <xf numFmtId="0" fontId="91" fillId="0" borderId="67" xfId="68" applyFont="1" applyFill="1" applyBorder="1" applyAlignment="1">
      <alignment vertical="center"/>
      <protection/>
    </xf>
    <xf numFmtId="3" fontId="91" fillId="0" borderId="67" xfId="66" applyNumberFormat="1" applyFont="1" applyFill="1" applyBorder="1" applyAlignment="1">
      <alignment horizontal="right"/>
      <protection/>
    </xf>
    <xf numFmtId="3" fontId="91" fillId="0" borderId="67" xfId="66" applyNumberFormat="1" applyFont="1" applyFill="1" applyBorder="1" applyAlignment="1">
      <alignment horizontal="right" vertical="center"/>
      <protection/>
    </xf>
    <xf numFmtId="3" fontId="91" fillId="0" borderId="157" xfId="66" applyNumberFormat="1" applyFont="1" applyFill="1" applyBorder="1" applyAlignment="1">
      <alignment vertical="center"/>
      <protection/>
    </xf>
    <xf numFmtId="3" fontId="92" fillId="0" borderId="158" xfId="66" applyNumberFormat="1" applyFont="1" applyFill="1" applyBorder="1" applyAlignment="1">
      <alignment vertical="center"/>
      <protection/>
    </xf>
    <xf numFmtId="3" fontId="92" fillId="0" borderId="161" xfId="68" applyNumberFormat="1" applyFont="1" applyFill="1" applyBorder="1" applyAlignment="1">
      <alignment horizontal="right" vertical="center"/>
      <protection/>
    </xf>
    <xf numFmtId="3" fontId="87" fillId="0" borderId="0" xfId="68" applyNumberFormat="1" applyFont="1" applyFill="1" applyBorder="1" applyAlignment="1">
      <alignment vertical="center"/>
      <protection/>
    </xf>
    <xf numFmtId="3" fontId="23" fillId="0" borderId="0" xfId="68" applyNumberFormat="1" applyFont="1" applyFill="1" applyBorder="1" applyAlignment="1">
      <alignment horizontal="center" vertical="center"/>
      <protection/>
    </xf>
    <xf numFmtId="3" fontId="30" fillId="0" borderId="12" xfId="66" applyNumberFormat="1" applyFont="1" applyFill="1" applyBorder="1" applyAlignment="1">
      <alignment vertical="center"/>
      <protection/>
    </xf>
    <xf numFmtId="3" fontId="14" fillId="0" borderId="71" xfId="66" applyNumberFormat="1" applyFont="1" applyFill="1" applyBorder="1" applyAlignment="1">
      <alignment horizontal="center" vertical="center" wrapText="1"/>
      <protection/>
    </xf>
    <xf numFmtId="3" fontId="2" fillId="0" borderId="150" xfId="66" applyNumberFormat="1" applyFont="1" applyFill="1" applyBorder="1">
      <alignment/>
      <protection/>
    </xf>
    <xf numFmtId="3" fontId="2" fillId="0" borderId="151" xfId="66" applyNumberFormat="1" applyFont="1" applyFill="1" applyBorder="1" applyAlignment="1">
      <alignment/>
      <protection/>
    </xf>
    <xf numFmtId="3" fontId="2" fillId="0" borderId="151" xfId="66" applyNumberFormat="1" applyFont="1" applyFill="1" applyBorder="1">
      <alignment/>
      <protection/>
    </xf>
    <xf numFmtId="3" fontId="2" fillId="0" borderId="151" xfId="63" applyNumberFormat="1" applyFont="1" applyFill="1" applyBorder="1" applyAlignment="1">
      <alignment vertical="center"/>
      <protection/>
    </xf>
    <xf numFmtId="3" fontId="2" fillId="0" borderId="151" xfId="66" applyNumberFormat="1" applyFont="1" applyFill="1" applyBorder="1" applyAlignment="1">
      <alignment vertical="top"/>
      <protection/>
    </xf>
    <xf numFmtId="3" fontId="2" fillId="0" borderId="162" xfId="66" applyNumberFormat="1" applyFont="1" applyFill="1" applyBorder="1" applyAlignment="1">
      <alignment horizontal="right"/>
      <protection/>
    </xf>
    <xf numFmtId="3" fontId="2" fillId="0" borderId="150" xfId="66" applyNumberFormat="1" applyFont="1" applyFill="1" applyBorder="1" applyAlignment="1">
      <alignment vertical="center"/>
      <protection/>
    </xf>
    <xf numFmtId="3" fontId="5" fillId="0" borderId="0" xfId="66" applyNumberFormat="1" applyFont="1" applyFill="1" applyBorder="1" applyAlignment="1">
      <alignment/>
      <protection/>
    </xf>
    <xf numFmtId="3" fontId="23" fillId="0" borderId="0" xfId="66" applyNumberFormat="1" applyFont="1" applyFill="1" applyBorder="1" applyAlignment="1">
      <alignment horizontal="center"/>
      <protection/>
    </xf>
    <xf numFmtId="3" fontId="91" fillId="0" borderId="0" xfId="66" applyNumberFormat="1" applyFont="1" applyFill="1" applyBorder="1" applyAlignment="1">
      <alignment vertical="top"/>
      <protection/>
    </xf>
    <xf numFmtId="3" fontId="91" fillId="0" borderId="0" xfId="66" applyNumberFormat="1" applyFont="1" applyFill="1" applyBorder="1">
      <alignment/>
      <protection/>
    </xf>
    <xf numFmtId="3" fontId="86" fillId="0" borderId="0" xfId="66" applyNumberFormat="1" applyFont="1" applyFill="1" applyBorder="1" applyAlignment="1">
      <alignment horizontal="center"/>
      <protection/>
    </xf>
    <xf numFmtId="3" fontId="89" fillId="0" borderId="155" xfId="66" applyNumberFormat="1" applyFont="1" applyFill="1" applyBorder="1" applyAlignment="1">
      <alignment horizontal="center" vertical="center" wrapText="1"/>
      <protection/>
    </xf>
    <xf numFmtId="3" fontId="91" fillId="0" borderId="156" xfId="66" applyNumberFormat="1" applyFont="1" applyFill="1" applyBorder="1">
      <alignment/>
      <protection/>
    </xf>
    <xf numFmtId="3" fontId="91" fillId="0" borderId="67" xfId="66" applyNumberFormat="1" applyFont="1" applyFill="1" applyBorder="1" applyAlignment="1">
      <alignment/>
      <protection/>
    </xf>
    <xf numFmtId="3" fontId="91" fillId="0" borderId="67" xfId="66" applyNumberFormat="1" applyFont="1" applyFill="1" applyBorder="1">
      <alignment/>
      <protection/>
    </xf>
    <xf numFmtId="3" fontId="91" fillId="0" borderId="67" xfId="63" applyNumberFormat="1" applyFont="1" applyFill="1" applyBorder="1" applyAlignment="1">
      <alignment vertical="center"/>
      <protection/>
    </xf>
    <xf numFmtId="3" fontId="91" fillId="0" borderId="67" xfId="66" applyNumberFormat="1" applyFont="1" applyFill="1" applyBorder="1" applyAlignment="1">
      <alignment vertical="top"/>
      <protection/>
    </xf>
    <xf numFmtId="3" fontId="91" fillId="0" borderId="163" xfId="66" applyNumberFormat="1" applyFont="1" applyFill="1" applyBorder="1" applyAlignment="1">
      <alignment horizontal="right"/>
      <protection/>
    </xf>
    <xf numFmtId="3" fontId="92" fillId="0" borderId="164" xfId="66" applyNumberFormat="1" applyFont="1" applyFill="1" applyBorder="1" applyAlignment="1">
      <alignment vertical="center"/>
      <protection/>
    </xf>
    <xf numFmtId="3" fontId="91" fillId="0" borderId="156" xfId="66" applyNumberFormat="1" applyFont="1" applyFill="1" applyBorder="1" applyAlignment="1">
      <alignment vertical="center"/>
      <protection/>
    </xf>
    <xf numFmtId="3" fontId="92" fillId="0" borderId="161" xfId="66" applyNumberFormat="1" applyFont="1" applyFill="1" applyBorder="1" applyAlignment="1">
      <alignment vertical="center"/>
      <protection/>
    </xf>
    <xf numFmtId="3" fontId="86" fillId="0" borderId="0" xfId="66" applyNumberFormat="1" applyFont="1" applyFill="1" applyBorder="1" applyAlignment="1">
      <alignment/>
      <protection/>
    </xf>
    <xf numFmtId="3" fontId="86" fillId="0" borderId="0" xfId="66" applyNumberFormat="1" applyFont="1" applyFill="1" applyBorder="1">
      <alignment/>
      <protection/>
    </xf>
    <xf numFmtId="0" fontId="4" fillId="0" borderId="28" xfId="0" applyFont="1" applyBorder="1" applyAlignment="1">
      <alignment vertical="center"/>
    </xf>
    <xf numFmtId="3" fontId="2" fillId="0" borderId="0" xfId="0" applyNumberFormat="1" applyFont="1" applyFill="1" applyBorder="1" applyAlignment="1">
      <alignment horizontal="right" vertical="center"/>
    </xf>
    <xf numFmtId="3" fontId="2" fillId="0" borderId="29" xfId="0" applyNumberFormat="1" applyFont="1" applyFill="1" applyBorder="1" applyAlignment="1">
      <alignment horizontal="right" vertical="center"/>
    </xf>
    <xf numFmtId="0" fontId="92" fillId="0" borderId="28" xfId="0" applyFont="1" applyBorder="1" applyAlignment="1">
      <alignment/>
    </xf>
    <xf numFmtId="0" fontId="91" fillId="0" borderId="0" xfId="0" applyFont="1" applyFill="1" applyBorder="1" applyAlignment="1">
      <alignment/>
    </xf>
    <xf numFmtId="3" fontId="91" fillId="0" borderId="0" xfId="0" applyNumberFormat="1" applyFont="1" applyFill="1" applyBorder="1" applyAlignment="1">
      <alignment horizontal="right"/>
    </xf>
    <xf numFmtId="3" fontId="91" fillId="0" borderId="29" xfId="0" applyNumberFormat="1" applyFont="1" applyFill="1" applyBorder="1" applyAlignment="1">
      <alignment horizontal="right"/>
    </xf>
    <xf numFmtId="0" fontId="93" fillId="0" borderId="0" xfId="0" applyFont="1" applyFill="1" applyBorder="1" applyAlignment="1">
      <alignment/>
    </xf>
    <xf numFmtId="0" fontId="92" fillId="0" borderId="165" xfId="0" applyFont="1" applyBorder="1" applyAlignment="1">
      <alignment vertical="center"/>
    </xf>
    <xf numFmtId="0" fontId="91" fillId="0" borderId="60" xfId="0" applyFont="1" applyFill="1" applyBorder="1" applyAlignment="1">
      <alignment vertical="center"/>
    </xf>
    <xf numFmtId="3" fontId="91" fillId="0" borderId="60" xfId="0" applyNumberFormat="1" applyFont="1" applyFill="1" applyBorder="1" applyAlignment="1">
      <alignment horizontal="right" vertical="center"/>
    </xf>
    <xf numFmtId="3" fontId="91" fillId="0" borderId="79" xfId="0" applyNumberFormat="1" applyFont="1" applyFill="1" applyBorder="1" applyAlignment="1">
      <alignment horizontal="right" vertical="center"/>
    </xf>
    <xf numFmtId="0" fontId="91" fillId="0" borderId="0" xfId="0" applyFont="1" applyFill="1" applyBorder="1" applyAlignment="1">
      <alignment vertical="center"/>
    </xf>
    <xf numFmtId="0" fontId="6" fillId="0" borderId="0" xfId="0" applyFont="1" applyBorder="1" applyAlignment="1">
      <alignment horizontal="center"/>
    </xf>
    <xf numFmtId="0" fontId="11" fillId="0" borderId="0" xfId="0" applyFont="1" applyBorder="1" applyAlignment="1">
      <alignment horizontal="center" vertical="top"/>
    </xf>
    <xf numFmtId="0" fontId="11" fillId="0" borderId="0" xfId="0" applyFont="1" applyBorder="1" applyAlignment="1">
      <alignment horizontal="center" vertical="center"/>
    </xf>
    <xf numFmtId="0" fontId="11" fillId="0" borderId="0" xfId="0" applyFont="1" applyBorder="1" applyAlignment="1">
      <alignment horizontal="center"/>
    </xf>
    <xf numFmtId="0" fontId="87" fillId="0" borderId="0" xfId="0" applyFont="1" applyFill="1" applyBorder="1" applyAlignment="1">
      <alignment horizontal="center"/>
    </xf>
    <xf numFmtId="0" fontId="11" fillId="0" borderId="0" xfId="0" applyFont="1" applyFill="1" applyBorder="1" applyAlignment="1">
      <alignment horizontal="center"/>
    </xf>
    <xf numFmtId="3" fontId="91" fillId="0" borderId="15" xfId="62" applyNumberFormat="1" applyFont="1" applyFill="1" applyBorder="1" applyAlignment="1">
      <alignment horizontal="center"/>
      <protection/>
    </xf>
    <xf numFmtId="3" fontId="91" fillId="0" borderId="11" xfId="62" applyNumberFormat="1" applyFont="1" applyFill="1" applyBorder="1" applyAlignment="1">
      <alignment horizontal="center" vertical="center"/>
      <protection/>
    </xf>
    <xf numFmtId="3" fontId="91" fillId="0" borderId="11" xfId="62" applyNumberFormat="1" applyFont="1" applyFill="1" applyBorder="1" applyAlignment="1">
      <alignment horizontal="left" vertical="center" wrapText="1" indent="4"/>
      <protection/>
    </xf>
    <xf numFmtId="3" fontId="91" fillId="0" borderId="62" xfId="62" applyNumberFormat="1" applyFont="1" applyFill="1" applyBorder="1" applyAlignment="1">
      <alignment horizontal="right"/>
      <protection/>
    </xf>
    <xf numFmtId="3" fontId="91" fillId="0" borderId="86" xfId="62" applyNumberFormat="1" applyFont="1" applyFill="1" applyBorder="1" applyAlignment="1">
      <alignment horizontal="right"/>
      <protection/>
    </xf>
    <xf numFmtId="3" fontId="91" fillId="0" borderId="0" xfId="62" applyNumberFormat="1" applyFont="1" applyFill="1" applyAlignment="1">
      <alignment horizontal="center"/>
      <protection/>
    </xf>
    <xf numFmtId="3" fontId="91" fillId="0" borderId="11" xfId="62" applyNumberFormat="1" applyFont="1" applyFill="1" applyBorder="1" applyAlignment="1">
      <alignment vertical="center" wrapText="1"/>
      <protection/>
    </xf>
    <xf numFmtId="3" fontId="2" fillId="0" borderId="15" xfId="62" applyNumberFormat="1" applyFont="1" applyFill="1" applyBorder="1" applyAlignment="1">
      <alignment horizontal="center" vertical="center"/>
      <protection/>
    </xf>
    <xf numFmtId="3" fontId="2" fillId="0" borderId="62" xfId="62" applyNumberFormat="1" applyFont="1" applyFill="1" applyBorder="1" applyAlignment="1">
      <alignment horizontal="center" vertical="center"/>
      <protection/>
    </xf>
    <xf numFmtId="3" fontId="2" fillId="0" borderId="62" xfId="62" applyNumberFormat="1" applyFont="1" applyFill="1" applyBorder="1" applyAlignment="1">
      <alignment horizontal="right" vertical="center"/>
      <protection/>
    </xf>
    <xf numFmtId="3" fontId="2" fillId="0" borderId="86" xfId="62" applyNumberFormat="1" applyFont="1" applyFill="1" applyBorder="1" applyAlignment="1">
      <alignment horizontal="right" vertical="center"/>
      <protection/>
    </xf>
    <xf numFmtId="3" fontId="89" fillId="0" borderId="15" xfId="62" applyNumberFormat="1" applyFont="1" applyFill="1" applyBorder="1" applyAlignment="1">
      <alignment horizontal="center"/>
      <protection/>
    </xf>
    <xf numFmtId="3" fontId="89" fillId="0" borderId="11" xfId="62" applyNumberFormat="1" applyFont="1" applyFill="1" applyBorder="1" applyAlignment="1">
      <alignment horizontal="center" vertical="center"/>
      <protection/>
    </xf>
    <xf numFmtId="3" fontId="89" fillId="0" borderId="62" xfId="62" applyNumberFormat="1" applyFont="1" applyFill="1" applyBorder="1" applyAlignment="1">
      <alignment horizontal="right"/>
      <protection/>
    </xf>
    <xf numFmtId="3" fontId="89" fillId="0" borderId="86" xfId="62" applyNumberFormat="1" applyFont="1" applyFill="1" applyBorder="1" applyAlignment="1">
      <alignment horizontal="right"/>
      <protection/>
    </xf>
    <xf numFmtId="3" fontId="89" fillId="0" borderId="0" xfId="62" applyNumberFormat="1" applyFont="1" applyFill="1" applyAlignment="1">
      <alignment horizontal="center"/>
      <protection/>
    </xf>
    <xf numFmtId="3" fontId="2" fillId="0" borderId="0" xfId="62" applyNumberFormat="1" applyFont="1" applyFill="1" applyBorder="1" applyAlignment="1">
      <alignment horizontal="center" vertical="center" wrapText="1"/>
      <protection/>
    </xf>
    <xf numFmtId="3" fontId="5" fillId="0" borderId="61" xfId="0" applyNumberFormat="1" applyFont="1" applyFill="1" applyBorder="1" applyAlignment="1">
      <alignment wrapText="1"/>
    </xf>
    <xf numFmtId="3" fontId="5" fillId="0" borderId="11" xfId="0" applyNumberFormat="1" applyFont="1" applyFill="1" applyBorder="1" applyAlignment="1">
      <alignment wrapText="1"/>
    </xf>
    <xf numFmtId="3" fontId="89" fillId="0" borderId="10" xfId="0" applyNumberFormat="1" applyFont="1" applyFill="1" applyBorder="1" applyAlignment="1">
      <alignment horizontal="center" wrapText="1"/>
    </xf>
    <xf numFmtId="3" fontId="89" fillId="0" borderId="11" xfId="0" applyNumberFormat="1" applyFont="1" applyFill="1" applyBorder="1" applyAlignment="1">
      <alignment horizontal="center" wrapText="1"/>
    </xf>
    <xf numFmtId="3" fontId="89" fillId="0" borderId="11" xfId="0" applyNumberFormat="1" applyFont="1" applyFill="1" applyBorder="1" applyAlignment="1">
      <alignment/>
    </xf>
    <xf numFmtId="3" fontId="89" fillId="0" borderId="22" xfId="0" applyNumberFormat="1" applyFont="1" applyFill="1" applyBorder="1" applyAlignment="1">
      <alignment/>
    </xf>
    <xf numFmtId="3" fontId="89" fillId="0" borderId="0" xfId="62" applyNumberFormat="1" applyFont="1" applyFill="1" applyAlignment="1">
      <alignment/>
      <protection/>
    </xf>
    <xf numFmtId="3" fontId="91" fillId="0" borderId="10" xfId="62" applyNumberFormat="1" applyFont="1" applyFill="1" applyBorder="1" applyAlignment="1">
      <alignment horizontal="center" vertical="center"/>
      <protection/>
    </xf>
    <xf numFmtId="3" fontId="91" fillId="0" borderId="11" xfId="62" applyNumberFormat="1" applyFont="1" applyFill="1" applyBorder="1" applyAlignment="1">
      <alignment horizontal="center" vertical="top"/>
      <protection/>
    </xf>
    <xf numFmtId="3" fontId="92" fillId="0" borderId="11" xfId="62" applyNumberFormat="1" applyFont="1" applyFill="1" applyBorder="1" applyAlignment="1">
      <alignment horizontal="right" vertical="center"/>
      <protection/>
    </xf>
    <xf numFmtId="3" fontId="92" fillId="0" borderId="22" xfId="62" applyNumberFormat="1" applyFont="1" applyFill="1" applyBorder="1" applyAlignment="1">
      <alignment horizontal="right" vertical="center"/>
      <protection/>
    </xf>
    <xf numFmtId="3" fontId="91" fillId="0" borderId="0" xfId="62" applyNumberFormat="1" applyFont="1" applyFill="1" applyBorder="1" applyAlignment="1">
      <alignment vertical="center"/>
      <protection/>
    </xf>
    <xf numFmtId="3" fontId="19" fillId="0" borderId="60" xfId="0" applyNumberFormat="1" applyFont="1" applyFill="1" applyBorder="1" applyAlignment="1">
      <alignment horizontal="center" vertical="center"/>
    </xf>
    <xf numFmtId="3" fontId="19" fillId="0" borderId="81" xfId="0" applyNumberFormat="1" applyFont="1" applyFill="1" applyBorder="1" applyAlignment="1">
      <alignment horizontal="right" vertical="center"/>
    </xf>
    <xf numFmtId="3" fontId="19" fillId="0" borderId="60" xfId="0" applyNumberFormat="1" applyFont="1" applyFill="1" applyBorder="1" applyAlignment="1">
      <alignment horizontal="right" vertical="center"/>
    </xf>
    <xf numFmtId="3" fontId="19" fillId="0" borderId="79" xfId="0" applyNumberFormat="1" applyFont="1" applyFill="1" applyBorder="1" applyAlignment="1">
      <alignment horizontal="right" vertical="center"/>
    </xf>
    <xf numFmtId="3" fontId="19" fillId="0" borderId="35" xfId="0" applyNumberFormat="1" applyFont="1" applyFill="1" applyBorder="1" applyAlignment="1">
      <alignment horizontal="right" vertical="center"/>
    </xf>
    <xf numFmtId="3" fontId="89" fillId="0" borderId="28" xfId="0" applyNumberFormat="1" applyFont="1" applyFill="1" applyBorder="1" applyAlignment="1">
      <alignment horizontal="left" vertical="center" wrapText="1"/>
    </xf>
    <xf numFmtId="3" fontId="89" fillId="0" borderId="0" xfId="0" applyNumberFormat="1" applyFont="1" applyFill="1" applyBorder="1" applyAlignment="1">
      <alignment horizontal="left" vertical="center" wrapText="1"/>
    </xf>
    <xf numFmtId="3" fontId="89" fillId="0" borderId="35" xfId="0" applyNumberFormat="1" applyFont="1" applyFill="1" applyBorder="1" applyAlignment="1">
      <alignment horizontal="right" vertical="center"/>
    </xf>
    <xf numFmtId="3" fontId="89" fillId="0" borderId="0" xfId="0" applyNumberFormat="1" applyFont="1" applyFill="1" applyBorder="1" applyAlignment="1">
      <alignment horizontal="right" vertical="center"/>
    </xf>
    <xf numFmtId="3" fontId="89" fillId="0" borderId="29" xfId="0" applyNumberFormat="1" applyFont="1" applyFill="1" applyBorder="1" applyAlignment="1">
      <alignment horizontal="right" vertical="center"/>
    </xf>
    <xf numFmtId="3" fontId="14" fillId="0" borderId="28" xfId="0" applyNumberFormat="1" applyFont="1" applyFill="1" applyBorder="1" applyAlignment="1">
      <alignment horizontal="left" vertical="center" wrapText="1"/>
    </xf>
    <xf numFmtId="3" fontId="14" fillId="0" borderId="0" xfId="0" applyNumberFormat="1" applyFont="1" applyFill="1" applyBorder="1" applyAlignment="1">
      <alignment horizontal="left" vertical="center" wrapText="1"/>
    </xf>
    <xf numFmtId="3" fontId="14" fillId="0" borderId="35" xfId="0" applyNumberFormat="1" applyFont="1" applyFill="1" applyBorder="1" applyAlignment="1">
      <alignment horizontal="right" vertical="center"/>
    </xf>
    <xf numFmtId="3" fontId="14" fillId="0" borderId="29" xfId="0" applyNumberFormat="1" applyFont="1" applyFill="1" applyBorder="1" applyAlignment="1">
      <alignment horizontal="right" vertical="center"/>
    </xf>
    <xf numFmtId="3" fontId="18" fillId="0" borderId="35" xfId="0" applyNumberFormat="1" applyFont="1" applyFill="1" applyBorder="1" applyAlignment="1">
      <alignment horizontal="right" vertical="center"/>
    </xf>
    <xf numFmtId="3" fontId="18" fillId="0" borderId="29" xfId="0" applyNumberFormat="1" applyFont="1" applyFill="1" applyBorder="1" applyAlignment="1">
      <alignment horizontal="right" vertical="center"/>
    </xf>
    <xf numFmtId="3" fontId="18" fillId="0" borderId="0" xfId="0" applyNumberFormat="1" applyFont="1" applyFill="1" applyBorder="1" applyAlignment="1">
      <alignment horizontal="right"/>
    </xf>
    <xf numFmtId="3" fontId="19" fillId="0" borderId="28" xfId="0" applyNumberFormat="1" applyFont="1" applyFill="1" applyBorder="1" applyAlignment="1">
      <alignment horizontal="left" vertical="center" wrapText="1"/>
    </xf>
    <xf numFmtId="3" fontId="19" fillId="0" borderId="0" xfId="0" applyNumberFormat="1" applyFont="1" applyFill="1" applyBorder="1" applyAlignment="1">
      <alignment horizontal="left" vertical="center" wrapText="1"/>
    </xf>
    <xf numFmtId="3" fontId="14" fillId="0" borderId="0" xfId="0" applyNumberFormat="1" applyFont="1" applyFill="1" applyBorder="1" applyAlignment="1">
      <alignment horizontal="center" vertical="center" wrapText="1"/>
    </xf>
    <xf numFmtId="3" fontId="19" fillId="0" borderId="53" xfId="0" applyNumberFormat="1" applyFont="1" applyFill="1" applyBorder="1" applyAlignment="1">
      <alignment horizontal="left" vertical="center" wrapText="1"/>
    </xf>
    <xf numFmtId="3" fontId="19" fillId="0" borderId="54" xfId="0" applyNumberFormat="1" applyFont="1" applyFill="1" applyBorder="1" applyAlignment="1">
      <alignment horizontal="left" vertical="center" wrapText="1"/>
    </xf>
    <xf numFmtId="3" fontId="19" fillId="0" borderId="56" xfId="0" applyNumberFormat="1" applyFont="1" applyFill="1" applyBorder="1" applyAlignment="1">
      <alignment horizontal="right" vertical="center"/>
    </xf>
    <xf numFmtId="3" fontId="19" fillId="0" borderId="54" xfId="0" applyNumberFormat="1" applyFont="1" applyFill="1" applyBorder="1" applyAlignment="1">
      <alignment horizontal="right" vertical="center"/>
    </xf>
    <xf numFmtId="3" fontId="19" fillId="0" borderId="29" xfId="0" applyNumberFormat="1" applyFont="1" applyBorder="1" applyAlignment="1">
      <alignment horizontal="right" vertical="center"/>
    </xf>
    <xf numFmtId="3" fontId="17" fillId="0" borderId="29" xfId="0" applyNumberFormat="1" applyFont="1" applyBorder="1" applyAlignment="1">
      <alignment horizontal="right" vertical="center"/>
    </xf>
    <xf numFmtId="3" fontId="19" fillId="0" borderId="166" xfId="0" applyNumberFormat="1" applyFont="1" applyBorder="1" applyAlignment="1">
      <alignment horizontal="right" vertical="center"/>
    </xf>
    <xf numFmtId="3" fontId="19" fillId="0" borderId="102" xfId="0" applyNumberFormat="1" applyFont="1" applyBorder="1" applyAlignment="1">
      <alignment horizontal="right" vertical="center"/>
    </xf>
    <xf numFmtId="3" fontId="19" fillId="0" borderId="29" xfId="0" applyNumberFormat="1" applyFont="1" applyBorder="1" applyAlignment="1">
      <alignment horizontal="right" vertical="top"/>
    </xf>
    <xf numFmtId="3" fontId="19" fillId="0" borderId="102" xfId="0" applyNumberFormat="1" applyFont="1" applyFill="1" applyBorder="1" applyAlignment="1">
      <alignment horizontal="right" vertical="center"/>
    </xf>
    <xf numFmtId="3" fontId="11" fillId="0" borderId="68" xfId="61" applyNumberFormat="1" applyFont="1" applyFill="1" applyBorder="1" applyAlignment="1">
      <alignment horizontal="center" vertical="center" wrapText="1"/>
      <protection/>
    </xf>
    <xf numFmtId="3" fontId="4" fillId="0" borderId="69" xfId="61" applyNumberFormat="1" applyFont="1" applyFill="1" applyBorder="1" applyAlignment="1">
      <alignment horizontal="center" vertical="center" wrapText="1"/>
      <protection/>
    </xf>
    <xf numFmtId="0" fontId="2" fillId="0" borderId="24" xfId="68" applyFont="1" applyFill="1" applyBorder="1" applyAlignment="1">
      <alignment horizontal="center"/>
      <protection/>
    </xf>
    <xf numFmtId="0" fontId="2" fillId="0" borderId="25" xfId="68" applyFont="1" applyFill="1" applyBorder="1" applyAlignment="1">
      <alignment horizontal="center" vertical="center"/>
      <protection/>
    </xf>
    <xf numFmtId="0" fontId="2" fillId="0" borderId="25" xfId="66" applyFont="1" applyFill="1" applyBorder="1" applyAlignment="1">
      <alignment horizontal="center" vertical="center" wrapText="1"/>
      <protection/>
    </xf>
    <xf numFmtId="0" fontId="2" fillId="0" borderId="25" xfId="66" applyFont="1" applyFill="1" applyBorder="1" applyAlignment="1">
      <alignment horizontal="left" vertical="center" wrapText="1"/>
      <protection/>
    </xf>
    <xf numFmtId="3" fontId="2" fillId="0" borderId="25" xfId="66" applyNumberFormat="1" applyFont="1" applyFill="1" applyBorder="1" applyAlignment="1">
      <alignment vertical="center"/>
      <protection/>
    </xf>
    <xf numFmtId="3" fontId="2" fillId="0" borderId="26" xfId="66" applyNumberFormat="1" applyFont="1" applyFill="1" applyBorder="1" applyAlignment="1">
      <alignment vertical="center"/>
      <protection/>
    </xf>
    <xf numFmtId="3" fontId="91" fillId="0" borderId="167" xfId="66" applyNumberFormat="1" applyFont="1" applyFill="1" applyBorder="1" applyAlignment="1">
      <alignment vertical="center"/>
      <protection/>
    </xf>
    <xf numFmtId="3" fontId="2" fillId="0" borderId="168" xfId="66" applyNumberFormat="1" applyFont="1" applyFill="1" applyBorder="1" applyAlignment="1">
      <alignment vertical="center"/>
      <protection/>
    </xf>
    <xf numFmtId="3" fontId="2" fillId="0" borderId="169" xfId="66" applyNumberFormat="1" applyFont="1" applyFill="1" applyBorder="1" applyAlignment="1">
      <alignment horizontal="right" vertical="center"/>
      <protection/>
    </xf>
    <xf numFmtId="0" fontId="31" fillId="0" borderId="0" xfId="0" applyFont="1" applyFill="1" applyAlignment="1">
      <alignment wrapTex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8" fillId="0" borderId="0" xfId="0" applyFont="1" applyFill="1" applyAlignment="1">
      <alignment horizontal="left" wrapText="1"/>
    </xf>
    <xf numFmtId="0" fontId="46" fillId="0" borderId="0" xfId="0" applyFont="1" applyFill="1" applyAlignment="1">
      <alignment/>
    </xf>
    <xf numFmtId="3" fontId="2" fillId="0" borderId="0" xfId="0" applyNumberFormat="1" applyFont="1" applyFill="1" applyBorder="1" applyAlignment="1">
      <alignment vertical="top"/>
    </xf>
    <xf numFmtId="3" fontId="84" fillId="0" borderId="29" xfId="61" applyNumberFormat="1" applyFont="1" applyFill="1" applyBorder="1">
      <alignment/>
      <protection/>
    </xf>
    <xf numFmtId="49" fontId="14" fillId="0" borderId="142" xfId="61" applyNumberFormat="1" applyFont="1" applyFill="1" applyBorder="1" applyAlignment="1">
      <alignment horizontal="center" vertical="center" textRotation="90"/>
      <protection/>
    </xf>
    <xf numFmtId="3" fontId="14" fillId="0" borderId="68" xfId="61" applyNumberFormat="1" applyFont="1" applyFill="1" applyBorder="1" applyAlignment="1">
      <alignment horizontal="center" vertical="center" textRotation="90"/>
      <protection/>
    </xf>
    <xf numFmtId="3" fontId="14" fillId="0" borderId="0" xfId="0" applyNumberFormat="1" applyFont="1" applyAlignment="1">
      <alignment horizontal="right"/>
    </xf>
    <xf numFmtId="3" fontId="14" fillId="0" borderId="0" xfId="65" applyNumberFormat="1" applyFont="1" applyFill="1" applyBorder="1" applyAlignment="1">
      <alignment horizontal="left" indent="2"/>
      <protection/>
    </xf>
    <xf numFmtId="3" fontId="18" fillId="0" borderId="0" xfId="0" applyNumberFormat="1" applyFont="1" applyFill="1" applyBorder="1" applyAlignment="1">
      <alignment horizontal="center"/>
    </xf>
    <xf numFmtId="3" fontId="14" fillId="0" borderId="165" xfId="0" applyNumberFormat="1" applyFont="1" applyFill="1" applyBorder="1" applyAlignment="1">
      <alignment horizontal="center"/>
    </xf>
    <xf numFmtId="3" fontId="19" fillId="0" borderId="60" xfId="0" applyNumberFormat="1" applyFont="1" applyFill="1" applyBorder="1" applyAlignment="1">
      <alignment/>
    </xf>
    <xf numFmtId="3" fontId="22" fillId="0" borderId="60" xfId="0" applyNumberFormat="1" applyFont="1" applyFill="1" applyBorder="1" applyAlignment="1">
      <alignment/>
    </xf>
    <xf numFmtId="3" fontId="19" fillId="0" borderId="79" xfId="0" applyNumberFormat="1" applyFont="1" applyFill="1" applyBorder="1" applyAlignment="1">
      <alignment/>
    </xf>
    <xf numFmtId="3" fontId="11" fillId="0" borderId="0" xfId="0" applyNumberFormat="1" applyFont="1" applyFill="1" applyAlignment="1">
      <alignment horizontal="center" vertical="center"/>
    </xf>
    <xf numFmtId="3" fontId="11" fillId="0" borderId="0" xfId="0" applyNumberFormat="1" applyFont="1" applyFill="1" applyAlignment="1">
      <alignment horizontal="center"/>
    </xf>
    <xf numFmtId="3" fontId="11" fillId="0" borderId="0" xfId="0" applyNumberFormat="1" applyFont="1" applyFill="1" applyAlignment="1">
      <alignment horizontal="center" vertical="top"/>
    </xf>
    <xf numFmtId="0" fontId="7" fillId="0" borderId="0" xfId="0" applyFont="1" applyFill="1" applyAlignment="1">
      <alignment horizontal="center"/>
    </xf>
    <xf numFmtId="3" fontId="11" fillId="0" borderId="0" xfId="0" applyNumberFormat="1" applyFont="1" applyFill="1" applyBorder="1" applyAlignment="1">
      <alignment horizontal="center" vertical="top"/>
    </xf>
    <xf numFmtId="3" fontId="11" fillId="0" borderId="0" xfId="0" applyNumberFormat="1" applyFont="1" applyFill="1" applyBorder="1" applyAlignment="1">
      <alignment horizontal="center" vertical="center"/>
    </xf>
    <xf numFmtId="3" fontId="19" fillId="0" borderId="0" xfId="65" applyNumberFormat="1" applyFont="1" applyFill="1" applyBorder="1" applyAlignment="1">
      <alignment horizontal="left" vertical="top" wrapText="1" indent="1"/>
      <protection/>
    </xf>
    <xf numFmtId="3" fontId="5" fillId="0" borderId="25" xfId="66" applyNumberFormat="1" applyFont="1" applyFill="1" applyBorder="1" applyAlignment="1">
      <alignment vertical="center"/>
      <protection/>
    </xf>
    <xf numFmtId="3" fontId="5" fillId="0" borderId="127" xfId="66" applyNumberFormat="1" applyFont="1" applyFill="1" applyBorder="1" applyAlignment="1">
      <alignment vertical="center"/>
      <protection/>
    </xf>
    <xf numFmtId="0" fontId="12" fillId="0" borderId="62" xfId="68" applyFont="1" applyFill="1" applyBorder="1" applyAlignment="1">
      <alignment horizontal="left" wrapText="1"/>
      <protection/>
    </xf>
    <xf numFmtId="0" fontId="2" fillId="0" borderId="10" xfId="68" applyFont="1" applyFill="1" applyBorder="1" applyAlignment="1">
      <alignment horizontal="center" vertical="center"/>
      <protection/>
    </xf>
    <xf numFmtId="0" fontId="2" fillId="0" borderId="11" xfId="69" applyFont="1" applyFill="1" applyBorder="1" applyAlignment="1">
      <alignment vertical="center" wrapText="1"/>
      <protection/>
    </xf>
    <xf numFmtId="0" fontId="2" fillId="0" borderId="133" xfId="68" applyFont="1" applyFill="1" applyBorder="1" applyAlignment="1">
      <alignment horizontal="center" vertical="center"/>
      <protection/>
    </xf>
    <xf numFmtId="0" fontId="12" fillId="0" borderId="0" xfId="0" applyFont="1" applyFill="1" applyAlignment="1">
      <alignment/>
    </xf>
    <xf numFmtId="0" fontId="8" fillId="0" borderId="0" xfId="0" applyFont="1" applyBorder="1" applyAlignment="1">
      <alignment horizontal="center" vertical="center"/>
    </xf>
    <xf numFmtId="0" fontId="8" fillId="0" borderId="0" xfId="0"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Fill="1" applyBorder="1" applyAlignment="1">
      <alignment vertical="center"/>
    </xf>
    <xf numFmtId="3" fontId="84" fillId="0" borderId="35" xfId="0" applyNumberFormat="1" applyFont="1" applyFill="1" applyBorder="1" applyAlignment="1">
      <alignment vertical="center"/>
    </xf>
    <xf numFmtId="0" fontId="8" fillId="0" borderId="29" xfId="0" applyFont="1" applyBorder="1" applyAlignment="1">
      <alignment vertical="center"/>
    </xf>
    <xf numFmtId="3" fontId="2" fillId="0" borderId="0" xfId="62" applyNumberFormat="1" applyFont="1" applyFill="1" applyBorder="1">
      <alignment/>
      <protection/>
    </xf>
    <xf numFmtId="3" fontId="5" fillId="0" borderId="0" xfId="62" applyNumberFormat="1" applyFont="1" applyFill="1" applyBorder="1">
      <alignment/>
      <protection/>
    </xf>
    <xf numFmtId="3" fontId="29" fillId="0" borderId="0" xfId="62" applyNumberFormat="1" applyFont="1" applyFill="1" applyBorder="1" applyAlignment="1">
      <alignment vertical="center" wrapText="1"/>
      <protection/>
    </xf>
    <xf numFmtId="0" fontId="4" fillId="0" borderId="54" xfId="0" applyFont="1" applyFill="1" applyBorder="1" applyAlignment="1">
      <alignment vertical="center" wrapText="1"/>
    </xf>
    <xf numFmtId="3" fontId="4" fillId="0" borderId="102" xfId="0" applyNumberFormat="1" applyFont="1" applyFill="1" applyBorder="1" applyAlignment="1">
      <alignment vertical="center"/>
    </xf>
    <xf numFmtId="3" fontId="94" fillId="0" borderId="62" xfId="62" applyNumberFormat="1" applyFont="1" applyFill="1" applyBorder="1" applyAlignment="1">
      <alignment horizontal="right"/>
      <protection/>
    </xf>
    <xf numFmtId="3" fontId="94" fillId="0" borderId="86" xfId="62" applyNumberFormat="1" applyFont="1" applyFill="1" applyBorder="1" applyAlignment="1">
      <alignment horizontal="right"/>
      <protection/>
    </xf>
    <xf numFmtId="0" fontId="4" fillId="0" borderId="15" xfId="66" applyFont="1" applyFill="1" applyBorder="1" applyAlignment="1">
      <alignment horizontal="center" vertical="center"/>
      <protection/>
    </xf>
    <xf numFmtId="0" fontId="4" fillId="0" borderId="62" xfId="66" applyFont="1" applyFill="1" applyBorder="1" applyAlignment="1">
      <alignment horizontal="center" vertical="top"/>
      <protection/>
    </xf>
    <xf numFmtId="0" fontId="4" fillId="0" borderId="62" xfId="66" applyFont="1" applyFill="1" applyBorder="1" applyAlignment="1">
      <alignment horizontal="center" vertical="center" wrapText="1"/>
      <protection/>
    </xf>
    <xf numFmtId="3" fontId="4" fillId="0" borderId="62" xfId="66" applyNumberFormat="1" applyFont="1" applyFill="1" applyBorder="1" applyAlignment="1">
      <alignment vertical="center"/>
      <protection/>
    </xf>
    <xf numFmtId="3" fontId="4" fillId="0" borderId="86" xfId="66" applyNumberFormat="1" applyFont="1" applyFill="1" applyBorder="1" applyAlignment="1">
      <alignment vertical="center"/>
      <protection/>
    </xf>
    <xf numFmtId="3" fontId="91" fillId="0" borderId="159" xfId="66" applyNumberFormat="1" applyFont="1" applyFill="1" applyBorder="1" applyAlignment="1">
      <alignment vertical="center"/>
      <protection/>
    </xf>
    <xf numFmtId="3" fontId="2" fillId="0" borderId="153" xfId="66" applyNumberFormat="1" applyFont="1" applyFill="1" applyBorder="1" applyAlignment="1">
      <alignment vertical="center"/>
      <protection/>
    </xf>
    <xf numFmtId="3" fontId="5" fillId="0" borderId="62" xfId="66" applyNumberFormat="1" applyFont="1" applyFill="1" applyBorder="1" applyAlignment="1">
      <alignment vertical="center"/>
      <protection/>
    </xf>
    <xf numFmtId="3" fontId="4" fillId="0" borderId="130" xfId="66" applyNumberFormat="1" applyFont="1" applyFill="1" applyBorder="1" applyAlignment="1">
      <alignment vertical="center"/>
      <protection/>
    </xf>
    <xf numFmtId="3" fontId="4" fillId="0" borderId="131" xfId="66" applyNumberFormat="1" applyFont="1" applyFill="1" applyBorder="1" applyAlignment="1">
      <alignment vertical="center"/>
      <protection/>
    </xf>
    <xf numFmtId="0" fontId="2" fillId="0" borderId="0" xfId="62" applyFont="1" applyFill="1" applyBorder="1" applyAlignment="1">
      <alignment horizontal="center"/>
      <protection/>
    </xf>
    <xf numFmtId="3" fontId="2" fillId="0" borderId="61" xfId="62" applyNumberFormat="1" applyFont="1" applyFill="1" applyBorder="1" applyAlignment="1">
      <alignment horizontal="center" vertical="center"/>
      <protection/>
    </xf>
    <xf numFmtId="3" fontId="2" fillId="0" borderId="88" xfId="62" applyNumberFormat="1" applyFont="1" applyFill="1" applyBorder="1" applyAlignment="1">
      <alignment horizontal="center" vertical="center"/>
      <protection/>
    </xf>
    <xf numFmtId="0" fontId="2" fillId="0" borderId="0" xfId="0" applyFont="1" applyFill="1" applyAlignment="1">
      <alignment horizontal="left" wrapText="1" indent="1"/>
    </xf>
    <xf numFmtId="3" fontId="5" fillId="0" borderId="83" xfId="0" applyNumberFormat="1" applyFont="1" applyFill="1" applyBorder="1" applyAlignment="1">
      <alignment vertical="center"/>
    </xf>
    <xf numFmtId="3" fontId="5" fillId="0" borderId="33" xfId="69" applyNumberFormat="1" applyFont="1" applyFill="1" applyBorder="1" applyAlignment="1">
      <alignment vertical="top"/>
      <protection/>
    </xf>
    <xf numFmtId="3" fontId="6" fillId="0" borderId="0" xfId="0" applyNumberFormat="1" applyFont="1" applyFill="1" applyBorder="1" applyAlignment="1">
      <alignment horizontal="left" vertical="top"/>
    </xf>
    <xf numFmtId="3" fontId="14" fillId="0" borderId="0" xfId="0" applyNumberFormat="1" applyFont="1" applyAlignment="1">
      <alignment horizontal="right"/>
    </xf>
    <xf numFmtId="3" fontId="2" fillId="0" borderId="0" xfId="62" applyNumberFormat="1" applyFont="1" applyFill="1" applyAlignment="1">
      <alignment horizontal="right"/>
      <protection/>
    </xf>
    <xf numFmtId="3" fontId="4" fillId="0" borderId="0" xfId="62" applyNumberFormat="1" applyFont="1" applyFill="1" applyAlignment="1">
      <alignment horizontal="center"/>
      <protection/>
    </xf>
    <xf numFmtId="0" fontId="4" fillId="0" borderId="17" xfId="67" applyFont="1" applyFill="1" applyBorder="1" applyAlignment="1">
      <alignment horizontal="right" vertical="center"/>
      <protection/>
    </xf>
    <xf numFmtId="3" fontId="2" fillId="0" borderId="31" xfId="0" applyNumberFormat="1" applyFont="1" applyFill="1" applyBorder="1" applyAlignment="1">
      <alignment/>
    </xf>
    <xf numFmtId="0" fontId="18" fillId="0" borderId="0" xfId="69" applyFont="1" applyFill="1" applyBorder="1" applyAlignment="1">
      <alignment horizontal="right" vertical="top" wrapText="1"/>
      <protection/>
    </xf>
    <xf numFmtId="3" fontId="5" fillId="0" borderId="0" xfId="69" applyNumberFormat="1" applyFont="1" applyFill="1" applyBorder="1" applyAlignment="1">
      <alignment vertical="top"/>
      <protection/>
    </xf>
    <xf numFmtId="0" fontId="4" fillId="0" borderId="32" xfId="0" applyFont="1" applyFill="1" applyBorder="1" applyAlignment="1">
      <alignment/>
    </xf>
    <xf numFmtId="0" fontId="5" fillId="0" borderId="32" xfId="0" applyFont="1" applyFill="1" applyBorder="1" applyAlignment="1">
      <alignment horizontal="center" vertical="center" wrapText="1"/>
    </xf>
    <xf numFmtId="0" fontId="2" fillId="0" borderId="31" xfId="0" applyFont="1" applyFill="1" applyBorder="1" applyAlignment="1">
      <alignment vertical="center"/>
    </xf>
    <xf numFmtId="0" fontId="18" fillId="0" borderId="31" xfId="69" applyFont="1" applyFill="1" applyBorder="1" applyAlignment="1">
      <alignment horizontal="right" vertical="top" wrapText="1"/>
      <protection/>
    </xf>
    <xf numFmtId="0" fontId="2" fillId="0" borderId="0" xfId="0" applyFont="1" applyFill="1" applyBorder="1" applyAlignment="1">
      <alignment horizontal="right" vertical="top"/>
    </xf>
    <xf numFmtId="0" fontId="2" fillId="0" borderId="32" xfId="0" applyFont="1" applyFill="1" applyBorder="1" applyAlignment="1">
      <alignment/>
    </xf>
    <xf numFmtId="0" fontId="2" fillId="0" borderId="32" xfId="0" applyFont="1" applyFill="1" applyBorder="1" applyAlignment="1">
      <alignment vertical="top"/>
    </xf>
    <xf numFmtId="0" fontId="2" fillId="0" borderId="32" xfId="0" applyFont="1" applyFill="1" applyBorder="1" applyAlignment="1">
      <alignment vertical="center"/>
    </xf>
    <xf numFmtId="0" fontId="2" fillId="0" borderId="0" xfId="0" applyFont="1" applyFill="1" applyAlignment="1">
      <alignment horizontal="left" indent="2"/>
    </xf>
    <xf numFmtId="0" fontId="5" fillId="0" borderId="0" xfId="0" applyFont="1" applyFill="1" applyBorder="1" applyAlignment="1">
      <alignment horizontal="right" vertical="top"/>
    </xf>
    <xf numFmtId="3" fontId="2" fillId="0" borderId="0" xfId="0" applyNumberFormat="1" applyFont="1" applyFill="1" applyBorder="1" applyAlignment="1">
      <alignment vertical="center"/>
    </xf>
    <xf numFmtId="0" fontId="2" fillId="0" borderId="53" xfId="0" applyFont="1" applyFill="1" applyBorder="1" applyAlignment="1">
      <alignment/>
    </xf>
    <xf numFmtId="0" fontId="2" fillId="0" borderId="54" xfId="0" applyFont="1" applyFill="1" applyBorder="1" applyAlignment="1">
      <alignment vertical="top"/>
    </xf>
    <xf numFmtId="0" fontId="4" fillId="0" borderId="32" xfId="0" applyFont="1" applyFill="1" applyBorder="1" applyAlignment="1">
      <alignment vertical="center"/>
    </xf>
    <xf numFmtId="0" fontId="5" fillId="0" borderId="32" xfId="0" applyFont="1" applyFill="1" applyBorder="1" applyAlignment="1">
      <alignment horizontal="right" vertical="center" wrapText="1"/>
    </xf>
    <xf numFmtId="3" fontId="5" fillId="0" borderId="10" xfId="62" applyNumberFormat="1" applyFont="1" applyFill="1" applyBorder="1" applyAlignment="1">
      <alignment horizontal="center" vertical="center"/>
      <protection/>
    </xf>
    <xf numFmtId="3" fontId="5" fillId="0" borderId="22" xfId="62" applyNumberFormat="1" applyFont="1" applyFill="1" applyBorder="1" applyAlignment="1">
      <alignment horizontal="right" vertical="center"/>
      <protection/>
    </xf>
    <xf numFmtId="3" fontId="30" fillId="0" borderId="11" xfId="0" applyNumberFormat="1" applyFont="1" applyFill="1" applyBorder="1" applyAlignment="1">
      <alignment horizontal="right" wrapText="1"/>
    </xf>
    <xf numFmtId="3" fontId="30" fillId="0" borderId="23" xfId="0" applyNumberFormat="1" applyFont="1" applyFill="1" applyBorder="1" applyAlignment="1">
      <alignment horizontal="right" wrapText="1"/>
    </xf>
    <xf numFmtId="3" fontId="30" fillId="0" borderId="0" xfId="62" applyNumberFormat="1" applyFont="1" applyFill="1" applyAlignment="1">
      <alignment horizontal="center" vertical="center"/>
      <protection/>
    </xf>
    <xf numFmtId="3" fontId="5" fillId="0" borderId="11" xfId="62" applyNumberFormat="1" applyFont="1" applyFill="1" applyBorder="1" applyAlignment="1">
      <alignment horizontal="left" vertical="center" wrapText="1" indent="3"/>
      <protection/>
    </xf>
    <xf numFmtId="3" fontId="5" fillId="0" borderId="67" xfId="62" applyNumberFormat="1" applyFont="1" applyFill="1" applyBorder="1" applyAlignment="1">
      <alignment horizontal="right"/>
      <protection/>
    </xf>
    <xf numFmtId="3" fontId="4" fillId="0" borderId="22" xfId="0" applyNumberFormat="1" applyFont="1" applyFill="1" applyBorder="1" applyAlignment="1">
      <alignment horizontal="right" wrapText="1"/>
    </xf>
    <xf numFmtId="3" fontId="89" fillId="0" borderId="0" xfId="65" applyNumberFormat="1" applyFont="1" applyFill="1" applyBorder="1" applyAlignment="1">
      <alignment horizontal="left" vertical="center" indent="1"/>
      <protection/>
    </xf>
    <xf numFmtId="3" fontId="19" fillId="0" borderId="54" xfId="65" applyNumberFormat="1" applyFont="1" applyFill="1" applyBorder="1" applyAlignment="1">
      <alignment horizontal="left" vertical="center" indent="1"/>
      <protection/>
    </xf>
    <xf numFmtId="3" fontId="23" fillId="0" borderId="0" xfId="65" applyNumberFormat="1" applyFont="1" applyFill="1" applyBorder="1" applyAlignment="1">
      <alignment horizontal="left" vertical="center" wrapText="1"/>
      <protection/>
    </xf>
    <xf numFmtId="3" fontId="6" fillId="0" borderId="59" xfId="0" applyNumberFormat="1" applyFont="1" applyFill="1" applyBorder="1" applyAlignment="1">
      <alignment horizontal="right"/>
    </xf>
    <xf numFmtId="3" fontId="48" fillId="0" borderId="11" xfId="62" applyNumberFormat="1" applyFont="1" applyFill="1" applyBorder="1" applyAlignment="1">
      <alignment wrapText="1"/>
      <protection/>
    </xf>
    <xf numFmtId="0" fontId="5" fillId="0" borderId="11" xfId="68" applyFont="1" applyFill="1" applyBorder="1" applyAlignment="1">
      <alignment vertical="center"/>
      <protection/>
    </xf>
    <xf numFmtId="0" fontId="2" fillId="0" borderId="62" xfId="67" applyFont="1" applyFill="1" applyBorder="1" applyAlignment="1">
      <alignment horizontal="left" vertical="center"/>
      <protection/>
    </xf>
    <xf numFmtId="0" fontId="2" fillId="0" borderId="62" xfId="66" applyFont="1" applyFill="1" applyBorder="1" applyAlignment="1">
      <alignment horizontal="center" vertical="center" wrapText="1"/>
      <protection/>
    </xf>
    <xf numFmtId="3" fontId="2" fillId="0" borderId="86" xfId="66" applyNumberFormat="1" applyFont="1" applyFill="1" applyBorder="1" applyAlignment="1">
      <alignment vertical="center"/>
      <protection/>
    </xf>
    <xf numFmtId="3" fontId="2" fillId="0" borderId="104" xfId="66" applyNumberFormat="1" applyFont="1" applyFill="1" applyBorder="1" applyAlignment="1">
      <alignment horizontal="right"/>
      <protection/>
    </xf>
    <xf numFmtId="0" fontId="5" fillId="0" borderId="0" xfId="0" applyFont="1" applyFill="1" applyAlignment="1">
      <alignment horizontal="right" wrapText="1" indent="2"/>
    </xf>
    <xf numFmtId="0" fontId="5" fillId="0" borderId="0" xfId="0" applyFont="1" applyFill="1" applyAlignment="1">
      <alignment horizontal="right"/>
    </xf>
    <xf numFmtId="3" fontId="4" fillId="0" borderId="170" xfId="66" applyNumberFormat="1" applyFont="1" applyFill="1" applyBorder="1" applyAlignment="1">
      <alignment vertical="center"/>
      <protection/>
    </xf>
    <xf numFmtId="3" fontId="14" fillId="0" borderId="0" xfId="0" applyNumberFormat="1" applyFont="1" applyAlignment="1">
      <alignment horizontal="right"/>
    </xf>
    <xf numFmtId="3" fontId="4" fillId="0" borderId="0" xfId="62" applyNumberFormat="1" applyFont="1" applyFill="1" applyAlignment="1">
      <alignment horizontal="center"/>
      <protection/>
    </xf>
    <xf numFmtId="3" fontId="4" fillId="0" borderId="0" xfId="62" applyNumberFormat="1" applyFont="1" applyFill="1" applyAlignment="1">
      <alignment horizontal="center"/>
      <protection/>
    </xf>
    <xf numFmtId="3" fontId="5" fillId="0" borderId="15" xfId="62" applyNumberFormat="1" applyFont="1" applyFill="1" applyBorder="1" applyAlignment="1">
      <alignment horizontal="center" vertical="center"/>
      <protection/>
    </xf>
    <xf numFmtId="3" fontId="5" fillId="0" borderId="62" xfId="62" applyNumberFormat="1" applyFont="1" applyFill="1" applyBorder="1" applyAlignment="1">
      <alignment horizontal="center" vertical="center"/>
      <protection/>
    </xf>
    <xf numFmtId="3" fontId="5" fillId="0" borderId="62" xfId="62" applyNumberFormat="1" applyFont="1" applyFill="1" applyBorder="1" applyAlignment="1">
      <alignment horizontal="right" vertical="center"/>
      <protection/>
    </xf>
    <xf numFmtId="3" fontId="5" fillId="0" borderId="86" xfId="62" applyNumberFormat="1" applyFont="1" applyFill="1" applyBorder="1" applyAlignment="1">
      <alignment horizontal="right" vertical="center"/>
      <protection/>
    </xf>
    <xf numFmtId="3" fontId="2" fillId="0" borderId="160" xfId="62" applyNumberFormat="1" applyFont="1" applyFill="1" applyBorder="1" applyAlignment="1">
      <alignment horizontal="right"/>
      <protection/>
    </xf>
    <xf numFmtId="3" fontId="2" fillId="0" borderId="67" xfId="62" applyNumberFormat="1" applyFont="1" applyFill="1" applyBorder="1" applyAlignment="1">
      <alignment horizontal="right"/>
      <protection/>
    </xf>
    <xf numFmtId="3" fontId="14" fillId="0" borderId="67" xfId="62" applyNumberFormat="1" applyFont="1" applyFill="1" applyBorder="1" applyAlignment="1">
      <alignment horizontal="right"/>
      <protection/>
    </xf>
    <xf numFmtId="3" fontId="18" fillId="0" borderId="67" xfId="62" applyNumberFormat="1" applyFont="1" applyFill="1" applyBorder="1" applyAlignment="1">
      <alignment horizontal="right"/>
      <protection/>
    </xf>
    <xf numFmtId="3" fontId="2" fillId="0" borderId="90" xfId="62" applyNumberFormat="1" applyFont="1" applyFill="1" applyBorder="1" applyAlignment="1">
      <alignment horizontal="right"/>
      <protection/>
    </xf>
    <xf numFmtId="3" fontId="2" fillId="0" borderId="156" xfId="62" applyNumberFormat="1" applyFont="1" applyFill="1" applyBorder="1" applyAlignment="1">
      <alignment vertical="center"/>
      <protection/>
    </xf>
    <xf numFmtId="3" fontId="2" fillId="0" borderId="67" xfId="62" applyNumberFormat="1" applyFont="1" applyFill="1" applyBorder="1" applyAlignment="1">
      <alignment horizontal="right" vertical="center"/>
      <protection/>
    </xf>
    <xf numFmtId="3" fontId="5" fillId="0" borderId="67" xfId="62" applyNumberFormat="1" applyFont="1" applyFill="1" applyBorder="1" applyAlignment="1">
      <alignment horizontal="right" vertical="center"/>
      <protection/>
    </xf>
    <xf numFmtId="3" fontId="14" fillId="0" borderId="156" xfId="62" applyNumberFormat="1" applyFont="1" applyFill="1" applyBorder="1" applyAlignment="1">
      <alignment/>
      <protection/>
    </xf>
    <xf numFmtId="3" fontId="14" fillId="0" borderId="67" xfId="0" applyNumberFormat="1" applyFont="1" applyFill="1" applyBorder="1" applyAlignment="1">
      <alignment/>
    </xf>
    <xf numFmtId="3" fontId="18" fillId="0" borderId="67" xfId="0" applyNumberFormat="1" applyFont="1" applyFill="1" applyBorder="1" applyAlignment="1">
      <alignment horizontal="right"/>
    </xf>
    <xf numFmtId="3" fontId="91" fillId="0" borderId="62" xfId="62" applyNumberFormat="1" applyFont="1" applyFill="1" applyBorder="1" applyAlignment="1">
      <alignment horizontal="center"/>
      <protection/>
    </xf>
    <xf numFmtId="3" fontId="91" fillId="0" borderId="67" xfId="62" applyNumberFormat="1" applyFont="1" applyFill="1" applyBorder="1" applyAlignment="1">
      <alignment horizontal="right"/>
      <protection/>
    </xf>
    <xf numFmtId="3" fontId="91" fillId="0" borderId="11" xfId="0" applyNumberFormat="1" applyFont="1" applyFill="1" applyBorder="1" applyAlignment="1">
      <alignment horizontal="right" wrapText="1"/>
    </xf>
    <xf numFmtId="3" fontId="91" fillId="0" borderId="23" xfId="0" applyNumberFormat="1" applyFont="1" applyFill="1" applyBorder="1" applyAlignment="1">
      <alignment horizontal="right" wrapText="1"/>
    </xf>
    <xf numFmtId="3" fontId="91" fillId="0" borderId="0" xfId="62" applyNumberFormat="1" applyFont="1" applyFill="1" applyAlignment="1">
      <alignment horizontal="center" vertical="center"/>
      <protection/>
    </xf>
    <xf numFmtId="3" fontId="89" fillId="0" borderId="62" xfId="62" applyNumberFormat="1" applyFont="1" applyFill="1" applyBorder="1" applyAlignment="1">
      <alignment horizontal="center"/>
      <protection/>
    </xf>
    <xf numFmtId="3" fontId="89" fillId="0" borderId="67" xfId="62" applyNumberFormat="1" applyFont="1" applyFill="1" applyBorder="1" applyAlignment="1">
      <alignment horizontal="right"/>
      <protection/>
    </xf>
    <xf numFmtId="3" fontId="89" fillId="0" borderId="11" xfId="0" applyNumberFormat="1" applyFont="1" applyFill="1" applyBorder="1" applyAlignment="1">
      <alignment horizontal="right" wrapText="1"/>
    </xf>
    <xf numFmtId="3" fontId="89" fillId="0" borderId="23" xfId="0" applyNumberFormat="1" applyFont="1" applyFill="1" applyBorder="1" applyAlignment="1">
      <alignment horizontal="right" wrapText="1"/>
    </xf>
    <xf numFmtId="3" fontId="89" fillId="0" borderId="0" xfId="62" applyNumberFormat="1" applyFont="1" applyFill="1" applyAlignment="1">
      <alignment horizontal="center" vertical="center"/>
      <protection/>
    </xf>
    <xf numFmtId="3" fontId="91" fillId="0" borderId="11" xfId="62" applyNumberFormat="1" applyFont="1" applyFill="1" applyBorder="1" applyAlignment="1">
      <alignment horizontal="right" vertical="center"/>
      <protection/>
    </xf>
    <xf numFmtId="3" fontId="91" fillId="0" borderId="23" xfId="62" applyNumberFormat="1" applyFont="1" applyFill="1" applyBorder="1" applyAlignment="1">
      <alignment horizontal="right" vertical="center"/>
      <protection/>
    </xf>
    <xf numFmtId="3" fontId="89" fillId="0" borderId="67" xfId="0" applyNumberFormat="1" applyFont="1" applyFill="1" applyBorder="1" applyAlignment="1">
      <alignment/>
    </xf>
    <xf numFmtId="3" fontId="89" fillId="0" borderId="11" xfId="0" applyNumberFormat="1" applyFont="1" applyFill="1" applyBorder="1" applyAlignment="1">
      <alignment horizontal="right"/>
    </xf>
    <xf numFmtId="3" fontId="89" fillId="0" borderId="23" xfId="0" applyNumberFormat="1" applyFont="1" applyFill="1" applyBorder="1" applyAlignment="1">
      <alignment horizontal="right"/>
    </xf>
    <xf numFmtId="3" fontId="2" fillId="0" borderId="23" xfId="62" applyNumberFormat="1" applyFont="1" applyFill="1" applyBorder="1" applyAlignment="1">
      <alignment horizontal="right" vertical="center"/>
      <protection/>
    </xf>
    <xf numFmtId="3" fontId="18" fillId="0" borderId="23" xfId="0" applyNumberFormat="1" applyFont="1" applyFill="1" applyBorder="1" applyAlignment="1">
      <alignment horizontal="right"/>
    </xf>
    <xf numFmtId="3" fontId="14" fillId="0" borderId="87" xfId="0" applyNumberFormat="1" applyFont="1" applyFill="1" applyBorder="1" applyAlignment="1">
      <alignment horizontal="center" wrapText="1"/>
    </xf>
    <xf numFmtId="3" fontId="14" fillId="0" borderId="88" xfId="0" applyNumberFormat="1" applyFont="1" applyFill="1" applyBorder="1" applyAlignment="1">
      <alignment horizontal="center" wrapText="1"/>
    </xf>
    <xf numFmtId="3" fontId="14" fillId="0" borderId="88" xfId="0" applyNumberFormat="1" applyFont="1" applyFill="1" applyBorder="1" applyAlignment="1">
      <alignment/>
    </xf>
    <xf numFmtId="3" fontId="14" fillId="0" borderId="89" xfId="0" applyNumberFormat="1" applyFont="1" applyFill="1" applyBorder="1" applyAlignment="1">
      <alignment/>
    </xf>
    <xf numFmtId="3" fontId="19" fillId="0" borderId="90" xfId="0" applyNumberFormat="1" applyFont="1" applyFill="1" applyBorder="1" applyAlignment="1">
      <alignment/>
    </xf>
    <xf numFmtId="3" fontId="19" fillId="0" borderId="88" xfId="0" applyNumberFormat="1" applyFont="1" applyFill="1" applyBorder="1" applyAlignment="1">
      <alignment horizontal="right"/>
    </xf>
    <xf numFmtId="3" fontId="19" fillId="0" borderId="91" xfId="0" applyNumberFormat="1" applyFont="1" applyFill="1" applyBorder="1" applyAlignment="1">
      <alignment horizontal="right"/>
    </xf>
    <xf numFmtId="0" fontId="11" fillId="0" borderId="0" xfId="62" applyNumberFormat="1" applyFont="1" applyFill="1" applyBorder="1" applyAlignment="1">
      <alignment horizontal="center" vertical="center"/>
      <protection/>
    </xf>
    <xf numFmtId="0" fontId="33" fillId="0" borderId="0" xfId="62" applyNumberFormat="1" applyFont="1" applyFill="1" applyBorder="1" applyAlignment="1">
      <alignment horizontal="center" vertical="center"/>
      <protection/>
    </xf>
    <xf numFmtId="0" fontId="87" fillId="0" borderId="0" xfId="62" applyNumberFormat="1" applyFont="1" applyFill="1" applyBorder="1" applyAlignment="1">
      <alignment horizontal="center" vertical="center"/>
      <protection/>
    </xf>
    <xf numFmtId="3" fontId="2" fillId="0" borderId="0" xfId="62" applyNumberFormat="1" applyFont="1" applyFill="1" applyBorder="1" applyAlignment="1">
      <alignment wrapText="1"/>
      <protection/>
    </xf>
    <xf numFmtId="3" fontId="14" fillId="0" borderId="0" xfId="65" applyNumberFormat="1" applyFont="1" applyFill="1" applyBorder="1" applyAlignment="1">
      <alignment horizontal="left" wrapText="1" indent="2"/>
      <protection/>
    </xf>
    <xf numFmtId="3" fontId="14" fillId="0" borderId="0" xfId="65" applyNumberFormat="1" applyFont="1" applyFill="1" applyBorder="1" applyAlignment="1">
      <alignment horizontal="left" wrapText="1"/>
      <protection/>
    </xf>
    <xf numFmtId="3" fontId="14" fillId="0" borderId="0" xfId="65" applyNumberFormat="1" applyFont="1" applyFill="1" applyBorder="1" applyAlignment="1">
      <alignment horizontal="left" vertical="center" wrapText="1"/>
      <protection/>
    </xf>
    <xf numFmtId="3" fontId="14" fillId="0" borderId="27" xfId="0" applyNumberFormat="1" applyFont="1" applyFill="1" applyBorder="1" applyAlignment="1">
      <alignment horizontal="center" vertical="center" wrapText="1"/>
    </xf>
    <xf numFmtId="3" fontId="19" fillId="0" borderId="28"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8" fillId="0" borderId="28"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4" fillId="0" borderId="0" xfId="0" applyNumberFormat="1" applyFont="1" applyAlignment="1">
      <alignment horizontal="right"/>
    </xf>
    <xf numFmtId="3" fontId="14" fillId="0" borderId="165" xfId="0" applyNumberFormat="1" applyFont="1" applyFill="1" applyBorder="1" applyAlignment="1">
      <alignment horizontal="center" vertical="center"/>
    </xf>
    <xf numFmtId="3" fontId="14" fillId="0" borderId="0" xfId="65" applyNumberFormat="1" applyFont="1" applyFill="1" applyBorder="1" applyAlignment="1">
      <alignment horizontal="left" vertical="top" wrapText="1" indent="1"/>
      <protection/>
    </xf>
    <xf numFmtId="3" fontId="18" fillId="0" borderId="0" xfId="65" applyNumberFormat="1" applyFont="1" applyFill="1" applyBorder="1" applyAlignment="1">
      <alignment horizontal="left" vertical="center" wrapText="1"/>
      <protection/>
    </xf>
    <xf numFmtId="3" fontId="4" fillId="0" borderId="0" xfId="62" applyNumberFormat="1" applyFont="1" applyFill="1" applyAlignment="1">
      <alignment horizontal="center"/>
      <protection/>
    </xf>
    <xf numFmtId="3" fontId="14" fillId="0" borderId="0" xfId="62" applyNumberFormat="1" applyFont="1" applyFill="1" applyBorder="1" applyAlignment="1">
      <alignment horizontal="center" vertical="center" wrapText="1"/>
      <protection/>
    </xf>
    <xf numFmtId="3" fontId="14" fillId="0" borderId="0" xfId="62" applyNumberFormat="1" applyFont="1" applyFill="1" applyBorder="1" applyAlignment="1">
      <alignment horizontal="center" vertical="center"/>
      <protection/>
    </xf>
    <xf numFmtId="3" fontId="14" fillId="0" borderId="10" xfId="62" applyNumberFormat="1" applyFont="1" applyFill="1" applyBorder="1" applyAlignment="1">
      <alignment wrapText="1"/>
      <protection/>
    </xf>
    <xf numFmtId="3" fontId="19" fillId="0" borderId="10" xfId="62" applyNumberFormat="1" applyFont="1" applyFill="1" applyBorder="1" applyAlignment="1">
      <alignment wrapText="1"/>
      <protection/>
    </xf>
    <xf numFmtId="3" fontId="14" fillId="0" borderId="10" xfId="62" applyNumberFormat="1" applyFont="1" applyFill="1" applyBorder="1" applyAlignment="1">
      <alignment horizontal="left" wrapText="1" indent="1"/>
      <protection/>
    </xf>
    <xf numFmtId="3" fontId="19" fillId="0" borderId="13" xfId="62" applyNumberFormat="1" applyFont="1" applyFill="1" applyBorder="1" applyAlignment="1">
      <alignment horizontal="center" vertical="center" wrapText="1"/>
      <protection/>
    </xf>
    <xf numFmtId="3" fontId="19" fillId="0" borderId="171" xfId="62" applyNumberFormat="1" applyFont="1" applyFill="1" applyBorder="1" applyAlignment="1">
      <alignment vertical="center"/>
      <protection/>
    </xf>
    <xf numFmtId="3" fontId="14" fillId="0" borderId="0" xfId="62" applyNumberFormat="1" applyFont="1" applyFill="1" applyBorder="1" applyAlignment="1">
      <alignment vertical="top" wrapText="1"/>
      <protection/>
    </xf>
    <xf numFmtId="3" fontId="19" fillId="0" borderId="0" xfId="62" applyNumberFormat="1" applyFont="1" applyFill="1" applyBorder="1">
      <alignment/>
      <protection/>
    </xf>
    <xf numFmtId="3" fontId="19" fillId="0" borderId="0" xfId="62" applyNumberFormat="1" applyFont="1" applyFill="1" applyBorder="1" applyAlignment="1">
      <alignment vertical="top" wrapText="1"/>
      <protection/>
    </xf>
    <xf numFmtId="3" fontId="14" fillId="0" borderId="0" xfId="62" applyNumberFormat="1" applyFont="1" applyFill="1" applyAlignment="1">
      <alignment vertical="top" wrapText="1"/>
      <protection/>
    </xf>
    <xf numFmtId="3" fontId="14" fillId="0" borderId="0" xfId="62" applyNumberFormat="1" applyFont="1" applyFill="1" applyBorder="1" applyAlignment="1">
      <alignment horizontal="center" vertical="top" wrapText="1"/>
      <protection/>
    </xf>
    <xf numFmtId="3" fontId="19" fillId="0" borderId="0" xfId="62" applyNumberFormat="1" applyFont="1" applyFill="1" applyBorder="1" applyAlignment="1">
      <alignment horizontal="center"/>
      <protection/>
    </xf>
    <xf numFmtId="3" fontId="19" fillId="0" borderId="0" xfId="62" applyNumberFormat="1" applyFont="1" applyFill="1" applyAlignment="1">
      <alignment vertical="top" wrapText="1"/>
      <protection/>
    </xf>
    <xf numFmtId="0" fontId="2" fillId="0" borderId="0" xfId="0" applyFont="1" applyFill="1" applyAlignment="1">
      <alignment horizontal="left" vertical="top" wrapText="1" indent="2"/>
    </xf>
    <xf numFmtId="3" fontId="5" fillId="0" borderId="33" xfId="0" applyNumberFormat="1" applyFont="1" applyFill="1" applyBorder="1" applyAlignment="1">
      <alignment vertical="top"/>
    </xf>
    <xf numFmtId="3" fontId="5" fillId="0" borderId="0" xfId="69" applyNumberFormat="1" applyFont="1" applyFill="1" applyBorder="1">
      <alignment/>
      <protection/>
    </xf>
    <xf numFmtId="3" fontId="23" fillId="0" borderId="0" xfId="65" applyNumberFormat="1" applyFont="1" applyFill="1" applyBorder="1" applyAlignment="1">
      <alignment horizontal="left" vertical="center" wrapText="1" indent="2"/>
      <protection/>
    </xf>
    <xf numFmtId="3" fontId="18" fillId="0" borderId="0" xfId="65" applyNumberFormat="1" applyFont="1" applyBorder="1" applyAlignment="1">
      <alignment horizontal="center" vertical="center"/>
      <protection/>
    </xf>
    <xf numFmtId="3" fontId="18" fillId="0" borderId="0" xfId="65" applyNumberFormat="1" applyFont="1" applyFill="1" applyBorder="1" applyAlignment="1">
      <alignment horizontal="center" vertical="center"/>
      <protection/>
    </xf>
    <xf numFmtId="3" fontId="14" fillId="0" borderId="0" xfId="65" applyNumberFormat="1" applyFont="1" applyFill="1" applyBorder="1" applyAlignment="1">
      <alignment horizontal="left" wrapText="1" indent="1"/>
      <protection/>
    </xf>
    <xf numFmtId="3" fontId="5" fillId="0" borderId="10" xfId="62" applyNumberFormat="1" applyFont="1" applyFill="1" applyBorder="1" applyAlignment="1">
      <alignment horizontal="center"/>
      <protection/>
    </xf>
    <xf numFmtId="3" fontId="5" fillId="0" borderId="11" xfId="62" applyNumberFormat="1" applyFont="1" applyFill="1" applyBorder="1" applyAlignment="1">
      <alignment horizontal="center"/>
      <protection/>
    </xf>
    <xf numFmtId="3" fontId="4" fillId="0" borderId="10" xfId="62" applyNumberFormat="1" applyFont="1" applyFill="1" applyBorder="1" applyAlignment="1">
      <alignment horizontal="center"/>
      <protection/>
    </xf>
    <xf numFmtId="3" fontId="4" fillId="0" borderId="11" xfId="62" applyNumberFormat="1" applyFont="1" applyFill="1" applyBorder="1" applyAlignment="1">
      <alignment horizontal="right"/>
      <protection/>
    </xf>
    <xf numFmtId="3" fontId="4" fillId="0" borderId="22" xfId="62" applyNumberFormat="1" applyFont="1" applyFill="1" applyBorder="1" applyAlignment="1">
      <alignment horizontal="right"/>
      <protection/>
    </xf>
    <xf numFmtId="3" fontId="2" fillId="0" borderId="23" xfId="62" applyNumberFormat="1" applyFont="1" applyFill="1" applyBorder="1" applyAlignment="1">
      <alignment horizontal="center"/>
      <protection/>
    </xf>
    <xf numFmtId="3" fontId="91" fillId="0" borderId="10" xfId="62" applyNumberFormat="1" applyFont="1" applyFill="1" applyBorder="1" applyAlignment="1">
      <alignment horizontal="center"/>
      <protection/>
    </xf>
    <xf numFmtId="3" fontId="91" fillId="0" borderId="11" xfId="62" applyNumberFormat="1" applyFont="1" applyFill="1" applyBorder="1" applyAlignment="1">
      <alignment horizontal="center"/>
      <protection/>
    </xf>
    <xf numFmtId="3" fontId="91" fillId="0" borderId="11" xfId="62" applyNumberFormat="1" applyFont="1" applyFill="1" applyBorder="1" applyAlignment="1">
      <alignment horizontal="right"/>
      <protection/>
    </xf>
    <xf numFmtId="3" fontId="91" fillId="0" borderId="22" xfId="62" applyNumberFormat="1" applyFont="1" applyFill="1" applyBorder="1" applyAlignment="1">
      <alignment horizontal="right"/>
      <protection/>
    </xf>
    <xf numFmtId="0" fontId="11" fillId="0" borderId="0" xfId="62" applyNumberFormat="1" applyFont="1" applyFill="1" applyBorder="1" applyAlignment="1">
      <alignment horizontal="center"/>
      <protection/>
    </xf>
    <xf numFmtId="0" fontId="11" fillId="0" borderId="0" xfId="62" applyNumberFormat="1" applyFont="1" applyFill="1" applyBorder="1" applyAlignment="1">
      <alignment horizontal="center" vertical="top"/>
      <protection/>
    </xf>
    <xf numFmtId="3" fontId="11" fillId="0" borderId="0" xfId="62" applyNumberFormat="1" applyFont="1" applyFill="1" applyAlignment="1">
      <alignment/>
      <protection/>
    </xf>
    <xf numFmtId="3" fontId="11" fillId="0" borderId="0" xfId="62" applyNumberFormat="1" applyFont="1" applyFill="1" applyAlignment="1">
      <alignment horizontal="right"/>
      <protection/>
    </xf>
    <xf numFmtId="3" fontId="11" fillId="0" borderId="0" xfId="62" applyNumberFormat="1" applyFont="1" applyFill="1">
      <alignment/>
      <protection/>
    </xf>
    <xf numFmtId="0" fontId="5" fillId="0" borderId="0" xfId="0" applyFont="1" applyFill="1" applyAlignment="1">
      <alignment horizontal="right" wrapText="1"/>
    </xf>
    <xf numFmtId="3" fontId="4" fillId="0" borderId="172" xfId="62" applyNumberFormat="1" applyFont="1" applyFill="1" applyBorder="1" applyAlignment="1">
      <alignment horizontal="right" vertical="center"/>
      <protection/>
    </xf>
    <xf numFmtId="0" fontId="2" fillId="0" borderId="11" xfId="69" applyFont="1" applyFill="1" applyBorder="1" applyAlignment="1">
      <alignment horizontal="right" wrapText="1"/>
      <protection/>
    </xf>
    <xf numFmtId="3" fontId="4" fillId="0" borderId="170" xfId="68" applyNumberFormat="1" applyFont="1" applyFill="1" applyBorder="1" applyAlignment="1">
      <alignment horizontal="right" vertical="center"/>
      <protection/>
    </xf>
    <xf numFmtId="0" fontId="6" fillId="0" borderId="0" xfId="66" applyFont="1" applyFill="1" applyBorder="1" applyAlignment="1">
      <alignment horizontal="center" vertical="center"/>
      <protection/>
    </xf>
    <xf numFmtId="0" fontId="28" fillId="0" borderId="0" xfId="0" applyFont="1" applyFill="1" applyAlignment="1">
      <alignment horizontal="left" wrapText="1" indent="2"/>
    </xf>
    <xf numFmtId="0" fontId="14" fillId="0" borderId="0" xfId="0" applyFont="1" applyFill="1" applyAlignment="1">
      <alignment horizontal="left" vertical="center" wrapText="1" indent="1"/>
    </xf>
    <xf numFmtId="0" fontId="11" fillId="0" borderId="0" xfId="68" applyFont="1" applyFill="1" applyBorder="1" applyAlignment="1">
      <alignment horizontal="center"/>
      <protection/>
    </xf>
    <xf numFmtId="3" fontId="4" fillId="0" borderId="128" xfId="68" applyNumberFormat="1" applyFont="1" applyFill="1" applyBorder="1" applyAlignment="1">
      <alignment horizontal="right" vertical="center"/>
      <protection/>
    </xf>
    <xf numFmtId="3" fontId="4" fillId="0" borderId="95" xfId="68" applyNumberFormat="1" applyFont="1" applyFill="1" applyBorder="1" applyAlignment="1">
      <alignment horizontal="right" vertical="center"/>
      <protection/>
    </xf>
    <xf numFmtId="3" fontId="95" fillId="0" borderId="158" xfId="68" applyNumberFormat="1" applyFont="1" applyFill="1" applyBorder="1" applyAlignment="1">
      <alignment horizontal="right" vertical="center"/>
      <protection/>
    </xf>
    <xf numFmtId="3" fontId="30" fillId="0" borderId="128" xfId="68" applyNumberFormat="1" applyFont="1" applyFill="1" applyBorder="1" applyAlignment="1">
      <alignment horizontal="right" vertical="center"/>
      <protection/>
    </xf>
    <xf numFmtId="0" fontId="2" fillId="0" borderId="127" xfId="69" applyFont="1" applyFill="1" applyBorder="1" applyAlignment="1">
      <alignment wrapText="1"/>
      <protection/>
    </xf>
    <xf numFmtId="0" fontId="4" fillId="0" borderId="0" xfId="0" applyFont="1" applyFill="1" applyAlignment="1">
      <alignment horizontal="center"/>
    </xf>
    <xf numFmtId="0" fontId="2" fillId="0" borderId="0" xfId="0" applyFont="1" applyFill="1" applyAlignment="1">
      <alignment horizontal="center" vertical="center"/>
    </xf>
    <xf numFmtId="0" fontId="14" fillId="0" borderId="0" xfId="0" applyFont="1" applyAlignment="1">
      <alignment horizontal="right"/>
    </xf>
    <xf numFmtId="0" fontId="14" fillId="0" borderId="0" xfId="0" applyFont="1" applyAlignment="1">
      <alignment horizontal="left"/>
    </xf>
    <xf numFmtId="1" fontId="9" fillId="0" borderId="0" xfId="61" applyNumberFormat="1" applyFont="1" applyFill="1" applyAlignment="1">
      <alignment horizontal="center" vertical="center"/>
      <protection/>
    </xf>
    <xf numFmtId="0" fontId="9" fillId="0" borderId="0" xfId="0" applyFont="1" applyBorder="1" applyAlignment="1">
      <alignment horizontal="center" vertical="center"/>
    </xf>
    <xf numFmtId="0" fontId="8" fillId="0" borderId="0" xfId="0" applyFont="1" applyBorder="1" applyAlignment="1">
      <alignment horizontal="center" vertical="center"/>
    </xf>
    <xf numFmtId="3" fontId="6" fillId="0" borderId="0" xfId="61" applyNumberFormat="1" applyFont="1" applyFill="1" applyBorder="1" applyAlignment="1">
      <alignment horizontal="right"/>
      <protection/>
    </xf>
    <xf numFmtId="3" fontId="14" fillId="0" borderId="0" xfId="61" applyNumberFormat="1" applyFont="1" applyFill="1" applyAlignment="1">
      <alignment horizontal="left"/>
      <protection/>
    </xf>
    <xf numFmtId="3" fontId="9" fillId="0" borderId="0" xfId="61" applyNumberFormat="1" applyFont="1" applyFill="1" applyAlignment="1">
      <alignment horizontal="center" vertical="center"/>
      <protection/>
    </xf>
    <xf numFmtId="3" fontId="8" fillId="0" borderId="0" xfId="61" applyNumberFormat="1" applyFont="1" applyFill="1" applyAlignment="1">
      <alignment horizontal="center" vertical="center"/>
      <protection/>
    </xf>
    <xf numFmtId="3" fontId="14" fillId="0" borderId="0" xfId="0" applyNumberFormat="1" applyFont="1" applyFill="1" applyAlignment="1">
      <alignment horizontal="left" vertical="center"/>
    </xf>
    <xf numFmtId="3" fontId="19" fillId="0" borderId="0" xfId="0" applyNumberFormat="1" applyFont="1" applyFill="1" applyAlignment="1">
      <alignment horizontal="center" vertical="center"/>
    </xf>
    <xf numFmtId="3" fontId="18" fillId="0" borderId="0" xfId="0" applyNumberFormat="1" applyFont="1" applyFill="1" applyAlignment="1">
      <alignment horizontal="right" vertical="center"/>
    </xf>
    <xf numFmtId="3" fontId="6" fillId="0" borderId="173" xfId="0" applyNumberFormat="1" applyFont="1" applyFill="1" applyBorder="1" applyAlignment="1">
      <alignment horizontal="center" vertical="center" textRotation="90"/>
    </xf>
    <xf numFmtId="3" fontId="6" fillId="0" borderId="174" xfId="0" applyNumberFormat="1" applyFont="1" applyFill="1" applyBorder="1" applyAlignment="1">
      <alignment horizontal="center" vertical="center" textRotation="90"/>
    </xf>
    <xf numFmtId="3" fontId="6" fillId="0" borderId="175" xfId="0" applyNumberFormat="1" applyFont="1" applyFill="1" applyBorder="1" applyAlignment="1">
      <alignment horizontal="center" vertical="center" textRotation="90"/>
    </xf>
    <xf numFmtId="0" fontId="20" fillId="0" borderId="55" xfId="0" applyFont="1" applyFill="1" applyBorder="1" applyAlignment="1">
      <alignment horizontal="center" vertical="center"/>
    </xf>
    <xf numFmtId="3" fontId="17" fillId="0" borderId="175" xfId="0" applyNumberFormat="1" applyFont="1" applyFill="1" applyBorder="1" applyAlignment="1">
      <alignment horizontal="center" vertical="center"/>
    </xf>
    <xf numFmtId="3" fontId="17" fillId="0" borderId="55" xfId="0" applyNumberFormat="1" applyFont="1" applyFill="1" applyBorder="1" applyAlignment="1">
      <alignment horizontal="center" vertical="center"/>
    </xf>
    <xf numFmtId="3" fontId="14" fillId="0" borderId="149" xfId="0" applyNumberFormat="1" applyFont="1" applyFill="1" applyBorder="1" applyAlignment="1">
      <alignment horizontal="center" vertical="center"/>
    </xf>
    <xf numFmtId="3" fontId="14" fillId="0" borderId="149" xfId="0" applyNumberFormat="1" applyFont="1" applyFill="1" applyBorder="1" applyAlignment="1">
      <alignment horizontal="center" vertical="center" wrapText="1"/>
    </xf>
    <xf numFmtId="3" fontId="14" fillId="0" borderId="27" xfId="0" applyNumberFormat="1" applyFont="1" applyFill="1" applyBorder="1" applyAlignment="1">
      <alignment horizontal="center" vertical="center" wrapText="1"/>
    </xf>
    <xf numFmtId="3" fontId="14" fillId="0" borderId="176" xfId="0" applyNumberFormat="1" applyFont="1" applyFill="1" applyBorder="1" applyAlignment="1">
      <alignment horizontal="center" vertical="center" wrapText="1"/>
    </xf>
    <xf numFmtId="3" fontId="14" fillId="0" borderId="137" xfId="0" applyNumberFormat="1" applyFont="1" applyFill="1" applyBorder="1" applyAlignment="1">
      <alignment horizontal="center" vertical="center" wrapText="1"/>
    </xf>
    <xf numFmtId="3" fontId="14" fillId="0" borderId="0" xfId="65" applyNumberFormat="1" applyFont="1" applyFill="1" applyBorder="1" applyAlignment="1">
      <alignment horizontal="left" wrapText="1" indent="2"/>
      <protection/>
    </xf>
    <xf numFmtId="3" fontId="19" fillId="0" borderId="60" xfId="0" applyNumberFormat="1" applyFont="1" applyFill="1" applyBorder="1" applyAlignment="1">
      <alignment horizontal="left" vertical="center"/>
    </xf>
    <xf numFmtId="3" fontId="19" fillId="0" borderId="60" xfId="0" applyNumberFormat="1" applyFont="1" applyFill="1" applyBorder="1" applyAlignment="1">
      <alignment horizontal="left"/>
    </xf>
    <xf numFmtId="3" fontId="14" fillId="0" borderId="0" xfId="65" applyNumberFormat="1" applyFont="1" applyFill="1" applyBorder="1" applyAlignment="1">
      <alignment horizontal="left" wrapText="1"/>
      <protection/>
    </xf>
    <xf numFmtId="3" fontId="14" fillId="0" borderId="0" xfId="65" applyNumberFormat="1" applyFont="1" applyFill="1" applyBorder="1" applyAlignment="1">
      <alignment horizontal="left" vertical="center" wrapText="1"/>
      <protection/>
    </xf>
    <xf numFmtId="3" fontId="14" fillId="0" borderId="0" xfId="65" applyNumberFormat="1" applyFont="1" applyFill="1" applyBorder="1" applyAlignment="1">
      <alignment horizontal="center" wrapText="1"/>
      <protection/>
    </xf>
    <xf numFmtId="3" fontId="19" fillId="0" borderId="78" xfId="0" applyNumberFormat="1" applyFont="1" applyFill="1" applyBorder="1" applyAlignment="1">
      <alignment horizontal="left" vertical="center" wrapText="1"/>
    </xf>
    <xf numFmtId="3" fontId="19" fillId="0" borderId="0" xfId="0" applyNumberFormat="1" applyFont="1" applyFill="1" applyBorder="1" applyAlignment="1">
      <alignment horizontal="left"/>
    </xf>
    <xf numFmtId="3" fontId="14" fillId="0" borderId="0" xfId="65" applyNumberFormat="1" applyFont="1" applyFill="1" applyBorder="1" applyAlignment="1">
      <alignment horizontal="left" vertical="top" wrapText="1" indent="1"/>
      <protection/>
    </xf>
    <xf numFmtId="3" fontId="14" fillId="0" borderId="59" xfId="65" applyNumberFormat="1" applyFont="1" applyFill="1" applyBorder="1" applyAlignment="1">
      <alignment horizontal="left" vertical="top" wrapText="1" indent="1"/>
      <protection/>
    </xf>
    <xf numFmtId="3" fontId="18" fillId="0" borderId="0" xfId="65" applyNumberFormat="1" applyFont="1" applyFill="1" applyBorder="1" applyAlignment="1">
      <alignment horizontal="left" vertical="center" wrapText="1"/>
      <protection/>
    </xf>
    <xf numFmtId="3" fontId="14" fillId="0" borderId="0" xfId="0" applyNumberFormat="1" applyFont="1" applyAlignment="1">
      <alignment horizontal="left" vertical="center"/>
    </xf>
    <xf numFmtId="3" fontId="14" fillId="0" borderId="0" xfId="0" applyNumberFormat="1" applyFont="1" applyAlignment="1">
      <alignment horizontal="right"/>
    </xf>
    <xf numFmtId="3" fontId="6" fillId="0" borderId="149" xfId="0" applyNumberFormat="1" applyFont="1" applyFill="1" applyBorder="1" applyAlignment="1">
      <alignment horizontal="center" vertical="center" textRotation="90"/>
    </xf>
    <xf numFmtId="3" fontId="6" fillId="0" borderId="27" xfId="0" applyNumberFormat="1" applyFont="1" applyFill="1" applyBorder="1" applyAlignment="1">
      <alignment horizontal="center" vertical="center" textRotation="90"/>
    </xf>
    <xf numFmtId="3" fontId="17" fillId="0" borderId="149" xfId="0" applyNumberFormat="1" applyFont="1" applyFill="1" applyBorder="1" applyAlignment="1">
      <alignment horizontal="center" vertical="center"/>
    </xf>
    <xf numFmtId="3" fontId="17" fillId="0" borderId="27" xfId="0" applyNumberFormat="1" applyFont="1" applyFill="1" applyBorder="1" applyAlignment="1">
      <alignment horizontal="center" vertical="center"/>
    </xf>
    <xf numFmtId="3" fontId="6" fillId="0" borderId="149" xfId="0" applyNumberFormat="1" applyFont="1" applyBorder="1" applyAlignment="1">
      <alignment horizontal="center" vertical="center" textRotation="90" wrapText="1"/>
    </xf>
    <xf numFmtId="0" fontId="20" fillId="0" borderId="27" xfId="0" applyFont="1" applyBorder="1" applyAlignment="1">
      <alignment horizontal="center" vertical="center" textRotation="90" wrapText="1"/>
    </xf>
    <xf numFmtId="3" fontId="6" fillId="0" borderId="149"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6" fillId="0" borderId="165" xfId="0" applyNumberFormat="1" applyFont="1" applyFill="1" applyBorder="1" applyAlignment="1">
      <alignment horizontal="center" vertical="center" wrapText="1"/>
    </xf>
    <xf numFmtId="3" fontId="6" fillId="0" borderId="53" xfId="0" applyNumberFormat="1" applyFont="1" applyFill="1" applyBorder="1" applyAlignment="1">
      <alignment horizontal="center" vertical="center" wrapText="1"/>
    </xf>
    <xf numFmtId="3" fontId="19" fillId="0" borderId="177" xfId="0" applyNumberFormat="1" applyFont="1" applyBorder="1" applyAlignment="1">
      <alignment horizontal="center" vertical="center" wrapText="1"/>
    </xf>
    <xf numFmtId="3" fontId="19" fillId="0" borderId="178" xfId="0" applyNumberFormat="1" applyFont="1" applyBorder="1" applyAlignment="1">
      <alignment horizontal="center" vertical="center" wrapText="1"/>
    </xf>
    <xf numFmtId="3" fontId="14" fillId="0" borderId="149" xfId="61" applyNumberFormat="1" applyFont="1" applyFill="1" applyBorder="1" applyAlignment="1">
      <alignment horizontal="center" vertical="center" wrapText="1"/>
      <protection/>
    </xf>
    <xf numFmtId="3" fontId="14" fillId="0" borderId="165" xfId="0" applyNumberFormat="1" applyFont="1" applyFill="1" applyBorder="1" applyAlignment="1">
      <alignment horizontal="center" vertical="center"/>
    </xf>
    <xf numFmtId="3" fontId="14" fillId="0" borderId="60" xfId="0" applyNumberFormat="1" applyFont="1" applyFill="1" applyBorder="1" applyAlignment="1">
      <alignment horizontal="center" vertical="center"/>
    </xf>
    <xf numFmtId="3" fontId="14" fillId="0" borderId="79" xfId="0" applyNumberFormat="1" applyFont="1" applyFill="1" applyBorder="1" applyAlignment="1">
      <alignment horizontal="center" vertical="center"/>
    </xf>
    <xf numFmtId="3" fontId="14" fillId="0" borderId="0" xfId="0" applyNumberFormat="1" applyFont="1" applyFill="1" applyAlignment="1">
      <alignment horizontal="center" vertical="center"/>
    </xf>
    <xf numFmtId="3" fontId="6" fillId="0" borderId="0" xfId="0" applyNumberFormat="1" applyFont="1" applyFill="1" applyAlignment="1">
      <alignment horizontal="left" vertical="top"/>
    </xf>
    <xf numFmtId="3" fontId="19" fillId="0" borderId="28"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8" fillId="0" borderId="165" xfId="0" applyNumberFormat="1" applyFont="1" applyFill="1" applyBorder="1" applyAlignment="1">
      <alignment horizontal="left" vertical="center"/>
    </xf>
    <xf numFmtId="3" fontId="18" fillId="0" borderId="60" xfId="0" applyNumberFormat="1" applyFont="1" applyFill="1" applyBorder="1" applyAlignment="1">
      <alignment horizontal="left" vertical="center"/>
    </xf>
    <xf numFmtId="3" fontId="18" fillId="0" borderId="28"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8" fillId="0" borderId="28" xfId="0" applyNumberFormat="1" applyFont="1" applyFill="1" applyBorder="1" applyAlignment="1">
      <alignment horizontal="left" vertical="top" wrapText="1"/>
    </xf>
    <xf numFmtId="3" fontId="18" fillId="0" borderId="0" xfId="0" applyNumberFormat="1" applyFont="1" applyFill="1" applyBorder="1" applyAlignment="1">
      <alignment horizontal="left" vertical="top" wrapText="1"/>
    </xf>
    <xf numFmtId="3" fontId="6" fillId="0" borderId="0" xfId="0" applyNumberFormat="1" applyFont="1" applyFill="1" applyBorder="1" applyAlignment="1">
      <alignment horizontal="left" vertical="top"/>
    </xf>
    <xf numFmtId="3" fontId="6" fillId="0" borderId="0" xfId="0" applyNumberFormat="1" applyFont="1" applyAlignment="1">
      <alignment horizontal="left" vertical="top"/>
    </xf>
    <xf numFmtId="3" fontId="2" fillId="0" borderId="61" xfId="0" applyNumberFormat="1" applyFont="1" applyFill="1" applyBorder="1" applyAlignment="1">
      <alignment horizontal="center" vertical="center"/>
    </xf>
    <xf numFmtId="3" fontId="2" fillId="0" borderId="120" xfId="0" applyNumberFormat="1" applyFont="1" applyFill="1" applyBorder="1" applyAlignment="1">
      <alignment horizontal="center" vertical="center"/>
    </xf>
    <xf numFmtId="3" fontId="11" fillId="0" borderId="0" xfId="0" applyNumberFormat="1" applyFont="1" applyFill="1" applyBorder="1" applyAlignment="1">
      <alignment horizontal="left" vertical="top"/>
    </xf>
    <xf numFmtId="3" fontId="2" fillId="0" borderId="0" xfId="62" applyNumberFormat="1" applyFont="1" applyFill="1" applyAlignment="1">
      <alignment horizontal="left"/>
      <protection/>
    </xf>
    <xf numFmtId="3" fontId="2" fillId="0" borderId="0" xfId="62" applyNumberFormat="1" applyFont="1" applyFill="1" applyAlignment="1">
      <alignment horizontal="right"/>
      <protection/>
    </xf>
    <xf numFmtId="3" fontId="4" fillId="0" borderId="0" xfId="62" applyNumberFormat="1" applyFont="1" applyFill="1" applyAlignment="1">
      <alignment horizontal="center"/>
      <protection/>
    </xf>
    <xf numFmtId="3" fontId="4" fillId="0" borderId="0" xfId="61" applyNumberFormat="1" applyFont="1" applyFill="1" applyAlignment="1">
      <alignment horizontal="center"/>
      <protection/>
    </xf>
    <xf numFmtId="3" fontId="2" fillId="0" borderId="179" xfId="62" applyNumberFormat="1" applyFont="1" applyFill="1" applyBorder="1" applyAlignment="1">
      <alignment horizontal="center" vertical="center" textRotation="90"/>
      <protection/>
    </xf>
    <xf numFmtId="3" fontId="2" fillId="0" borderId="180" xfId="62" applyNumberFormat="1" applyFont="1" applyFill="1" applyBorder="1" applyAlignment="1">
      <alignment horizontal="center" vertical="center" textRotation="90"/>
      <protection/>
    </xf>
    <xf numFmtId="3" fontId="2" fillId="0" borderId="181" xfId="62" applyNumberFormat="1" applyFont="1" applyFill="1" applyBorder="1" applyAlignment="1">
      <alignment horizontal="center" vertical="center" textRotation="90"/>
      <protection/>
    </xf>
    <xf numFmtId="3" fontId="2" fillId="0" borderId="182" xfId="62" applyNumberFormat="1" applyFont="1" applyFill="1" applyBorder="1" applyAlignment="1">
      <alignment horizontal="center" vertical="center" textRotation="90"/>
      <protection/>
    </xf>
    <xf numFmtId="0" fontId="4" fillId="0" borderId="181" xfId="62" applyFont="1" applyFill="1" applyBorder="1" applyAlignment="1">
      <alignment horizontal="center" vertical="center" wrapText="1"/>
      <protection/>
    </xf>
    <xf numFmtId="0" fontId="4" fillId="0" borderId="182" xfId="62" applyFont="1" applyFill="1" applyBorder="1" applyAlignment="1">
      <alignment horizontal="center" vertical="center" wrapText="1"/>
      <protection/>
    </xf>
    <xf numFmtId="3" fontId="2" fillId="0" borderId="181" xfId="0" applyNumberFormat="1" applyFont="1" applyFill="1" applyBorder="1" applyAlignment="1">
      <alignment horizontal="center" vertical="center" textRotation="90" wrapText="1"/>
    </xf>
    <xf numFmtId="0" fontId="2" fillId="0" borderId="182" xfId="0" applyFont="1" applyFill="1" applyBorder="1" applyAlignment="1">
      <alignment horizontal="center" vertical="center" textRotation="90" wrapText="1"/>
    </xf>
    <xf numFmtId="3" fontId="2" fillId="0" borderId="181" xfId="62" applyNumberFormat="1" applyFont="1" applyFill="1" applyBorder="1" applyAlignment="1">
      <alignment horizontal="center" vertical="center" wrapText="1"/>
      <protection/>
    </xf>
    <xf numFmtId="3" fontId="2" fillId="0" borderId="182" xfId="62" applyNumberFormat="1" applyFont="1" applyFill="1" applyBorder="1" applyAlignment="1">
      <alignment horizontal="center" vertical="center" wrapText="1"/>
      <protection/>
    </xf>
    <xf numFmtId="3" fontId="2" fillId="0" borderId="183" xfId="62" applyNumberFormat="1" applyFont="1" applyFill="1" applyBorder="1" applyAlignment="1">
      <alignment horizontal="center" vertical="center" wrapText="1"/>
      <protection/>
    </xf>
    <xf numFmtId="3" fontId="2" fillId="0" borderId="184" xfId="62" applyNumberFormat="1" applyFont="1" applyFill="1" applyBorder="1" applyAlignment="1">
      <alignment horizontal="center" vertical="center" wrapText="1"/>
      <protection/>
    </xf>
    <xf numFmtId="3" fontId="4" fillId="0" borderId="185" xfId="62" applyNumberFormat="1" applyFont="1" applyFill="1" applyBorder="1" applyAlignment="1">
      <alignment horizontal="center" vertical="center" wrapText="1"/>
      <protection/>
    </xf>
    <xf numFmtId="3" fontId="4" fillId="0" borderId="186" xfId="62" applyNumberFormat="1" applyFont="1" applyFill="1" applyBorder="1" applyAlignment="1">
      <alignment horizontal="center" vertical="center" wrapText="1"/>
      <protection/>
    </xf>
    <xf numFmtId="3" fontId="19" fillId="0" borderId="0" xfId="62" applyNumberFormat="1" applyFont="1" applyFill="1" applyAlignment="1">
      <alignment horizontal="center" vertical="center"/>
      <protection/>
    </xf>
    <xf numFmtId="0" fontId="14" fillId="0" borderId="0" xfId="62" applyFont="1" applyFill="1" applyBorder="1" applyAlignment="1">
      <alignment horizontal="right" vertical="top" wrapText="1"/>
      <protection/>
    </xf>
    <xf numFmtId="0" fontId="19" fillId="0" borderId="179" xfId="62" applyFont="1" applyFill="1" applyBorder="1" applyAlignment="1">
      <alignment horizontal="center" vertical="center" wrapText="1"/>
      <protection/>
    </xf>
    <xf numFmtId="0" fontId="19" fillId="0" borderId="180" xfId="62" applyFont="1" applyFill="1" applyBorder="1" applyAlignment="1">
      <alignment horizontal="center" vertical="center" wrapText="1"/>
      <protection/>
    </xf>
    <xf numFmtId="3" fontId="14" fillId="0" borderId="187" xfId="0" applyNumberFormat="1" applyFont="1" applyFill="1" applyBorder="1" applyAlignment="1">
      <alignment horizontal="center" vertical="center" wrapText="1"/>
    </xf>
    <xf numFmtId="3" fontId="14" fillId="0" borderId="19" xfId="0" applyNumberFormat="1" applyFont="1" applyFill="1" applyBorder="1" applyAlignment="1">
      <alignment horizontal="center" vertical="center" wrapText="1"/>
    </xf>
    <xf numFmtId="0" fontId="2" fillId="0" borderId="0" xfId="68" applyFont="1" applyFill="1" applyBorder="1" applyAlignment="1">
      <alignment horizontal="left" vertical="center"/>
      <protection/>
    </xf>
    <xf numFmtId="0" fontId="4" fillId="0" borderId="0" xfId="68"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19" fillId="0" borderId="0" xfId="66" applyFont="1" applyFill="1" applyBorder="1" applyAlignment="1">
      <alignment horizontal="left"/>
      <protection/>
    </xf>
    <xf numFmtId="3" fontId="2" fillId="0" borderId="0" xfId="66" applyNumberFormat="1" applyFont="1" applyFill="1" applyBorder="1" applyAlignment="1">
      <alignment horizontal="right"/>
      <protection/>
    </xf>
    <xf numFmtId="0" fontId="4" fillId="0" borderId="16" xfId="67" applyFont="1" applyFill="1" applyBorder="1" applyAlignment="1">
      <alignment horizontal="right" vertical="center"/>
      <protection/>
    </xf>
    <xf numFmtId="0" fontId="4" fillId="0" borderId="17" xfId="67" applyFont="1" applyFill="1" applyBorder="1" applyAlignment="1">
      <alignment horizontal="right" vertical="center"/>
      <protection/>
    </xf>
    <xf numFmtId="0" fontId="2" fillId="0" borderId="0" xfId="66" applyFont="1" applyFill="1" applyBorder="1" applyAlignment="1">
      <alignment horizontal="left" vertical="top"/>
      <protection/>
    </xf>
    <xf numFmtId="0" fontId="4" fillId="0" borderId="0" xfId="66" applyFont="1" applyFill="1" applyBorder="1" applyAlignment="1">
      <alignment horizontal="center"/>
      <protection/>
    </xf>
    <xf numFmtId="0" fontId="4" fillId="0" borderId="134" xfId="67" applyFont="1" applyFill="1" applyBorder="1" applyAlignment="1">
      <alignment horizontal="right" vertical="center"/>
      <protection/>
    </xf>
    <xf numFmtId="0" fontId="4" fillId="0" borderId="12" xfId="67" applyFont="1" applyFill="1" applyBorder="1" applyAlignment="1">
      <alignment horizontal="right" vertical="center"/>
      <protection/>
    </xf>
    <xf numFmtId="0" fontId="14" fillId="0" borderId="0" xfId="0" applyFont="1" applyBorder="1" applyAlignment="1">
      <alignment horizontal="left" vertical="center"/>
    </xf>
    <xf numFmtId="0" fontId="19" fillId="0" borderId="0" xfId="0" applyFont="1" applyBorder="1" applyAlignment="1">
      <alignment horizontal="center" vertical="center"/>
    </xf>
    <xf numFmtId="0" fontId="14" fillId="0" borderId="54" xfId="0" applyFont="1" applyBorder="1" applyAlignment="1">
      <alignment horizontal="right" vertical="center"/>
    </xf>
    <xf numFmtId="0" fontId="6" fillId="0" borderId="54" xfId="0" applyFont="1" applyBorder="1" applyAlignment="1">
      <alignment horizontal="center"/>
    </xf>
    <xf numFmtId="0" fontId="2" fillId="0" borderId="0" xfId="0" applyFont="1" applyBorder="1" applyAlignment="1">
      <alignment horizontal="right" vertical="top"/>
    </xf>
    <xf numFmtId="0" fontId="2" fillId="0" borderId="0" xfId="0" applyFont="1" applyBorder="1" applyAlignment="1">
      <alignment horizontal="right"/>
    </xf>
    <xf numFmtId="0" fontId="2" fillId="0" borderId="0" xfId="0" applyFont="1" applyBorder="1" applyAlignment="1">
      <alignment horizontal="left" vertical="top"/>
    </xf>
    <xf numFmtId="0" fontId="4" fillId="0" borderId="149" xfId="0" applyFont="1" applyFill="1" applyBorder="1" applyAlignment="1">
      <alignment horizontal="center" vertical="center"/>
    </xf>
    <xf numFmtId="0" fontId="4" fillId="0" borderId="27" xfId="0" applyFont="1" applyFill="1" applyBorder="1" applyAlignment="1">
      <alignment horizontal="center" vertical="center"/>
    </xf>
    <xf numFmtId="0" fontId="11" fillId="0" borderId="0" xfId="0" applyFont="1" applyFill="1" applyBorder="1" applyAlignment="1">
      <alignment horizontal="center"/>
    </xf>
    <xf numFmtId="0" fontId="4" fillId="0" borderId="165"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02" xfId="0" applyFont="1" applyFill="1" applyBorder="1" applyAlignment="1">
      <alignment horizontal="center" vertical="center"/>
    </xf>
    <xf numFmtId="0" fontId="17" fillId="0" borderId="149"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4" fillId="0" borderId="70" xfId="0" applyFont="1" applyFill="1" applyBorder="1" applyAlignment="1">
      <alignment horizontal="center"/>
    </xf>
    <xf numFmtId="0" fontId="4" fillId="0" borderId="72" xfId="0" applyFont="1" applyFill="1" applyBorder="1" applyAlignment="1">
      <alignment horizontal="center"/>
    </xf>
  </cellXfs>
  <cellStyles count="6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Normál 2" xfId="57"/>
    <cellStyle name="Normál 3" xfId="58"/>
    <cellStyle name="Normál 4" xfId="59"/>
    <cellStyle name="Normál 5" xfId="60"/>
    <cellStyle name="Normál_2007.évi konc. összefoglaló bevétel" xfId="61"/>
    <cellStyle name="Normál_2007.évi konc. összefoglaló bevétel 2" xfId="62"/>
    <cellStyle name="Normál_Beruházási tábla 2007" xfId="63"/>
    <cellStyle name="Normál_EU-s tábla kv-hez" xfId="64"/>
    <cellStyle name="Normál_Intézményi bevétel-kiadás" xfId="65"/>
    <cellStyle name="Normál_Városfejlesztési Iroda - 2008. kv. tervezés" xfId="66"/>
    <cellStyle name="Normál_Városfejlesztési Iroda - 2008. kv. tervezés_2014.évi eredeti előirányzat" xfId="67"/>
    <cellStyle name="Normál_Városfejlesztési Iroda - 2008. kv. tervezés_2014.évi eredeti előirányzat 2" xfId="68"/>
    <cellStyle name="Normál_Városfejlesztési Iroda - 2008. kv. tervezés_Koltsegvetes_modositas_aprilis_tablazatai" xfId="69"/>
    <cellStyle name="Összesen" xfId="70"/>
    <cellStyle name="Currency" xfId="71"/>
    <cellStyle name="Currency [0]" xfId="72"/>
    <cellStyle name="Rossz" xfId="73"/>
    <cellStyle name="Semleges" xfId="74"/>
    <cellStyle name="Számítás" xfId="75"/>
    <cellStyle name="Percent" xfId="76"/>
    <cellStyle name="Százalék 2" xfId="77"/>
    <cellStyle name="Százalék 3"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63"/>
  <sheetViews>
    <sheetView tabSelected="1" view="pageBreakPreview" zoomScaleSheetLayoutView="100" zoomScalePageLayoutView="0" workbookViewId="0" topLeftCell="A1">
      <selection activeCell="A1" sqref="A1"/>
    </sheetView>
  </sheetViews>
  <sheetFormatPr defaultColWidth="9.125" defaultRowHeight="12.75"/>
  <cols>
    <col min="1" max="1" width="3.625" style="364" bestFit="1" customWidth="1"/>
    <col min="2" max="2" width="3.75390625" style="365" customWidth="1"/>
    <col min="3" max="3" width="4.125" style="318" customWidth="1"/>
    <col min="4" max="4" width="81.25390625" style="366" customWidth="1"/>
    <col min="5" max="5" width="15.375" style="196" bestFit="1" customWidth="1"/>
    <col min="6" max="6" width="10.25390625" style="365" hidden="1" customWidth="1"/>
    <col min="7" max="7" width="0" style="365" hidden="1" customWidth="1"/>
    <col min="8" max="8" width="11.25390625" style="365" hidden="1" customWidth="1"/>
    <col min="9" max="11" width="0" style="365" hidden="1" customWidth="1"/>
    <col min="12" max="12" width="10.125" style="365" bestFit="1" customWidth="1"/>
    <col min="13" max="13" width="9.75390625" style="365" bestFit="1" customWidth="1"/>
    <col min="14" max="16384" width="9.125" style="365" customWidth="1"/>
  </cols>
  <sheetData>
    <row r="1" spans="1:5" s="317" customFormat="1" ht="17.25">
      <c r="A1" s="364"/>
      <c r="B1" s="1536" t="s">
        <v>587</v>
      </c>
      <c r="C1" s="1536"/>
      <c r="D1" s="1536"/>
      <c r="E1" s="1536"/>
    </row>
    <row r="2" spans="1:5" s="100" customFormat="1" ht="16.5">
      <c r="A2" s="364"/>
      <c r="B2" s="1537" t="s">
        <v>588</v>
      </c>
      <c r="C2" s="1537"/>
      <c r="D2" s="1537"/>
      <c r="E2" s="1537"/>
    </row>
    <row r="3" spans="1:5" s="100" customFormat="1" ht="16.5">
      <c r="A3" s="364"/>
      <c r="B3" s="1537" t="s">
        <v>906</v>
      </c>
      <c r="C3" s="1537"/>
      <c r="D3" s="1537"/>
      <c r="E3" s="1537"/>
    </row>
    <row r="4" spans="3:5" ht="16.5">
      <c r="C4" s="318" t="s">
        <v>589</v>
      </c>
      <c r="E4" s="367" t="s">
        <v>0</v>
      </c>
    </row>
    <row r="5" spans="1:5" s="368" customFormat="1" ht="17.25" thickBot="1">
      <c r="A5" s="364"/>
      <c r="C5" s="369"/>
      <c r="D5" s="370" t="s">
        <v>1</v>
      </c>
      <c r="E5" s="371" t="s">
        <v>3</v>
      </c>
    </row>
    <row r="6" spans="1:5" s="101" customFormat="1" ht="18" thickBot="1">
      <c r="A6" s="364"/>
      <c r="B6" s="372"/>
      <c r="C6" s="373"/>
      <c r="D6" s="374" t="s">
        <v>6</v>
      </c>
      <c r="E6" s="375" t="s">
        <v>355</v>
      </c>
    </row>
    <row r="7" spans="1:4" ht="17.25">
      <c r="A7" s="364">
        <v>1</v>
      </c>
      <c r="B7" s="376" t="s">
        <v>543</v>
      </c>
      <c r="C7" s="377"/>
      <c r="D7" s="378" t="s">
        <v>590</v>
      </c>
    </row>
    <row r="8" spans="1:5" s="317" customFormat="1" ht="34.5">
      <c r="A8" s="364">
        <v>2</v>
      </c>
      <c r="C8" s="379" t="s">
        <v>356</v>
      </c>
      <c r="D8" s="380" t="s">
        <v>438</v>
      </c>
      <c r="E8" s="381"/>
    </row>
    <row r="9" spans="1:5" ht="16.5">
      <c r="A9" s="364">
        <v>3</v>
      </c>
      <c r="D9" s="394" t="s">
        <v>915</v>
      </c>
      <c r="E9" s="196">
        <v>508</v>
      </c>
    </row>
    <row r="10" spans="1:5" ht="16.5">
      <c r="A10" s="364">
        <v>4</v>
      </c>
      <c r="D10" s="394" t="s">
        <v>916</v>
      </c>
      <c r="E10" s="39">
        <v>11539</v>
      </c>
    </row>
    <row r="11" spans="1:5" ht="33">
      <c r="A11" s="383">
        <v>5</v>
      </c>
      <c r="D11" s="394" t="s">
        <v>1037</v>
      </c>
      <c r="E11" s="39">
        <v>3134</v>
      </c>
    </row>
    <row r="12" spans="1:5" ht="16.5">
      <c r="A12" s="364">
        <v>6</v>
      </c>
      <c r="D12" s="394" t="s">
        <v>965</v>
      </c>
      <c r="E12" s="193">
        <v>7397</v>
      </c>
    </row>
    <row r="13" spans="1:8" ht="17.25">
      <c r="A13" s="364">
        <v>7</v>
      </c>
      <c r="D13" s="394"/>
      <c r="E13" s="382">
        <f>SUM(E9:E12)</f>
        <v>22578</v>
      </c>
      <c r="H13" s="196"/>
    </row>
    <row r="14" spans="1:8" s="317" customFormat="1" ht="17.25">
      <c r="A14" s="364">
        <v>8</v>
      </c>
      <c r="C14" s="379" t="s">
        <v>363</v>
      </c>
      <c r="D14" s="380" t="s">
        <v>439</v>
      </c>
      <c r="E14" s="381"/>
      <c r="H14" s="317">
        <f>E9+E14</f>
        <v>508</v>
      </c>
    </row>
    <row r="15" spans="1:8" ht="16.5">
      <c r="A15" s="364">
        <v>9</v>
      </c>
      <c r="D15" s="394" t="s">
        <v>920</v>
      </c>
      <c r="E15" s="196">
        <v>5254</v>
      </c>
      <c r="H15" s="196"/>
    </row>
    <row r="16" spans="1:5" s="317" customFormat="1" ht="17.25">
      <c r="A16" s="364">
        <v>10</v>
      </c>
      <c r="C16" s="379" t="s">
        <v>364</v>
      </c>
      <c r="D16" s="380" t="s">
        <v>740</v>
      </c>
      <c r="E16" s="381"/>
    </row>
    <row r="17" spans="1:5" s="317" customFormat="1" ht="17.25">
      <c r="A17" s="364">
        <v>11</v>
      </c>
      <c r="C17" s="379"/>
      <c r="D17" s="394" t="s">
        <v>928</v>
      </c>
      <c r="E17" s="196">
        <v>-12000</v>
      </c>
    </row>
    <row r="18" spans="1:5" ht="16.5">
      <c r="A18" s="364">
        <v>12</v>
      </c>
      <c r="D18" s="394" t="s">
        <v>915</v>
      </c>
      <c r="E18" s="196">
        <v>-508</v>
      </c>
    </row>
    <row r="19" spans="1:5" ht="16.5">
      <c r="A19" s="364">
        <v>13</v>
      </c>
      <c r="D19" s="394" t="s">
        <v>387</v>
      </c>
      <c r="E19" s="39">
        <v>-7542</v>
      </c>
    </row>
    <row r="20" spans="1:5" ht="16.5">
      <c r="A20" s="364">
        <v>14</v>
      </c>
      <c r="D20" s="394" t="s">
        <v>320</v>
      </c>
      <c r="E20" s="193">
        <v>-17698</v>
      </c>
    </row>
    <row r="21" spans="1:8" s="318" customFormat="1" ht="17.25">
      <c r="A21" s="364">
        <v>15</v>
      </c>
      <c r="D21" s="384"/>
      <c r="E21" s="385">
        <f>SUM(E17:E20)</f>
        <v>-37748</v>
      </c>
      <c r="F21" s="385">
        <f>SUM(F18:F19)</f>
        <v>0</v>
      </c>
      <c r="G21" s="385">
        <f>SUM(G18:G19)</f>
        <v>0</v>
      </c>
      <c r="H21" s="385">
        <f>SUM(H18:H19)</f>
        <v>0</v>
      </c>
    </row>
    <row r="22" spans="1:8" s="318" customFormat="1" ht="17.25">
      <c r="A22" s="364">
        <v>16</v>
      </c>
      <c r="C22" s="379" t="s">
        <v>365</v>
      </c>
      <c r="D22" s="380" t="s">
        <v>452</v>
      </c>
      <c r="E22" s="387"/>
      <c r="F22" s="387"/>
      <c r="G22" s="387"/>
      <c r="H22" s="387"/>
    </row>
    <row r="23" spans="1:8" s="318" customFormat="1" ht="33.75">
      <c r="A23" s="383">
        <v>17</v>
      </c>
      <c r="D23" s="394" t="s">
        <v>980</v>
      </c>
      <c r="E23" s="387">
        <v>472</v>
      </c>
      <c r="F23" s="387"/>
      <c r="G23" s="387"/>
      <c r="H23" s="387"/>
    </row>
    <row r="24" spans="1:5" s="317" customFormat="1" ht="17.25">
      <c r="A24" s="364">
        <v>18</v>
      </c>
      <c r="C24" s="379" t="s">
        <v>366</v>
      </c>
      <c r="D24" s="380" t="s">
        <v>963</v>
      </c>
      <c r="E24" s="706"/>
    </row>
    <row r="25" spans="1:8" s="318" customFormat="1" ht="17.25">
      <c r="A25" s="364">
        <v>19</v>
      </c>
      <c r="D25" s="394" t="s">
        <v>950</v>
      </c>
      <c r="E25" s="386">
        <v>-768</v>
      </c>
      <c r="F25" s="387"/>
      <c r="G25" s="387"/>
      <c r="H25" s="387"/>
    </row>
    <row r="26" spans="1:5" s="317" customFormat="1" ht="17.25">
      <c r="A26" s="364">
        <v>20</v>
      </c>
      <c r="C26" s="379" t="s">
        <v>509</v>
      </c>
      <c r="D26" s="380" t="s">
        <v>455</v>
      </c>
      <c r="E26" s="706"/>
    </row>
    <row r="27" spans="1:5" s="317" customFormat="1" ht="17.25">
      <c r="A27" s="364">
        <v>21</v>
      </c>
      <c r="C27" s="379"/>
      <c r="D27" s="394" t="s">
        <v>1080</v>
      </c>
      <c r="E27" s="706">
        <v>117200</v>
      </c>
    </row>
    <row r="28" spans="1:5" s="317" customFormat="1" ht="17.25">
      <c r="A28" s="364">
        <v>22</v>
      </c>
      <c r="C28" s="379"/>
      <c r="D28" s="394" t="s">
        <v>914</v>
      </c>
      <c r="E28" s="706">
        <v>12000</v>
      </c>
    </row>
    <row r="29" spans="1:5" s="317" customFormat="1" ht="17.25">
      <c r="A29" s="364">
        <v>23</v>
      </c>
      <c r="C29" s="379"/>
      <c r="D29" s="1528" t="s">
        <v>983</v>
      </c>
      <c r="E29" s="706"/>
    </row>
    <row r="30" spans="1:5" s="317" customFormat="1" ht="17.25">
      <c r="A30" s="364">
        <v>24</v>
      </c>
      <c r="C30" s="379"/>
      <c r="D30" s="394" t="s">
        <v>1080</v>
      </c>
      <c r="E30" s="706">
        <v>-117200</v>
      </c>
    </row>
    <row r="31" spans="1:5" s="317" customFormat="1" ht="50.25">
      <c r="A31" s="383">
        <v>25</v>
      </c>
      <c r="C31" s="379"/>
      <c r="D31" s="394" t="s">
        <v>694</v>
      </c>
      <c r="E31" s="1389">
        <v>-455257</v>
      </c>
    </row>
    <row r="32" spans="1:5" s="317" customFormat="1" ht="17.25">
      <c r="A32" s="364">
        <v>26</v>
      </c>
      <c r="C32" s="379"/>
      <c r="D32" s="1523"/>
      <c r="E32" s="381">
        <f>SUM(E27:E31)</f>
        <v>-443257</v>
      </c>
    </row>
    <row r="33" spans="1:5" s="317" customFormat="1" ht="17.25">
      <c r="A33" s="364">
        <v>27</v>
      </c>
      <c r="C33" s="379" t="s">
        <v>741</v>
      </c>
      <c r="D33" s="380" t="s">
        <v>761</v>
      </c>
      <c r="E33" s="706"/>
    </row>
    <row r="34" spans="1:5" s="317" customFormat="1" ht="17.25">
      <c r="A34" s="364">
        <v>28</v>
      </c>
      <c r="C34" s="379"/>
      <c r="D34" s="394" t="s">
        <v>190</v>
      </c>
      <c r="E34" s="706"/>
    </row>
    <row r="35" spans="1:5" s="317" customFormat="1" ht="17.25">
      <c r="A35" s="364">
        <v>29</v>
      </c>
      <c r="C35" s="379"/>
      <c r="D35" s="394" t="s">
        <v>939</v>
      </c>
      <c r="E35" s="706">
        <v>500</v>
      </c>
    </row>
    <row r="36" spans="1:5" s="317" customFormat="1" ht="17.25">
      <c r="A36" s="364">
        <v>30</v>
      </c>
      <c r="C36" s="379"/>
      <c r="D36" s="394" t="s">
        <v>967</v>
      </c>
      <c r="E36" s="706">
        <v>407</v>
      </c>
    </row>
    <row r="37" spans="1:5" s="317" customFormat="1" ht="33.75">
      <c r="A37" s="383">
        <v>31</v>
      </c>
      <c r="C37" s="379"/>
      <c r="D37" s="394" t="s">
        <v>977</v>
      </c>
      <c r="E37" s="1389">
        <v>7542</v>
      </c>
    </row>
    <row r="38" spans="1:8" s="318" customFormat="1" ht="17.25">
      <c r="A38" s="364">
        <v>32</v>
      </c>
      <c r="D38" s="386"/>
      <c r="E38" s="387">
        <f>SUM(E34:E37)</f>
        <v>8449</v>
      </c>
      <c r="F38" s="387" t="e">
        <f>SUM(#REF!)</f>
        <v>#REF!</v>
      </c>
      <c r="G38" s="387" t="e">
        <f>SUM(#REF!)</f>
        <v>#REF!</v>
      </c>
      <c r="H38" s="387" t="e">
        <f>SUM(#REF!)</f>
        <v>#REF!</v>
      </c>
    </row>
    <row r="39" spans="1:5" s="317" customFormat="1" ht="17.25">
      <c r="A39" s="364">
        <v>33</v>
      </c>
      <c r="C39" s="379" t="s">
        <v>598</v>
      </c>
      <c r="D39" s="380" t="s">
        <v>459</v>
      </c>
      <c r="E39" s="706"/>
    </row>
    <row r="40" spans="1:5" s="318" customFormat="1" ht="18" thickBot="1">
      <c r="A40" s="383">
        <v>34</v>
      </c>
      <c r="C40" s="388"/>
      <c r="D40" s="1501" t="s">
        <v>981</v>
      </c>
      <c r="E40" s="389">
        <v>-285000</v>
      </c>
    </row>
    <row r="41" spans="1:5" s="100" customFormat="1" ht="18" thickBot="1">
      <c r="A41" s="390">
        <v>35</v>
      </c>
      <c r="B41" s="372" t="s">
        <v>543</v>
      </c>
      <c r="C41" s="391"/>
      <c r="D41" s="392" t="s">
        <v>591</v>
      </c>
      <c r="E41" s="393">
        <f>E28+E38+E21+E13+E23+E25+E15+E40+E31+E30+E27</f>
        <v>-730020</v>
      </c>
    </row>
    <row r="42" spans="1:5" s="317" customFormat="1" ht="17.25">
      <c r="A42" s="364">
        <v>36</v>
      </c>
      <c r="B42" s="408" t="s">
        <v>592</v>
      </c>
      <c r="D42" s="378" t="s">
        <v>593</v>
      </c>
      <c r="E42" s="706"/>
    </row>
    <row r="43" spans="1:4" ht="17.25">
      <c r="A43" s="364">
        <v>37</v>
      </c>
      <c r="C43" s="379" t="s">
        <v>356</v>
      </c>
      <c r="D43" s="380" t="s">
        <v>769</v>
      </c>
    </row>
    <row r="44" spans="1:4" ht="17.25">
      <c r="A44" s="364">
        <v>38</v>
      </c>
      <c r="C44" s="388"/>
      <c r="D44" s="1473" t="s">
        <v>256</v>
      </c>
    </row>
    <row r="45" spans="1:5" ht="17.25">
      <c r="A45" s="364">
        <v>39</v>
      </c>
      <c r="C45" s="388"/>
      <c r="D45" s="394" t="s">
        <v>916</v>
      </c>
      <c r="E45" s="196">
        <v>1443</v>
      </c>
    </row>
    <row r="46" spans="1:5" ht="17.25">
      <c r="A46" s="364">
        <v>40</v>
      </c>
      <c r="C46" s="388"/>
      <c r="D46" s="394" t="s">
        <v>920</v>
      </c>
      <c r="E46" s="196">
        <v>404</v>
      </c>
    </row>
    <row r="47" spans="1:5" ht="17.25">
      <c r="A47" s="364">
        <v>41</v>
      </c>
      <c r="C47" s="388"/>
      <c r="D47" s="1473" t="s">
        <v>255</v>
      </c>
      <c r="E47" s="39"/>
    </row>
    <row r="48" spans="1:5" ht="17.25">
      <c r="A48" s="364">
        <v>42</v>
      </c>
      <c r="C48" s="388"/>
      <c r="D48" s="394" t="s">
        <v>916</v>
      </c>
      <c r="E48" s="39">
        <v>4291</v>
      </c>
    </row>
    <row r="49" spans="1:5" ht="17.25">
      <c r="A49" s="364">
        <v>43</v>
      </c>
      <c r="C49" s="388"/>
      <c r="D49" s="394" t="s">
        <v>920</v>
      </c>
      <c r="E49" s="39">
        <v>672</v>
      </c>
    </row>
    <row r="50" spans="1:6" ht="17.25">
      <c r="A50" s="364">
        <v>44</v>
      </c>
      <c r="C50" s="388"/>
      <c r="D50" s="1473" t="s">
        <v>930</v>
      </c>
      <c r="E50" s="39">
        <v>1739</v>
      </c>
      <c r="F50" s="196"/>
    </row>
    <row r="51" spans="1:6" ht="17.25">
      <c r="A51" s="364">
        <v>45</v>
      </c>
      <c r="C51" s="388"/>
      <c r="D51" s="1473" t="s">
        <v>956</v>
      </c>
      <c r="E51" s="39"/>
      <c r="F51" s="196"/>
    </row>
    <row r="52" spans="1:6" ht="17.25">
      <c r="A52" s="364">
        <v>46</v>
      </c>
      <c r="C52" s="388"/>
      <c r="D52" s="394" t="s">
        <v>957</v>
      </c>
      <c r="E52" s="39">
        <v>-85</v>
      </c>
      <c r="F52" s="196"/>
    </row>
    <row r="53" spans="1:6" ht="17.25">
      <c r="A53" s="364">
        <v>47</v>
      </c>
      <c r="C53" s="388"/>
      <c r="D53" s="1473" t="s">
        <v>224</v>
      </c>
      <c r="E53" s="39">
        <v>472</v>
      </c>
      <c r="F53" s="196"/>
    </row>
    <row r="54" spans="1:6" ht="17.25">
      <c r="A54" s="364">
        <v>48</v>
      </c>
      <c r="C54" s="388"/>
      <c r="D54" s="1473" t="s">
        <v>272</v>
      </c>
      <c r="E54" s="39">
        <v>7397</v>
      </c>
      <c r="F54" s="196"/>
    </row>
    <row r="55" spans="1:6" ht="17.25">
      <c r="A55" s="364">
        <v>49</v>
      </c>
      <c r="C55" s="388"/>
      <c r="D55" s="1473" t="s">
        <v>982</v>
      </c>
      <c r="E55" s="39">
        <v>-300000</v>
      </c>
      <c r="F55" s="196"/>
    </row>
    <row r="56" spans="1:6" ht="17.25">
      <c r="A56" s="364">
        <v>50</v>
      </c>
      <c r="C56" s="388"/>
      <c r="D56" s="1473" t="s">
        <v>558</v>
      </c>
      <c r="E56" s="39">
        <v>-2600</v>
      </c>
      <c r="F56" s="196"/>
    </row>
    <row r="57" spans="1:6" ht="17.25">
      <c r="A57" s="364">
        <v>51</v>
      </c>
      <c r="C57" s="388"/>
      <c r="D57" s="1473" t="s">
        <v>559</v>
      </c>
      <c r="E57" s="39">
        <v>-5300</v>
      </c>
      <c r="F57" s="196"/>
    </row>
    <row r="58" spans="1:6" ht="17.25">
      <c r="A58" s="364">
        <v>52</v>
      </c>
      <c r="C58" s="388"/>
      <c r="D58" s="1473" t="s">
        <v>561</v>
      </c>
      <c r="E58" s="39">
        <v>-600</v>
      </c>
      <c r="F58" s="196"/>
    </row>
    <row r="59" spans="1:6" ht="17.25">
      <c r="A59" s="364">
        <v>53</v>
      </c>
      <c r="C59" s="388"/>
      <c r="D59" s="1473" t="s">
        <v>563</v>
      </c>
      <c r="E59" s="39">
        <v>-2500</v>
      </c>
      <c r="F59" s="196"/>
    </row>
    <row r="60" spans="1:6" ht="17.25">
      <c r="A60" s="364">
        <v>54</v>
      </c>
      <c r="C60" s="388"/>
      <c r="D60" s="1473" t="s">
        <v>251</v>
      </c>
      <c r="E60" s="39">
        <v>-500</v>
      </c>
      <c r="F60" s="196"/>
    </row>
    <row r="61" spans="1:6" ht="17.25">
      <c r="A61" s="364">
        <v>55</v>
      </c>
      <c r="C61" s="388"/>
      <c r="D61" s="1473" t="s">
        <v>252</v>
      </c>
      <c r="E61" s="39">
        <v>-8500</v>
      </c>
      <c r="F61" s="196"/>
    </row>
    <row r="62" spans="1:6" ht="17.25">
      <c r="A62" s="364">
        <v>56</v>
      </c>
      <c r="C62" s="388"/>
      <c r="D62" s="1473" t="s">
        <v>1013</v>
      </c>
      <c r="E62" s="39">
        <v>20000</v>
      </c>
      <c r="F62" s="196"/>
    </row>
    <row r="63" spans="1:6" ht="33">
      <c r="A63" s="383">
        <v>57</v>
      </c>
      <c r="C63" s="388"/>
      <c r="D63" s="1473" t="s">
        <v>986</v>
      </c>
      <c r="E63" s="39">
        <v>35000</v>
      </c>
      <c r="F63" s="196"/>
    </row>
    <row r="64" spans="1:6" ht="17.25">
      <c r="A64" s="364">
        <v>58</v>
      </c>
      <c r="C64" s="388"/>
      <c r="D64" s="1473" t="s">
        <v>320</v>
      </c>
      <c r="E64" s="39">
        <v>-11698</v>
      </c>
      <c r="F64" s="196"/>
    </row>
    <row r="65" spans="1:12" ht="17.25">
      <c r="A65" s="364">
        <v>59</v>
      </c>
      <c r="C65" s="388"/>
      <c r="D65" s="1473" t="s">
        <v>387</v>
      </c>
      <c r="E65" s="193">
        <v>-7542</v>
      </c>
      <c r="F65" s="196"/>
      <c r="L65" s="196">
        <f>SUM(E51:E65)</f>
        <v>-276456</v>
      </c>
    </row>
    <row r="66" spans="1:5" s="396" customFormat="1" ht="17.25">
      <c r="A66" s="364">
        <v>60</v>
      </c>
      <c r="C66" s="388"/>
      <c r="D66" s="398" t="s">
        <v>355</v>
      </c>
      <c r="E66" s="385">
        <f>SUM(E43:E65)</f>
        <v>-267907</v>
      </c>
    </row>
    <row r="67" spans="1:5" s="396" customFormat="1" ht="17.25">
      <c r="A67" s="364">
        <v>61</v>
      </c>
      <c r="C67" s="388"/>
      <c r="D67" s="1328" t="s">
        <v>11</v>
      </c>
      <c r="E67" s="385"/>
    </row>
    <row r="68" spans="1:5" s="396" customFormat="1" ht="17.25">
      <c r="A68" s="364">
        <v>62</v>
      </c>
      <c r="C68" s="388"/>
      <c r="D68" s="1381" t="s">
        <v>795</v>
      </c>
      <c r="E68" s="389">
        <v>40</v>
      </c>
    </row>
    <row r="69" spans="1:5" s="396" customFormat="1" ht="17.25">
      <c r="A69" s="364">
        <v>63</v>
      </c>
      <c r="C69" s="388"/>
      <c r="D69" s="1381" t="s">
        <v>1038</v>
      </c>
      <c r="E69" s="389">
        <v>100</v>
      </c>
    </row>
    <row r="70" spans="1:5" s="396" customFormat="1" ht="17.25">
      <c r="A70" s="364">
        <v>64</v>
      </c>
      <c r="C70" s="388"/>
      <c r="D70" s="1381" t="s">
        <v>1039</v>
      </c>
      <c r="E70" s="389">
        <v>143</v>
      </c>
    </row>
    <row r="71" spans="1:5" s="396" customFormat="1" ht="17.25">
      <c r="A71" s="364">
        <v>65</v>
      </c>
      <c r="C71" s="388"/>
      <c r="D71" s="1381" t="s">
        <v>1040</v>
      </c>
      <c r="E71" s="705">
        <v>140</v>
      </c>
    </row>
    <row r="72" spans="1:5" s="396" customFormat="1" ht="17.25">
      <c r="A72" s="364">
        <v>66</v>
      </c>
      <c r="C72" s="388"/>
      <c r="D72" s="398" t="s">
        <v>355</v>
      </c>
      <c r="E72" s="385">
        <f>SUM(E68:E71)</f>
        <v>423</v>
      </c>
    </row>
    <row r="73" spans="1:5" s="396" customFormat="1" ht="17.25">
      <c r="A73" s="364">
        <v>67</v>
      </c>
      <c r="C73" s="388"/>
      <c r="D73" s="1328" t="s">
        <v>12</v>
      </c>
      <c r="E73" s="385"/>
    </row>
    <row r="74" spans="1:5" s="396" customFormat="1" ht="17.25">
      <c r="A74" s="364">
        <v>68</v>
      </c>
      <c r="C74" s="388"/>
      <c r="D74" s="1381" t="s">
        <v>1041</v>
      </c>
      <c r="E74" s="389">
        <v>200</v>
      </c>
    </row>
    <row r="75" spans="1:5" s="396" customFormat="1" ht="17.25">
      <c r="A75" s="364">
        <v>69</v>
      </c>
      <c r="C75" s="388"/>
      <c r="D75" s="1381" t="s">
        <v>1042</v>
      </c>
      <c r="E75" s="389">
        <v>150</v>
      </c>
    </row>
    <row r="76" spans="1:5" s="396" customFormat="1" ht="17.25">
      <c r="A76" s="364">
        <v>70</v>
      </c>
      <c r="C76" s="388"/>
      <c r="D76" s="1381" t="s">
        <v>1043</v>
      </c>
      <c r="E76" s="705">
        <v>200</v>
      </c>
    </row>
    <row r="77" spans="1:5" s="396" customFormat="1" ht="17.25">
      <c r="A77" s="364">
        <v>71</v>
      </c>
      <c r="C77" s="388"/>
      <c r="D77" s="398" t="s">
        <v>355</v>
      </c>
      <c r="E77" s="385">
        <f>SUM(E74:E76)</f>
        <v>550</v>
      </c>
    </row>
    <row r="78" spans="1:5" s="396" customFormat="1" ht="17.25">
      <c r="A78" s="364">
        <v>72</v>
      </c>
      <c r="C78" s="388"/>
      <c r="D78" s="1328" t="s">
        <v>955</v>
      </c>
      <c r="E78" s="385"/>
    </row>
    <row r="79" spans="1:5" s="396" customFormat="1" ht="17.25">
      <c r="A79" s="364">
        <v>73</v>
      </c>
      <c r="C79" s="388"/>
      <c r="D79" s="1381" t="s">
        <v>1044</v>
      </c>
      <c r="E79" s="389">
        <v>50</v>
      </c>
    </row>
    <row r="80" spans="1:5" s="396" customFormat="1" ht="17.25">
      <c r="A80" s="364">
        <v>74</v>
      </c>
      <c r="C80" s="388"/>
      <c r="D80" s="1381" t="s">
        <v>1045</v>
      </c>
      <c r="E80" s="705">
        <v>120</v>
      </c>
    </row>
    <row r="81" spans="1:5" s="396" customFormat="1" ht="17.25">
      <c r="A81" s="364">
        <v>75</v>
      </c>
      <c r="C81" s="388"/>
      <c r="D81" s="398" t="s">
        <v>355</v>
      </c>
      <c r="E81" s="385">
        <f>SUM(E79:E80)</f>
        <v>170</v>
      </c>
    </row>
    <row r="82" spans="1:5" s="379" customFormat="1" ht="17.25">
      <c r="A82" s="364">
        <v>76</v>
      </c>
      <c r="D82" s="1328" t="s">
        <v>324</v>
      </c>
      <c r="E82" s="706"/>
    </row>
    <row r="83" spans="1:5" s="388" customFormat="1" ht="17.25">
      <c r="A83" s="364">
        <v>77</v>
      </c>
      <c r="D83" s="1381" t="s">
        <v>1046</v>
      </c>
      <c r="E83" s="389">
        <v>50</v>
      </c>
    </row>
    <row r="84" spans="1:5" s="388" customFormat="1" ht="33">
      <c r="A84" s="383">
        <v>78</v>
      </c>
      <c r="D84" s="1381" t="s">
        <v>1047</v>
      </c>
      <c r="E84" s="389">
        <v>50</v>
      </c>
    </row>
    <row r="85" spans="1:5" s="388" customFormat="1" ht="17.25">
      <c r="A85" s="364">
        <v>79</v>
      </c>
      <c r="D85" s="1381" t="s">
        <v>1048</v>
      </c>
      <c r="E85" s="705">
        <v>150</v>
      </c>
    </row>
    <row r="86" spans="1:5" s="388" customFormat="1" ht="17.25">
      <c r="A86" s="364">
        <v>80</v>
      </c>
      <c r="D86" s="398" t="s">
        <v>355</v>
      </c>
      <c r="E86" s="1502">
        <f>SUM(E83:E85)</f>
        <v>250</v>
      </c>
    </row>
    <row r="87" spans="1:5" s="388" customFormat="1" ht="17.25">
      <c r="A87" s="383">
        <v>81</v>
      </c>
      <c r="D87" s="1396" t="s">
        <v>594</v>
      </c>
      <c r="E87" s="385">
        <f>E86+E81+E77+E72</f>
        <v>1393</v>
      </c>
    </row>
    <row r="88" spans="1:5" ht="18" thickBot="1">
      <c r="A88" s="390">
        <v>82</v>
      </c>
      <c r="B88" s="1397"/>
      <c r="C88" s="1398"/>
      <c r="D88" s="401" t="s">
        <v>595</v>
      </c>
      <c r="E88" s="402">
        <f>E87+E66</f>
        <v>-266514</v>
      </c>
    </row>
    <row r="89" spans="1:4" ht="18" thickTop="1">
      <c r="A89" s="364">
        <v>83</v>
      </c>
      <c r="C89" s="379" t="s">
        <v>363</v>
      </c>
      <c r="D89" s="1325" t="s">
        <v>596</v>
      </c>
    </row>
    <row r="90" spans="1:5" ht="17.25">
      <c r="A90" s="364">
        <v>84</v>
      </c>
      <c r="C90" s="379"/>
      <c r="D90" s="1325" t="s">
        <v>773</v>
      </c>
      <c r="E90" s="403"/>
    </row>
    <row r="91" spans="1:5" ht="17.25">
      <c r="A91" s="364">
        <v>85</v>
      </c>
      <c r="C91" s="379"/>
      <c r="D91" s="1381" t="s">
        <v>1049</v>
      </c>
      <c r="E91" s="403">
        <v>642</v>
      </c>
    </row>
    <row r="92" spans="1:5" ht="17.25">
      <c r="A92" s="364">
        <v>86</v>
      </c>
      <c r="C92" s="379"/>
      <c r="D92" s="1381" t="s">
        <v>1050</v>
      </c>
      <c r="E92" s="403">
        <v>642</v>
      </c>
    </row>
    <row r="93" spans="1:5" ht="17.25">
      <c r="A93" s="364">
        <v>87</v>
      </c>
      <c r="C93" s="379"/>
      <c r="D93" s="1381" t="s">
        <v>1055</v>
      </c>
      <c r="E93" s="403">
        <v>600</v>
      </c>
    </row>
    <row r="94" spans="1:5" s="397" customFormat="1" ht="17.25">
      <c r="A94" s="364">
        <v>88</v>
      </c>
      <c r="C94" s="404"/>
      <c r="D94" s="1381" t="s">
        <v>795</v>
      </c>
      <c r="E94" s="403">
        <v>-40</v>
      </c>
    </row>
    <row r="95" spans="1:5" s="397" customFormat="1" ht="17.25">
      <c r="A95" s="364">
        <v>89</v>
      </c>
      <c r="C95" s="404"/>
      <c r="D95" s="1381" t="s">
        <v>972</v>
      </c>
      <c r="E95" s="403">
        <v>20000</v>
      </c>
    </row>
    <row r="96" spans="1:5" s="397" customFormat="1" ht="17.25">
      <c r="A96" s="364">
        <v>90</v>
      </c>
      <c r="C96" s="404"/>
      <c r="D96" s="1381" t="s">
        <v>738</v>
      </c>
      <c r="E96" s="403">
        <v>-43000</v>
      </c>
    </row>
    <row r="97" spans="1:5" s="397" customFormat="1" ht="138">
      <c r="A97" s="383">
        <v>91</v>
      </c>
      <c r="C97" s="404"/>
      <c r="D97" s="1381" t="s">
        <v>1082</v>
      </c>
      <c r="E97" s="403">
        <v>-40000</v>
      </c>
    </row>
    <row r="98" spans="1:5" s="397" customFormat="1" ht="105">
      <c r="A98" s="383">
        <v>92</v>
      </c>
      <c r="C98" s="404"/>
      <c r="D98" s="1529" t="s">
        <v>1081</v>
      </c>
      <c r="E98" s="403">
        <v>23000</v>
      </c>
    </row>
    <row r="99" spans="1:12" s="397" customFormat="1" ht="50.25">
      <c r="A99" s="383">
        <v>93</v>
      </c>
      <c r="C99" s="404"/>
      <c r="D99" s="1381" t="s">
        <v>984</v>
      </c>
      <c r="E99" s="416">
        <v>-461005</v>
      </c>
      <c r="L99" s="39"/>
    </row>
    <row r="100" spans="1:12" s="397" customFormat="1" ht="17.25">
      <c r="A100" s="364">
        <v>94</v>
      </c>
      <c r="C100" s="404"/>
      <c r="D100" s="1390" t="s">
        <v>1019</v>
      </c>
      <c r="E100" s="1503">
        <f>SUM(E91:E99)</f>
        <v>-499161</v>
      </c>
      <c r="L100" s="39"/>
    </row>
    <row r="101" spans="1:12" s="397" customFormat="1" ht="17.25">
      <c r="A101" s="364">
        <v>95</v>
      </c>
      <c r="C101" s="404"/>
      <c r="D101" s="1325" t="s">
        <v>985</v>
      </c>
      <c r="E101" s="403"/>
      <c r="L101" s="39">
        <f>SUM(E99:E101)</f>
        <v>-960166</v>
      </c>
    </row>
    <row r="102" spans="1:12" s="397" customFormat="1" ht="50.25">
      <c r="A102" s="383">
        <v>96</v>
      </c>
      <c r="C102" s="404"/>
      <c r="D102" s="1381" t="s">
        <v>984</v>
      </c>
      <c r="E102" s="403">
        <v>29748</v>
      </c>
      <c r="L102" s="39"/>
    </row>
    <row r="103" spans="1:5" s="407" customFormat="1" ht="17.25">
      <c r="A103" s="364">
        <v>97</v>
      </c>
      <c r="D103" s="1390" t="s">
        <v>597</v>
      </c>
      <c r="E103" s="1391">
        <f>E102+E100</f>
        <v>-469413</v>
      </c>
    </row>
    <row r="104" spans="1:13" ht="17.25">
      <c r="A104" s="364">
        <v>98</v>
      </c>
      <c r="C104" s="379"/>
      <c r="D104" s="1325" t="s">
        <v>517</v>
      </c>
      <c r="M104" s="376"/>
    </row>
    <row r="105" spans="1:5" ht="17.25">
      <c r="A105" s="383">
        <v>99</v>
      </c>
      <c r="C105" s="379"/>
      <c r="D105" s="1381" t="s">
        <v>105</v>
      </c>
      <c r="E105" s="196">
        <v>-10000</v>
      </c>
    </row>
    <row r="106" spans="1:5" s="100" customFormat="1" ht="17.25">
      <c r="A106" s="383">
        <v>100</v>
      </c>
      <c r="B106" s="1394"/>
      <c r="C106" s="1394"/>
      <c r="D106" s="1395" t="s">
        <v>774</v>
      </c>
      <c r="E106" s="1383">
        <f>SUM(E105:E105)</f>
        <v>-10000</v>
      </c>
    </row>
    <row r="107" spans="1:5" s="408" customFormat="1" ht="18" thickBot="1">
      <c r="A107" s="390">
        <v>101</v>
      </c>
      <c r="B107" s="1392"/>
      <c r="C107" s="1392"/>
      <c r="D107" s="1393" t="s">
        <v>597</v>
      </c>
      <c r="E107" s="1382">
        <f>E106+E103</f>
        <v>-479413</v>
      </c>
    </row>
    <row r="108" spans="1:5" s="408" customFormat="1" ht="18" thickTop="1">
      <c r="A108" s="364">
        <v>102</v>
      </c>
      <c r="C108" s="404" t="s">
        <v>364</v>
      </c>
      <c r="D108" s="409" t="s">
        <v>599</v>
      </c>
      <c r="E108" s="185"/>
    </row>
    <row r="109" spans="1:5" s="376" customFormat="1" ht="17.25">
      <c r="A109" s="364">
        <v>103</v>
      </c>
      <c r="C109" s="411"/>
      <c r="D109" s="410" t="s">
        <v>204</v>
      </c>
      <c r="E109" s="39"/>
    </row>
    <row r="110" spans="1:4" ht="17.25">
      <c r="A110" s="364">
        <v>104</v>
      </c>
      <c r="C110" s="407"/>
      <c r="D110" s="1363" t="s">
        <v>175</v>
      </c>
    </row>
    <row r="111" spans="1:5" ht="17.25">
      <c r="A111" s="383">
        <v>105</v>
      </c>
      <c r="C111" s="407"/>
      <c r="D111" s="394" t="s">
        <v>920</v>
      </c>
      <c r="E111" s="39">
        <v>73</v>
      </c>
    </row>
    <row r="112" spans="1:5" ht="17.25">
      <c r="A112" s="364">
        <v>106</v>
      </c>
      <c r="C112" s="407"/>
      <c r="D112" s="394" t="s">
        <v>926</v>
      </c>
      <c r="E112" s="39">
        <v>226</v>
      </c>
    </row>
    <row r="113" spans="1:5" ht="17.25">
      <c r="A113" s="364">
        <v>107</v>
      </c>
      <c r="C113" s="407"/>
      <c r="D113" s="1363" t="s">
        <v>50</v>
      </c>
      <c r="E113" s="39"/>
    </row>
    <row r="114" spans="1:5" ht="17.25">
      <c r="A114" s="383">
        <v>108</v>
      </c>
      <c r="C114" s="407"/>
      <c r="D114" s="394" t="s">
        <v>920</v>
      </c>
      <c r="E114" s="39">
        <v>142</v>
      </c>
    </row>
    <row r="115" spans="1:5" ht="17.25">
      <c r="A115" s="364">
        <v>109</v>
      </c>
      <c r="C115" s="407"/>
      <c r="D115" s="394" t="s">
        <v>926</v>
      </c>
      <c r="E115" s="39">
        <v>1307</v>
      </c>
    </row>
    <row r="116" spans="1:5" ht="33">
      <c r="A116" s="383">
        <v>110</v>
      </c>
      <c r="C116" s="407"/>
      <c r="D116" s="394" t="s">
        <v>929</v>
      </c>
      <c r="E116" s="39">
        <v>172</v>
      </c>
    </row>
    <row r="117" spans="1:5" ht="17.25">
      <c r="A117" s="383">
        <v>111</v>
      </c>
      <c r="C117" s="407"/>
      <c r="D117" s="1363" t="s">
        <v>178</v>
      </c>
      <c r="E117" s="39"/>
    </row>
    <row r="118" spans="1:5" ht="17.25">
      <c r="A118" s="364">
        <v>112</v>
      </c>
      <c r="C118" s="407"/>
      <c r="D118" s="394" t="s">
        <v>920</v>
      </c>
      <c r="E118" s="39">
        <v>61</v>
      </c>
    </row>
    <row r="119" spans="1:5" ht="17.25">
      <c r="A119" s="364">
        <v>113</v>
      </c>
      <c r="C119" s="407"/>
      <c r="D119" s="394" t="s">
        <v>926</v>
      </c>
      <c r="E119" s="39">
        <v>1503</v>
      </c>
    </row>
    <row r="120" spans="1:5" ht="33">
      <c r="A120" s="383">
        <v>114</v>
      </c>
      <c r="C120" s="407"/>
      <c r="D120" s="394" t="s">
        <v>929</v>
      </c>
      <c r="E120" s="39">
        <v>658</v>
      </c>
    </row>
    <row r="121" spans="1:5" ht="33">
      <c r="A121" s="364">
        <v>115</v>
      </c>
      <c r="C121" s="407"/>
      <c r="D121" s="394" t="s">
        <v>1060</v>
      </c>
      <c r="E121" s="39">
        <v>-2100</v>
      </c>
    </row>
    <row r="122" spans="1:5" ht="17.25">
      <c r="A122" s="364">
        <v>116</v>
      </c>
      <c r="C122" s="407"/>
      <c r="D122" s="394" t="s">
        <v>932</v>
      </c>
      <c r="E122" s="39">
        <v>2100</v>
      </c>
    </row>
    <row r="123" spans="1:5" ht="17.25">
      <c r="A123" s="364">
        <v>117</v>
      </c>
      <c r="C123" s="407"/>
      <c r="D123" s="1363" t="s">
        <v>52</v>
      </c>
      <c r="E123" s="39"/>
    </row>
    <row r="124" spans="1:5" ht="17.25">
      <c r="A124" s="364">
        <v>118</v>
      </c>
      <c r="C124" s="407"/>
      <c r="D124" s="394" t="s">
        <v>920</v>
      </c>
      <c r="E124" s="39">
        <v>96</v>
      </c>
    </row>
    <row r="125" spans="1:5" ht="17.25">
      <c r="A125" s="364">
        <v>119</v>
      </c>
      <c r="C125" s="407"/>
      <c r="D125" s="394" t="s">
        <v>926</v>
      </c>
      <c r="E125" s="39">
        <v>1196</v>
      </c>
    </row>
    <row r="126" spans="1:5" ht="17.25">
      <c r="A126" s="364">
        <v>120</v>
      </c>
      <c r="C126" s="407"/>
      <c r="D126" s="394" t="s">
        <v>1051</v>
      </c>
      <c r="E126" s="39">
        <v>150</v>
      </c>
    </row>
    <row r="127" spans="1:5" ht="17.25">
      <c r="A127" s="364">
        <v>121</v>
      </c>
      <c r="C127" s="407"/>
      <c r="D127" s="1363" t="s">
        <v>54</v>
      </c>
      <c r="E127" s="39"/>
    </row>
    <row r="128" spans="1:5" ht="17.25">
      <c r="A128" s="364">
        <v>122</v>
      </c>
      <c r="C128" s="407"/>
      <c r="D128" s="394" t="s">
        <v>920</v>
      </c>
      <c r="E128" s="39">
        <v>91</v>
      </c>
    </row>
    <row r="129" spans="1:5" ht="17.25">
      <c r="A129" s="364">
        <v>123</v>
      </c>
      <c r="C129" s="407"/>
      <c r="D129" s="394" t="s">
        <v>926</v>
      </c>
      <c r="E129" s="39">
        <v>1159</v>
      </c>
    </row>
    <row r="130" spans="1:5" ht="33">
      <c r="A130" s="383">
        <v>124</v>
      </c>
      <c r="C130" s="407"/>
      <c r="D130" s="394" t="s">
        <v>929</v>
      </c>
      <c r="E130" s="39">
        <v>153</v>
      </c>
    </row>
    <row r="131" spans="1:5" ht="17.25">
      <c r="A131" s="364">
        <v>125</v>
      </c>
      <c r="C131" s="407"/>
      <c r="D131" s="394" t="s">
        <v>933</v>
      </c>
      <c r="E131" s="39">
        <v>-2350</v>
      </c>
    </row>
    <row r="132" spans="1:5" ht="17.25">
      <c r="A132" s="364">
        <v>126</v>
      </c>
      <c r="C132" s="407"/>
      <c r="D132" s="1363" t="s">
        <v>57</v>
      </c>
      <c r="E132" s="39"/>
    </row>
    <row r="133" spans="1:5" ht="17.25">
      <c r="A133" s="364">
        <v>127</v>
      </c>
      <c r="C133" s="407"/>
      <c r="D133" s="394" t="s">
        <v>920</v>
      </c>
      <c r="E133" s="39">
        <v>1</v>
      </c>
    </row>
    <row r="134" spans="1:5" ht="17.25">
      <c r="A134" s="364">
        <v>128</v>
      </c>
      <c r="C134" s="407"/>
      <c r="D134" s="394" t="s">
        <v>926</v>
      </c>
      <c r="E134" s="39">
        <v>526</v>
      </c>
    </row>
    <row r="135" spans="1:5" ht="33">
      <c r="A135" s="383">
        <v>129</v>
      </c>
      <c r="C135" s="407"/>
      <c r="D135" s="394" t="s">
        <v>929</v>
      </c>
      <c r="E135" s="39">
        <v>412</v>
      </c>
    </row>
    <row r="136" spans="1:5" ht="17.25">
      <c r="A136" s="364">
        <v>130</v>
      </c>
      <c r="C136" s="407"/>
      <c r="D136" s="1363" t="s">
        <v>921</v>
      </c>
      <c r="E136" s="39"/>
    </row>
    <row r="137" spans="1:5" ht="17.25">
      <c r="A137" s="364">
        <v>131</v>
      </c>
      <c r="C137" s="407"/>
      <c r="D137" s="394" t="s">
        <v>920</v>
      </c>
      <c r="E137" s="39">
        <v>440</v>
      </c>
    </row>
    <row r="138" spans="1:5" ht="17.25">
      <c r="A138" s="364">
        <v>132</v>
      </c>
      <c r="C138" s="407"/>
      <c r="D138" s="1363" t="s">
        <v>917</v>
      </c>
      <c r="E138" s="39"/>
    </row>
    <row r="139" spans="1:5" ht="17.25">
      <c r="A139" s="364">
        <v>133</v>
      </c>
      <c r="C139" s="407"/>
      <c r="D139" s="394" t="s">
        <v>916</v>
      </c>
      <c r="E139" s="39">
        <v>5454</v>
      </c>
    </row>
    <row r="140" spans="1:5" ht="17.25">
      <c r="A140" s="364">
        <v>134</v>
      </c>
      <c r="C140" s="407"/>
      <c r="D140" s="394" t="s">
        <v>920</v>
      </c>
      <c r="E140" s="39">
        <v>1003</v>
      </c>
    </row>
    <row r="141" spans="1:5" ht="17.25">
      <c r="A141" s="364">
        <v>135</v>
      </c>
      <c r="C141" s="407"/>
      <c r="D141" s="394" t="s">
        <v>937</v>
      </c>
      <c r="E141" s="39">
        <v>-1200</v>
      </c>
    </row>
    <row r="142" spans="1:5" ht="17.25">
      <c r="A142" s="364">
        <v>136</v>
      </c>
      <c r="C142" s="407"/>
      <c r="D142" s="394" t="s">
        <v>938</v>
      </c>
      <c r="E142" s="39">
        <v>1200</v>
      </c>
    </row>
    <row r="143" spans="1:5" ht="17.25">
      <c r="A143" s="364">
        <v>137</v>
      </c>
      <c r="C143" s="407"/>
      <c r="D143" s="1363" t="s">
        <v>350</v>
      </c>
      <c r="E143" s="39"/>
    </row>
    <row r="144" spans="1:5" ht="17.25">
      <c r="A144" s="364">
        <v>138</v>
      </c>
      <c r="C144" s="407"/>
      <c r="D144" s="394" t="s">
        <v>916</v>
      </c>
      <c r="E144" s="39">
        <v>351</v>
      </c>
    </row>
    <row r="145" spans="1:5" ht="17.25">
      <c r="A145" s="364">
        <v>139</v>
      </c>
      <c r="C145" s="407"/>
      <c r="D145" s="394" t="s">
        <v>920</v>
      </c>
      <c r="E145" s="39">
        <v>78</v>
      </c>
    </row>
    <row r="146" spans="1:5" ht="17.25">
      <c r="A146" s="364">
        <v>140</v>
      </c>
      <c r="C146" s="407"/>
      <c r="D146" s="1363" t="s">
        <v>93</v>
      </c>
      <c r="E146" s="39"/>
    </row>
    <row r="147" spans="1:5" ht="17.25">
      <c r="A147" s="364">
        <v>141</v>
      </c>
      <c r="C147" s="407"/>
      <c r="D147" s="394" t="s">
        <v>920</v>
      </c>
      <c r="E147" s="39">
        <v>113</v>
      </c>
    </row>
    <row r="148" spans="1:5" ht="33">
      <c r="A148" s="364">
        <v>142</v>
      </c>
      <c r="C148" s="407"/>
      <c r="D148" s="394" t="s">
        <v>1059</v>
      </c>
      <c r="E148" s="39">
        <v>-6986</v>
      </c>
    </row>
    <row r="149" spans="1:5" ht="17.25">
      <c r="A149" s="364">
        <v>143</v>
      </c>
      <c r="C149" s="407"/>
      <c r="D149" s="394" t="s">
        <v>958</v>
      </c>
      <c r="E149" s="39">
        <v>85</v>
      </c>
    </row>
    <row r="150" spans="1:5" ht="17.25">
      <c r="A150" s="364">
        <v>144</v>
      </c>
      <c r="C150" s="407"/>
      <c r="D150" s="394" t="s">
        <v>1052</v>
      </c>
      <c r="E150" s="39">
        <v>30</v>
      </c>
    </row>
    <row r="151" spans="1:5" ht="17.25">
      <c r="A151" s="364">
        <v>145</v>
      </c>
      <c r="C151" s="407"/>
      <c r="D151" s="394" t="s">
        <v>1053</v>
      </c>
      <c r="E151" s="39">
        <v>60</v>
      </c>
    </row>
    <row r="152" spans="1:5" ht="17.25">
      <c r="A152" s="364">
        <v>146</v>
      </c>
      <c r="C152" s="407"/>
      <c r="D152" s="394" t="s">
        <v>1054</v>
      </c>
      <c r="E152" s="39">
        <v>50</v>
      </c>
    </row>
    <row r="153" spans="1:5" ht="17.25">
      <c r="A153" s="364">
        <v>147</v>
      </c>
      <c r="C153" s="407"/>
      <c r="D153" s="103" t="s">
        <v>387</v>
      </c>
      <c r="E153" s="39">
        <v>7542</v>
      </c>
    </row>
    <row r="154" spans="1:5" ht="17.25">
      <c r="A154" s="364">
        <v>148</v>
      </c>
      <c r="C154" s="407"/>
      <c r="D154" s="1363" t="s">
        <v>94</v>
      </c>
      <c r="E154" s="39"/>
    </row>
    <row r="155" spans="1:5" ht="17.25">
      <c r="A155" s="364">
        <v>149</v>
      </c>
      <c r="C155" s="407"/>
      <c r="D155" s="394" t="s">
        <v>920</v>
      </c>
      <c r="E155" s="39">
        <v>53</v>
      </c>
    </row>
    <row r="156" spans="1:5" ht="17.25">
      <c r="A156" s="364">
        <v>150</v>
      </c>
      <c r="C156" s="407"/>
      <c r="D156" s="1363" t="s">
        <v>922</v>
      </c>
      <c r="E156" s="39"/>
    </row>
    <row r="157" spans="1:5" ht="17.25">
      <c r="A157" s="364">
        <v>151</v>
      </c>
      <c r="C157" s="407"/>
      <c r="D157" s="394" t="s">
        <v>920</v>
      </c>
      <c r="E157" s="39">
        <v>33</v>
      </c>
    </row>
    <row r="158" spans="1:5" ht="17.25">
      <c r="A158" s="364">
        <v>152</v>
      </c>
      <c r="C158" s="407"/>
      <c r="D158" s="1363" t="s">
        <v>96</v>
      </c>
      <c r="E158" s="39"/>
    </row>
    <row r="159" spans="1:5" ht="17.25">
      <c r="A159" s="364">
        <v>153</v>
      </c>
      <c r="C159" s="407"/>
      <c r="D159" s="394" t="s">
        <v>920</v>
      </c>
      <c r="E159" s="39">
        <v>317</v>
      </c>
    </row>
    <row r="160" spans="1:5" s="1329" customFormat="1" ht="17.25">
      <c r="A160" s="364">
        <v>154</v>
      </c>
      <c r="B160" s="365"/>
      <c r="C160" s="407"/>
      <c r="D160" s="394" t="s">
        <v>968</v>
      </c>
      <c r="E160" s="39">
        <v>407</v>
      </c>
    </row>
    <row r="161" spans="1:5" s="1329" customFormat="1" ht="17.25">
      <c r="A161" s="364">
        <v>155</v>
      </c>
      <c r="B161" s="365"/>
      <c r="C161" s="407"/>
      <c r="D161" s="394" t="s">
        <v>970</v>
      </c>
      <c r="E161" s="39">
        <v>-11020</v>
      </c>
    </row>
    <row r="162" spans="1:5" s="1329" customFormat="1" ht="33">
      <c r="A162" s="383">
        <v>156</v>
      </c>
      <c r="B162" s="365"/>
      <c r="C162" s="407"/>
      <c r="D162" s="394" t="s">
        <v>1056</v>
      </c>
      <c r="E162" s="39">
        <v>11020</v>
      </c>
    </row>
    <row r="163" spans="1:5" s="1329" customFormat="1" ht="17.25">
      <c r="A163" s="364">
        <v>157</v>
      </c>
      <c r="B163" s="365"/>
      <c r="C163" s="407"/>
      <c r="D163" s="395" t="s">
        <v>190</v>
      </c>
      <c r="E163" s="39"/>
    </row>
    <row r="164" spans="1:5" s="1329" customFormat="1" ht="17.25">
      <c r="A164" s="364">
        <v>158</v>
      </c>
      <c r="B164" s="365"/>
      <c r="C164" s="407"/>
      <c r="D164" s="394" t="s">
        <v>920</v>
      </c>
      <c r="E164" s="39">
        <v>238</v>
      </c>
    </row>
    <row r="165" spans="1:5" s="1329" customFormat="1" ht="33">
      <c r="A165" s="383">
        <v>159</v>
      </c>
      <c r="B165" s="365"/>
      <c r="C165" s="407"/>
      <c r="D165" s="394" t="s">
        <v>940</v>
      </c>
      <c r="E165" s="39">
        <v>-573</v>
      </c>
    </row>
    <row r="166" spans="1:5" s="1329" customFormat="1" ht="33">
      <c r="A166" s="364">
        <v>160</v>
      </c>
      <c r="B166" s="365"/>
      <c r="C166" s="407"/>
      <c r="D166" s="394" t="s">
        <v>941</v>
      </c>
      <c r="E166" s="39">
        <v>400</v>
      </c>
    </row>
    <row r="167" spans="1:5" s="1329" customFormat="1" ht="17.25">
      <c r="A167" s="364">
        <v>161</v>
      </c>
      <c r="B167" s="365"/>
      <c r="C167" s="407"/>
      <c r="D167" s="395" t="s">
        <v>192</v>
      </c>
      <c r="E167" s="39"/>
    </row>
    <row r="168" spans="1:5" s="1329" customFormat="1" ht="17.25">
      <c r="A168" s="364">
        <v>162</v>
      </c>
      <c r="B168" s="365"/>
      <c r="C168" s="407"/>
      <c r="D168" s="394" t="s">
        <v>920</v>
      </c>
      <c r="E168" s="39">
        <v>537</v>
      </c>
    </row>
    <row r="169" spans="1:5" s="1329" customFormat="1" ht="17.25">
      <c r="A169" s="364">
        <v>163</v>
      </c>
      <c r="B169" s="365"/>
      <c r="C169" s="407"/>
      <c r="D169" s="394" t="s">
        <v>933</v>
      </c>
      <c r="E169" s="39">
        <v>-120</v>
      </c>
    </row>
    <row r="170" spans="1:5" s="1329" customFormat="1" ht="17.25">
      <c r="A170" s="364">
        <v>164</v>
      </c>
      <c r="B170" s="365"/>
      <c r="C170" s="407"/>
      <c r="D170" s="395" t="s">
        <v>98</v>
      </c>
      <c r="E170" s="39"/>
    </row>
    <row r="171" spans="1:5" s="1329" customFormat="1" ht="17.25">
      <c r="A171" s="364">
        <v>165</v>
      </c>
      <c r="B171" s="365"/>
      <c r="C171" s="407"/>
      <c r="D171" s="394" t="s">
        <v>920</v>
      </c>
      <c r="E171" s="39">
        <v>330</v>
      </c>
    </row>
    <row r="172" spans="1:5" s="1329" customFormat="1" ht="17.25">
      <c r="A172" s="364">
        <v>166</v>
      </c>
      <c r="B172" s="365"/>
      <c r="C172" s="407"/>
      <c r="D172" s="394" t="s">
        <v>951</v>
      </c>
      <c r="E172" s="39">
        <v>-1612</v>
      </c>
    </row>
    <row r="173" spans="1:5" s="318" customFormat="1" ht="17.25">
      <c r="A173" s="364">
        <v>167</v>
      </c>
      <c r="C173" s="407"/>
      <c r="D173" s="398" t="s">
        <v>367</v>
      </c>
      <c r="E173" s="415">
        <f>SUM(E111:E172)+E109</f>
        <v>13806</v>
      </c>
    </row>
    <row r="174" spans="1:5" s="317" customFormat="1" ht="17.25">
      <c r="A174" s="364">
        <v>168</v>
      </c>
      <c r="C174" s="404"/>
      <c r="D174" s="1354" t="s">
        <v>600</v>
      </c>
      <c r="E174" s="706"/>
    </row>
    <row r="175" spans="1:4" ht="17.25">
      <c r="A175" s="364">
        <v>169</v>
      </c>
      <c r="C175" s="407"/>
      <c r="D175" s="399" t="s">
        <v>775</v>
      </c>
    </row>
    <row r="176" spans="1:5" ht="17.25">
      <c r="A176" s="364">
        <v>170</v>
      </c>
      <c r="B176" s="414"/>
      <c r="C176" s="407"/>
      <c r="D176" s="394" t="s">
        <v>920</v>
      </c>
      <c r="E176" s="193">
        <v>572</v>
      </c>
    </row>
    <row r="177" spans="1:5" s="318" customFormat="1" ht="17.25">
      <c r="A177" s="364">
        <v>171</v>
      </c>
      <c r="B177" s="407"/>
      <c r="C177" s="407"/>
      <c r="D177" s="398" t="s">
        <v>601</v>
      </c>
      <c r="E177" s="415">
        <f>SUM(E174:E176)</f>
        <v>572</v>
      </c>
    </row>
    <row r="178" spans="1:4" s="318" customFormat="1" ht="17.25">
      <c r="A178" s="364">
        <v>172</v>
      </c>
      <c r="B178" s="407"/>
      <c r="C178" s="407"/>
      <c r="D178" s="1354" t="s">
        <v>903</v>
      </c>
    </row>
    <row r="179" spans="1:4" s="318" customFormat="1" ht="17.25">
      <c r="A179" s="364">
        <v>173</v>
      </c>
      <c r="B179" s="407"/>
      <c r="C179" s="407"/>
      <c r="D179" s="399" t="s">
        <v>54</v>
      </c>
    </row>
    <row r="180" spans="1:5" s="318" customFormat="1" ht="33">
      <c r="A180" s="383">
        <v>174</v>
      </c>
      <c r="B180" s="407"/>
      <c r="C180" s="407"/>
      <c r="D180" s="394" t="s">
        <v>936</v>
      </c>
      <c r="E180" s="1330">
        <v>1100</v>
      </c>
    </row>
    <row r="181" spans="1:5" s="318" customFormat="1" ht="17.25">
      <c r="A181" s="364">
        <v>175</v>
      </c>
      <c r="B181" s="407"/>
      <c r="C181" s="407"/>
      <c r="D181" s="399" t="s">
        <v>934</v>
      </c>
      <c r="E181" s="1330"/>
    </row>
    <row r="182" spans="1:5" s="318" customFormat="1" ht="33">
      <c r="A182" s="383">
        <v>176</v>
      </c>
      <c r="B182" s="407"/>
      <c r="C182" s="407"/>
      <c r="D182" s="394" t="s">
        <v>935</v>
      </c>
      <c r="E182" s="1330">
        <v>1250</v>
      </c>
    </row>
    <row r="183" spans="1:5" s="318" customFormat="1" ht="17.25">
      <c r="A183" s="364">
        <v>177</v>
      </c>
      <c r="B183" s="407"/>
      <c r="C183" s="407"/>
      <c r="D183" s="399" t="s">
        <v>190</v>
      </c>
      <c r="E183" s="1330"/>
    </row>
    <row r="184" spans="1:5" s="318" customFormat="1" ht="17.25">
      <c r="A184" s="364">
        <v>178</v>
      </c>
      <c r="B184" s="407"/>
      <c r="C184" s="407"/>
      <c r="D184" s="394" t="s">
        <v>1057</v>
      </c>
      <c r="E184" s="1330">
        <v>350</v>
      </c>
    </row>
    <row r="185" spans="1:5" s="318" customFormat="1" ht="33">
      <c r="A185" s="383">
        <v>179</v>
      </c>
      <c r="B185" s="407"/>
      <c r="C185" s="407"/>
      <c r="D185" s="394" t="s">
        <v>1058</v>
      </c>
      <c r="E185" s="1330">
        <v>323</v>
      </c>
    </row>
    <row r="186" spans="1:5" s="318" customFormat="1" ht="17.25">
      <c r="A186" s="364">
        <v>180</v>
      </c>
      <c r="B186" s="407"/>
      <c r="C186" s="407"/>
      <c r="D186" s="399" t="s">
        <v>93</v>
      </c>
      <c r="E186" s="1330"/>
    </row>
    <row r="187" spans="1:5" s="318" customFormat="1" ht="17.25">
      <c r="A187" s="364">
        <v>181</v>
      </c>
      <c r="B187" s="407"/>
      <c r="C187" s="407"/>
      <c r="D187" s="394" t="s">
        <v>945</v>
      </c>
      <c r="E187" s="1330">
        <v>3377</v>
      </c>
    </row>
    <row r="188" spans="1:5" s="318" customFormat="1" ht="17.25">
      <c r="A188" s="364">
        <v>182</v>
      </c>
      <c r="B188" s="407"/>
      <c r="C188" s="407"/>
      <c r="D188" s="394" t="s">
        <v>669</v>
      </c>
      <c r="E188" s="1330">
        <v>-9000</v>
      </c>
    </row>
    <row r="189" spans="1:5" s="318" customFormat="1" ht="17.25">
      <c r="A189" s="364">
        <v>183</v>
      </c>
      <c r="B189" s="407"/>
      <c r="C189" s="407"/>
      <c r="D189" s="399" t="s">
        <v>192</v>
      </c>
      <c r="E189" s="1330"/>
    </row>
    <row r="190" spans="1:5" s="318" customFormat="1" ht="17.25">
      <c r="A190" s="364">
        <v>184</v>
      </c>
      <c r="B190" s="407"/>
      <c r="C190" s="407"/>
      <c r="D190" s="394" t="s">
        <v>947</v>
      </c>
      <c r="E190" s="1330">
        <v>120</v>
      </c>
    </row>
    <row r="191" spans="1:5" s="318" customFormat="1" ht="17.25">
      <c r="A191" s="364">
        <v>185</v>
      </c>
      <c r="B191" s="407"/>
      <c r="C191" s="407"/>
      <c r="D191" s="399" t="s">
        <v>98</v>
      </c>
      <c r="E191" s="1330"/>
    </row>
    <row r="192" spans="1:5" s="318" customFormat="1" ht="33">
      <c r="A192" s="383">
        <v>186</v>
      </c>
      <c r="B192" s="407"/>
      <c r="C192" s="407"/>
      <c r="D192" s="394" t="s">
        <v>952</v>
      </c>
      <c r="E192" s="1389">
        <v>354</v>
      </c>
    </row>
    <row r="193" spans="1:5" s="318" customFormat="1" ht="17.25">
      <c r="A193" s="364">
        <v>187</v>
      </c>
      <c r="B193" s="407"/>
      <c r="C193" s="407"/>
      <c r="D193" s="1425" t="s">
        <v>904</v>
      </c>
      <c r="E193" s="415">
        <f>SUM(E180:E192)</f>
        <v>-2126</v>
      </c>
    </row>
    <row r="194" spans="1:5" s="318" customFormat="1" ht="17.25">
      <c r="A194" s="364">
        <v>188</v>
      </c>
      <c r="B194" s="407"/>
      <c r="C194" s="407"/>
      <c r="D194" s="413" t="s">
        <v>803</v>
      </c>
      <c r="E194" s="1330"/>
    </row>
    <row r="195" spans="1:5" s="318" customFormat="1" ht="17.25">
      <c r="A195" s="364">
        <v>189</v>
      </c>
      <c r="B195" s="407"/>
      <c r="C195" s="407"/>
      <c r="D195" s="318" t="s">
        <v>953</v>
      </c>
      <c r="E195" s="1330">
        <v>490</v>
      </c>
    </row>
    <row r="196" spans="1:5" s="318" customFormat="1" ht="17.25">
      <c r="A196" s="364">
        <v>190</v>
      </c>
      <c r="B196" s="407"/>
      <c r="C196" s="407"/>
      <c r="D196" s="318" t="s">
        <v>946</v>
      </c>
      <c r="E196" s="705">
        <v>12609</v>
      </c>
    </row>
    <row r="197" spans="1:5" s="318" customFormat="1" ht="17.25">
      <c r="A197" s="364">
        <v>191</v>
      </c>
      <c r="B197" s="407"/>
      <c r="C197" s="407"/>
      <c r="D197" s="1426" t="s">
        <v>905</v>
      </c>
      <c r="E197" s="415">
        <f>SUM(E194:E196)</f>
        <v>13099</v>
      </c>
    </row>
    <row r="198" spans="1:5" s="100" customFormat="1" ht="18" thickBot="1">
      <c r="A198" s="390">
        <v>192</v>
      </c>
      <c r="B198" s="400"/>
      <c r="C198" s="1399"/>
      <c r="D198" s="417" t="s">
        <v>353</v>
      </c>
      <c r="E198" s="402">
        <f>SUM(E177,E173)+E197+E193</f>
        <v>25351</v>
      </c>
    </row>
    <row r="199" spans="1:4" s="100" customFormat="1" ht="18" thickTop="1">
      <c r="A199" s="364">
        <v>193</v>
      </c>
      <c r="B199" s="418"/>
      <c r="C199" s="404" t="s">
        <v>366</v>
      </c>
      <c r="D199" s="413" t="s">
        <v>483</v>
      </c>
    </row>
    <row r="200" spans="1:5" s="100" customFormat="1" ht="33">
      <c r="A200" s="383">
        <v>194</v>
      </c>
      <c r="B200" s="418"/>
      <c r="C200" s="418"/>
      <c r="D200" s="102" t="s">
        <v>1074</v>
      </c>
      <c r="E200" s="1402">
        <v>-5917</v>
      </c>
    </row>
    <row r="201" spans="1:5" s="100" customFormat="1" ht="17.25">
      <c r="A201" s="364">
        <v>195</v>
      </c>
      <c r="B201" s="418"/>
      <c r="C201" s="418"/>
      <c r="D201" s="376" t="s">
        <v>602</v>
      </c>
      <c r="E201" s="196"/>
    </row>
    <row r="202" spans="1:5" s="100" customFormat="1" ht="17.25">
      <c r="A202" s="364">
        <v>196</v>
      </c>
      <c r="B202" s="418"/>
      <c r="C202" s="418"/>
      <c r="D202" s="396" t="s">
        <v>648</v>
      </c>
      <c r="E202" s="196"/>
    </row>
    <row r="203" spans="1:5" s="100" customFormat="1" ht="17.25">
      <c r="A203" s="364">
        <v>197</v>
      </c>
      <c r="B203" s="418"/>
      <c r="C203" s="418"/>
      <c r="D203" s="1400" t="s">
        <v>1036</v>
      </c>
      <c r="E203" s="196">
        <v>-250</v>
      </c>
    </row>
    <row r="204" spans="1:5" s="100" customFormat="1" ht="17.25">
      <c r="A204" s="364">
        <v>198</v>
      </c>
      <c r="B204" s="418"/>
      <c r="C204" s="418"/>
      <c r="D204" s="396" t="s">
        <v>954</v>
      </c>
      <c r="E204" s="196"/>
    </row>
    <row r="205" spans="1:5" s="100" customFormat="1" ht="17.25">
      <c r="A205" s="364">
        <v>199</v>
      </c>
      <c r="B205" s="418"/>
      <c r="C205" s="418"/>
      <c r="D205" s="1400" t="s">
        <v>1025</v>
      </c>
      <c r="E205" s="196">
        <v>-642</v>
      </c>
    </row>
    <row r="206" spans="1:5" s="100" customFormat="1" ht="17.25">
      <c r="A206" s="364">
        <v>200</v>
      </c>
      <c r="B206" s="418"/>
      <c r="C206" s="418"/>
      <c r="D206" s="1400" t="s">
        <v>1027</v>
      </c>
      <c r="E206" s="196">
        <v>-822</v>
      </c>
    </row>
    <row r="207" spans="1:5" s="100" customFormat="1" ht="17.25">
      <c r="A207" s="364">
        <v>201</v>
      </c>
      <c r="B207" s="418"/>
      <c r="C207" s="418"/>
      <c r="D207" s="1400" t="s">
        <v>1029</v>
      </c>
      <c r="E207" s="196">
        <v>-800</v>
      </c>
    </row>
    <row r="208" spans="1:5" s="100" customFormat="1" ht="17.25">
      <c r="A208" s="364">
        <v>202</v>
      </c>
      <c r="B208" s="418"/>
      <c r="C208" s="418"/>
      <c r="D208" s="1400" t="s">
        <v>1030</v>
      </c>
      <c r="E208" s="196">
        <v>-143</v>
      </c>
    </row>
    <row r="209" spans="1:5" s="100" customFormat="1" ht="17.25">
      <c r="A209" s="364">
        <v>203</v>
      </c>
      <c r="B209" s="418"/>
      <c r="C209" s="418"/>
      <c r="D209" s="1400" t="s">
        <v>1036</v>
      </c>
      <c r="E209" s="196">
        <v>-290</v>
      </c>
    </row>
    <row r="210" spans="1:5" s="100" customFormat="1" ht="17.25">
      <c r="A210" s="364">
        <v>204</v>
      </c>
      <c r="B210" s="418"/>
      <c r="C210" s="418"/>
      <c r="D210" s="1400" t="s">
        <v>1035</v>
      </c>
      <c r="E210" s="196">
        <v>-260</v>
      </c>
    </row>
    <row r="211" spans="1:5" s="100" customFormat="1" ht="17.25">
      <c r="A211" s="364">
        <v>205</v>
      </c>
      <c r="B211" s="418"/>
      <c r="C211" s="418"/>
      <c r="D211" s="1400" t="s">
        <v>1034</v>
      </c>
      <c r="E211" s="196">
        <v>-150</v>
      </c>
    </row>
    <row r="212" spans="1:5" s="100" customFormat="1" ht="17.25">
      <c r="A212" s="364">
        <v>206</v>
      </c>
      <c r="B212" s="418"/>
      <c r="C212" s="418"/>
      <c r="D212" s="1400" t="s">
        <v>1033</v>
      </c>
      <c r="E212" s="196">
        <v>-50</v>
      </c>
    </row>
    <row r="213" spans="1:5" s="100" customFormat="1" ht="17.25">
      <c r="A213" s="364">
        <v>207</v>
      </c>
      <c r="B213" s="418"/>
      <c r="C213" s="418"/>
      <c r="D213" s="1400" t="s">
        <v>1032</v>
      </c>
      <c r="E213" s="193">
        <v>-120</v>
      </c>
    </row>
    <row r="214" spans="1:10" s="406" customFormat="1" ht="17.25">
      <c r="A214" s="383">
        <v>208</v>
      </c>
      <c r="B214" s="418"/>
      <c r="C214" s="421"/>
      <c r="D214" s="1401" t="s">
        <v>603</v>
      </c>
      <c r="E214" s="415">
        <f>SUM(E201:E213)</f>
        <v>-3527</v>
      </c>
      <c r="J214" s="1330" t="e">
        <f>#REF!+E90+#REF!+#REF!+#REF!+E91+#REF!+#REF!+#REF!+#REF!+#REF!+#REF!+#REF!+#REF!+#REF!+#REF!+#REF!+#REF!+#REF!+#REF!+#REF!+#REF!+#REF!+#REF!+#REF!+#REF!+#REF!+#REF!+#REF!+#REF!+#REF!+#REF!+#REF!+#REF!</f>
        <v>#REF!</v>
      </c>
    </row>
    <row r="215" spans="1:8" s="1" customFormat="1" ht="18" thickBot="1">
      <c r="A215" s="390">
        <v>209</v>
      </c>
      <c r="B215" s="1405"/>
      <c r="C215" s="1398"/>
      <c r="D215" s="1406" t="s">
        <v>604</v>
      </c>
      <c r="E215" s="402">
        <f>E214+E200</f>
        <v>-9444</v>
      </c>
      <c r="H215" s="1402"/>
    </row>
    <row r="216" spans="1:6" s="1" customFormat="1" ht="18.75" thickBot="1" thickTop="1">
      <c r="A216" s="390">
        <v>210</v>
      </c>
      <c r="B216" s="1403"/>
      <c r="C216" s="1404"/>
      <c r="D216" s="1364" t="s">
        <v>605</v>
      </c>
      <c r="E216" s="1365">
        <f>SUM(E215,E198,E88)+E107</f>
        <v>-730020</v>
      </c>
      <c r="F216" s="1" t="s">
        <v>606</v>
      </c>
    </row>
    <row r="217" ht="16.5">
      <c r="F217" s="365">
        <v>881</v>
      </c>
    </row>
    <row r="218" ht="16.5">
      <c r="F218" s="365">
        <v>2500</v>
      </c>
    </row>
    <row r="219" ht="16.5">
      <c r="F219" s="365">
        <v>10000</v>
      </c>
    </row>
    <row r="220" spans="4:6" ht="17.25">
      <c r="D220" s="419"/>
      <c r="F220" s="365">
        <f>SUM(F217:F219)</f>
        <v>13381</v>
      </c>
    </row>
    <row r="221" ht="16.5">
      <c r="F221" s="365">
        <v>19025</v>
      </c>
    </row>
    <row r="222" ht="16.5">
      <c r="F222" s="365">
        <f>SUM(F220:F221)</f>
        <v>32406</v>
      </c>
    </row>
    <row r="233" spans="2:5" ht="17.25">
      <c r="B233" s="420"/>
      <c r="C233" s="421"/>
      <c r="E233" s="91"/>
    </row>
    <row r="234" spans="2:5" ht="17.25">
      <c r="B234" s="420"/>
      <c r="C234" s="421"/>
      <c r="E234" s="91"/>
    </row>
    <row r="235" spans="2:5" ht="17.25">
      <c r="B235" s="420"/>
      <c r="C235" s="421"/>
      <c r="E235" s="91"/>
    </row>
    <row r="236" spans="2:5" ht="17.25">
      <c r="B236" s="420"/>
      <c r="C236" s="421"/>
      <c r="E236" s="91"/>
    </row>
    <row r="237" spans="2:5" ht="17.25">
      <c r="B237" s="420"/>
      <c r="C237" s="421"/>
      <c r="D237" s="422"/>
      <c r="E237" s="91"/>
    </row>
    <row r="238" spans="2:5" ht="17.25">
      <c r="B238" s="397"/>
      <c r="C238" s="406"/>
      <c r="D238" s="422"/>
      <c r="E238" s="39"/>
    </row>
    <row r="239" spans="3:4" ht="17.25">
      <c r="C239" s="406"/>
      <c r="D239" s="422"/>
    </row>
    <row r="240" spans="3:4" ht="17.25">
      <c r="C240" s="406"/>
      <c r="D240" s="422"/>
    </row>
    <row r="241" spans="3:4" ht="17.25">
      <c r="C241" s="406"/>
      <c r="D241" s="422"/>
    </row>
    <row r="242" spans="3:4" ht="16.5">
      <c r="C242" s="406"/>
      <c r="D242" s="423"/>
    </row>
    <row r="243" ht="16.5">
      <c r="C243" s="406"/>
    </row>
    <row r="244" ht="16.5">
      <c r="C244" s="406"/>
    </row>
    <row r="245" ht="16.5">
      <c r="C245" s="406"/>
    </row>
    <row r="256" spans="2:5" ht="16.5">
      <c r="B256" s="405"/>
      <c r="C256" s="424"/>
      <c r="E256" s="39"/>
    </row>
    <row r="260" ht="16.5">
      <c r="D260" s="425"/>
    </row>
    <row r="306" spans="2:5" ht="16.5">
      <c r="B306" s="397"/>
      <c r="C306" s="406"/>
      <c r="E306" s="426"/>
    </row>
    <row r="307" spans="2:5" ht="16.5">
      <c r="B307" s="405"/>
      <c r="C307" s="424"/>
      <c r="E307" s="39"/>
    </row>
    <row r="308" spans="2:5" ht="16.5">
      <c r="B308" s="397"/>
      <c r="C308" s="424"/>
      <c r="E308" s="48"/>
    </row>
    <row r="309" spans="2:5" ht="16.5">
      <c r="B309" s="405"/>
      <c r="C309" s="424"/>
      <c r="E309" s="39"/>
    </row>
    <row r="310" spans="2:5" ht="16.5">
      <c r="B310" s="397"/>
      <c r="C310" s="406"/>
      <c r="D310" s="423"/>
      <c r="E310" s="39"/>
    </row>
    <row r="311" spans="2:5" ht="17.25">
      <c r="B311" s="420"/>
      <c r="C311" s="421"/>
      <c r="D311" s="425"/>
      <c r="E311" s="39"/>
    </row>
    <row r="312" spans="2:5" ht="16.5">
      <c r="B312" s="397"/>
      <c r="C312" s="406"/>
      <c r="D312" s="425"/>
      <c r="E312" s="39"/>
    </row>
    <row r="313" spans="2:5" ht="17.25">
      <c r="B313" s="397"/>
      <c r="C313" s="407"/>
      <c r="D313" s="425"/>
      <c r="E313" s="39"/>
    </row>
    <row r="314" spans="2:5" ht="16.5">
      <c r="B314" s="397"/>
      <c r="C314" s="406"/>
      <c r="D314" s="423"/>
      <c r="E314" s="39"/>
    </row>
    <row r="315" ht="17.25">
      <c r="D315" s="422"/>
    </row>
    <row r="316" ht="16.5">
      <c r="D316" s="427"/>
    </row>
    <row r="317" ht="17.25">
      <c r="D317" s="428"/>
    </row>
    <row r="318" ht="16.5">
      <c r="D318" s="423"/>
    </row>
    <row r="359" spans="2:5" ht="16.5">
      <c r="B359" s="397"/>
      <c r="C359" s="406"/>
      <c r="E359" s="426"/>
    </row>
    <row r="360" spans="2:5" ht="16.5">
      <c r="B360" s="405"/>
      <c r="C360" s="424"/>
      <c r="E360" s="39"/>
    </row>
    <row r="361" spans="2:5" ht="16.5">
      <c r="B361" s="397"/>
      <c r="C361" s="424"/>
      <c r="E361" s="48"/>
    </row>
    <row r="362" spans="2:5" ht="16.5">
      <c r="B362" s="405"/>
      <c r="C362" s="424"/>
      <c r="E362" s="39"/>
    </row>
    <row r="363" spans="2:5" ht="16.5">
      <c r="B363" s="397"/>
      <c r="C363" s="406"/>
      <c r="D363" s="423"/>
      <c r="E363" s="39"/>
    </row>
    <row r="364" ht="16.5">
      <c r="D364" s="425"/>
    </row>
    <row r="365" ht="16.5">
      <c r="D365" s="425"/>
    </row>
    <row r="366" ht="16.5">
      <c r="D366" s="425"/>
    </row>
    <row r="367" ht="16.5">
      <c r="D367" s="423"/>
    </row>
    <row r="379" ht="16.5">
      <c r="C379" s="406"/>
    </row>
    <row r="400" spans="2:5" ht="16.5">
      <c r="B400" s="397"/>
      <c r="C400" s="406"/>
      <c r="E400" s="39"/>
    </row>
    <row r="401" spans="2:5" ht="17.25">
      <c r="B401" s="397"/>
      <c r="C401" s="407"/>
      <c r="E401" s="412"/>
    </row>
    <row r="402" spans="2:5" ht="17.25">
      <c r="B402" s="397"/>
      <c r="C402" s="407"/>
      <c r="E402" s="412"/>
    </row>
    <row r="403" spans="2:5" ht="16.5">
      <c r="B403" s="397"/>
      <c r="C403" s="406"/>
      <c r="E403" s="39"/>
    </row>
    <row r="404" spans="2:5" ht="17.25">
      <c r="B404" s="397"/>
      <c r="C404" s="407"/>
      <c r="D404" s="423"/>
      <c r="E404" s="39"/>
    </row>
    <row r="405" spans="2:5" ht="17.25">
      <c r="B405" s="397"/>
      <c r="C405" s="406"/>
      <c r="D405" s="428"/>
      <c r="E405" s="39"/>
    </row>
    <row r="406" spans="2:5" ht="17.25">
      <c r="B406" s="397"/>
      <c r="C406" s="406"/>
      <c r="D406" s="428"/>
      <c r="E406" s="39"/>
    </row>
    <row r="407" spans="2:5" ht="16.5">
      <c r="B407" s="397"/>
      <c r="C407" s="406"/>
      <c r="D407" s="423"/>
      <c r="E407" s="39"/>
    </row>
    <row r="408" spans="2:5" ht="17.25">
      <c r="B408" s="397"/>
      <c r="C408" s="406"/>
      <c r="D408" s="428"/>
      <c r="E408" s="39"/>
    </row>
    <row r="409" spans="2:5" ht="16.5">
      <c r="B409" s="397"/>
      <c r="C409" s="406"/>
      <c r="D409" s="423"/>
      <c r="E409" s="39"/>
    </row>
    <row r="410" spans="2:5" ht="17.25">
      <c r="B410" s="397"/>
      <c r="C410" s="407"/>
      <c r="D410" s="423"/>
      <c r="E410" s="412"/>
    </row>
    <row r="411" spans="2:5" ht="16.5">
      <c r="B411" s="397"/>
      <c r="C411" s="406"/>
      <c r="D411" s="423"/>
      <c r="E411" s="39"/>
    </row>
    <row r="412" spans="2:5" ht="16.5">
      <c r="B412" s="397"/>
      <c r="C412" s="406"/>
      <c r="D412" s="423"/>
      <c r="E412" s="39"/>
    </row>
    <row r="413" spans="2:5" ht="16.5">
      <c r="B413" s="397"/>
      <c r="C413" s="406"/>
      <c r="D413" s="423"/>
      <c r="E413" s="426"/>
    </row>
    <row r="414" spans="2:5" ht="17.25">
      <c r="B414" s="405"/>
      <c r="C414" s="424"/>
      <c r="D414" s="428"/>
      <c r="E414" s="39"/>
    </row>
    <row r="415" spans="2:5" ht="16.5">
      <c r="B415" s="397"/>
      <c r="C415" s="424"/>
      <c r="D415" s="423"/>
      <c r="E415" s="48"/>
    </row>
    <row r="416" spans="2:5" ht="16.5">
      <c r="B416" s="405"/>
      <c r="C416" s="424"/>
      <c r="D416" s="423"/>
      <c r="E416" s="39"/>
    </row>
    <row r="417" spans="2:5" ht="16.5">
      <c r="B417" s="397"/>
      <c r="C417" s="406"/>
      <c r="D417" s="423"/>
      <c r="E417" s="39"/>
    </row>
    <row r="418" spans="2:5" ht="17.25">
      <c r="B418" s="397"/>
      <c r="C418" s="407"/>
      <c r="D418" s="425"/>
      <c r="E418" s="39"/>
    </row>
    <row r="419" spans="2:5" ht="16.5">
      <c r="B419" s="397"/>
      <c r="C419" s="406"/>
      <c r="D419" s="425"/>
      <c r="E419" s="39"/>
    </row>
    <row r="420" spans="2:5" ht="16.5">
      <c r="B420" s="397"/>
      <c r="C420" s="406"/>
      <c r="D420" s="425"/>
      <c r="E420" s="39"/>
    </row>
    <row r="421" spans="2:5" ht="16.5">
      <c r="B421" s="397"/>
      <c r="C421" s="406"/>
      <c r="D421" s="423"/>
      <c r="E421" s="39"/>
    </row>
    <row r="422" spans="2:5" ht="17.25">
      <c r="B422" s="397"/>
      <c r="C422" s="406"/>
      <c r="D422" s="428"/>
      <c r="E422" s="39"/>
    </row>
    <row r="423" spans="2:5" ht="17.25">
      <c r="B423" s="397"/>
      <c r="C423" s="407"/>
      <c r="D423" s="423"/>
      <c r="E423" s="412"/>
    </row>
    <row r="424" spans="2:5" ht="16.5">
      <c r="B424" s="397"/>
      <c r="C424" s="406"/>
      <c r="D424" s="423"/>
      <c r="E424" s="39"/>
    </row>
    <row r="425" spans="2:5" ht="17.25">
      <c r="B425" s="397"/>
      <c r="C425" s="407"/>
      <c r="D425" s="423"/>
      <c r="E425" s="39"/>
    </row>
    <row r="426" spans="2:5" ht="16.5">
      <c r="B426" s="397"/>
      <c r="C426" s="406"/>
      <c r="D426" s="423"/>
      <c r="E426" s="39"/>
    </row>
    <row r="427" spans="2:5" ht="17.25">
      <c r="B427" s="397"/>
      <c r="C427" s="406"/>
      <c r="D427" s="428"/>
      <c r="E427" s="39"/>
    </row>
    <row r="428" spans="2:5" ht="16.5">
      <c r="B428" s="397"/>
      <c r="C428" s="406"/>
      <c r="D428" s="423"/>
      <c r="E428" s="39"/>
    </row>
    <row r="429" spans="2:5" ht="17.25">
      <c r="B429" s="397"/>
      <c r="C429" s="406"/>
      <c r="D429" s="428"/>
      <c r="E429" s="39"/>
    </row>
    <row r="430" spans="2:5" ht="16.5">
      <c r="B430" s="397"/>
      <c r="C430" s="406"/>
      <c r="D430" s="423"/>
      <c r="E430" s="39"/>
    </row>
    <row r="431" spans="2:5" ht="16.5">
      <c r="B431" s="397"/>
      <c r="C431" s="406"/>
      <c r="D431" s="423"/>
      <c r="E431" s="39"/>
    </row>
    <row r="432" spans="2:5" ht="16.5">
      <c r="B432" s="397"/>
      <c r="C432" s="406"/>
      <c r="D432" s="423"/>
      <c r="E432" s="39"/>
    </row>
    <row r="433" spans="2:5" ht="16.5">
      <c r="B433" s="397"/>
      <c r="C433" s="406"/>
      <c r="D433" s="423"/>
      <c r="E433" s="39"/>
    </row>
    <row r="434" spans="2:5" ht="16.5">
      <c r="B434" s="397"/>
      <c r="C434" s="406"/>
      <c r="D434" s="423"/>
      <c r="E434" s="39"/>
    </row>
    <row r="435" spans="2:5" ht="16.5">
      <c r="B435" s="397"/>
      <c r="C435" s="406"/>
      <c r="D435" s="423"/>
      <c r="E435" s="39"/>
    </row>
    <row r="436" spans="2:5" ht="16.5">
      <c r="B436" s="397"/>
      <c r="C436" s="406"/>
      <c r="D436" s="423"/>
      <c r="E436" s="39"/>
    </row>
    <row r="437" spans="2:5" ht="16.5">
      <c r="B437" s="397"/>
      <c r="C437" s="406"/>
      <c r="D437" s="423"/>
      <c r="E437" s="39"/>
    </row>
    <row r="438" spans="2:5" ht="16.5">
      <c r="B438" s="397"/>
      <c r="C438" s="406"/>
      <c r="D438" s="423"/>
      <c r="E438" s="39"/>
    </row>
    <row r="439" spans="2:5" ht="16.5">
      <c r="B439" s="397"/>
      <c r="C439" s="406"/>
      <c r="D439" s="423"/>
      <c r="E439" s="39"/>
    </row>
    <row r="440" spans="2:5" ht="17.25">
      <c r="B440" s="397"/>
      <c r="C440" s="407"/>
      <c r="D440" s="423"/>
      <c r="E440" s="412"/>
    </row>
    <row r="441" spans="2:5" ht="16.5">
      <c r="B441" s="397"/>
      <c r="C441" s="406"/>
      <c r="D441" s="423"/>
      <c r="E441" s="39"/>
    </row>
    <row r="442" spans="2:5" ht="17.25">
      <c r="B442" s="397"/>
      <c r="C442" s="407"/>
      <c r="D442" s="423"/>
      <c r="E442" s="39"/>
    </row>
    <row r="443" spans="2:5" ht="16.5">
      <c r="B443" s="397"/>
      <c r="C443" s="406"/>
      <c r="D443" s="423"/>
      <c r="E443" s="39"/>
    </row>
    <row r="444" spans="2:5" ht="17.25">
      <c r="B444" s="397"/>
      <c r="C444" s="406"/>
      <c r="D444" s="428"/>
      <c r="E444" s="39"/>
    </row>
    <row r="445" spans="2:5" ht="16.5">
      <c r="B445" s="397"/>
      <c r="C445" s="406"/>
      <c r="D445" s="423"/>
      <c r="E445" s="39"/>
    </row>
    <row r="446" spans="2:5" ht="17.25">
      <c r="B446" s="397"/>
      <c r="C446" s="406"/>
      <c r="D446" s="428"/>
      <c r="E446" s="39"/>
    </row>
    <row r="447" spans="2:5" ht="16.5">
      <c r="B447" s="397"/>
      <c r="C447" s="406"/>
      <c r="D447" s="423"/>
      <c r="E447" s="39"/>
    </row>
    <row r="448" spans="2:5" ht="16.5">
      <c r="B448" s="397"/>
      <c r="C448" s="406"/>
      <c r="D448" s="423"/>
      <c r="E448" s="39"/>
    </row>
    <row r="449" spans="2:5" ht="16.5">
      <c r="B449" s="397"/>
      <c r="C449" s="406"/>
      <c r="D449" s="423"/>
      <c r="E449" s="39"/>
    </row>
    <row r="450" spans="2:5" ht="16.5">
      <c r="B450" s="397"/>
      <c r="C450" s="406"/>
      <c r="D450" s="423"/>
      <c r="E450" s="39"/>
    </row>
    <row r="451" spans="2:5" ht="16.5">
      <c r="B451" s="397"/>
      <c r="C451" s="406"/>
      <c r="D451" s="423"/>
      <c r="E451" s="39"/>
    </row>
    <row r="452" spans="2:5" ht="16.5">
      <c r="B452" s="397"/>
      <c r="C452" s="406"/>
      <c r="D452" s="423"/>
      <c r="E452" s="39"/>
    </row>
    <row r="453" spans="2:5" ht="16.5">
      <c r="B453" s="397"/>
      <c r="C453" s="406"/>
      <c r="D453" s="423"/>
      <c r="E453" s="39"/>
    </row>
    <row r="454" spans="2:5" ht="16.5">
      <c r="B454" s="397"/>
      <c r="C454" s="406"/>
      <c r="D454" s="423"/>
      <c r="E454" s="39"/>
    </row>
    <row r="455" spans="2:5" ht="16.5">
      <c r="B455" s="397"/>
      <c r="C455" s="406"/>
      <c r="D455" s="423"/>
      <c r="E455" s="39"/>
    </row>
    <row r="456" spans="2:5" ht="16.5">
      <c r="B456" s="397"/>
      <c r="C456" s="406"/>
      <c r="D456" s="423"/>
      <c r="E456" s="39"/>
    </row>
    <row r="457" spans="2:5" ht="16.5">
      <c r="B457" s="397"/>
      <c r="C457" s="406"/>
      <c r="D457" s="423"/>
      <c r="E457" s="39"/>
    </row>
    <row r="458" spans="2:5" ht="16.5">
      <c r="B458" s="397"/>
      <c r="C458" s="406"/>
      <c r="D458" s="423"/>
      <c r="E458" s="39"/>
    </row>
    <row r="459" spans="2:5" ht="16.5">
      <c r="B459" s="397"/>
      <c r="C459" s="406"/>
      <c r="D459" s="423"/>
      <c r="E459" s="39"/>
    </row>
    <row r="460" spans="2:5" ht="16.5">
      <c r="B460" s="397"/>
      <c r="C460" s="406"/>
      <c r="D460" s="423"/>
      <c r="E460" s="39"/>
    </row>
    <row r="461" spans="2:5" ht="16.5">
      <c r="B461" s="397"/>
      <c r="C461" s="406"/>
      <c r="D461" s="423"/>
      <c r="E461" s="39"/>
    </row>
    <row r="462" spans="2:5" ht="16.5">
      <c r="B462" s="397"/>
      <c r="C462" s="406"/>
      <c r="D462" s="423"/>
      <c r="E462" s="39"/>
    </row>
    <row r="463" spans="2:5" ht="16.5">
      <c r="B463" s="397"/>
      <c r="C463" s="406"/>
      <c r="D463" s="423"/>
      <c r="E463" s="39"/>
    </row>
    <row r="464" spans="2:5" ht="16.5">
      <c r="B464" s="397"/>
      <c r="C464" s="406"/>
      <c r="D464" s="423"/>
      <c r="E464" s="39"/>
    </row>
    <row r="465" spans="2:5" ht="16.5">
      <c r="B465" s="397"/>
      <c r="C465" s="406"/>
      <c r="D465" s="423"/>
      <c r="E465" s="39"/>
    </row>
    <row r="466" spans="2:5" ht="16.5">
      <c r="B466" s="397"/>
      <c r="C466" s="406"/>
      <c r="D466" s="423"/>
      <c r="E466" s="39"/>
    </row>
    <row r="467" spans="2:5" ht="16.5">
      <c r="B467" s="397"/>
      <c r="C467" s="406"/>
      <c r="D467" s="423"/>
      <c r="E467" s="39"/>
    </row>
    <row r="468" spans="2:5" ht="16.5">
      <c r="B468" s="397"/>
      <c r="C468" s="406"/>
      <c r="D468" s="423"/>
      <c r="E468" s="39"/>
    </row>
    <row r="469" spans="2:5" ht="16.5">
      <c r="B469" s="397"/>
      <c r="C469" s="406"/>
      <c r="D469" s="423"/>
      <c r="E469" s="39"/>
    </row>
    <row r="470" spans="2:5" ht="16.5">
      <c r="B470" s="397"/>
      <c r="C470" s="406"/>
      <c r="D470" s="423"/>
      <c r="E470" s="39"/>
    </row>
    <row r="471" spans="2:5" ht="16.5">
      <c r="B471" s="397"/>
      <c r="C471" s="406"/>
      <c r="D471" s="423"/>
      <c r="E471" s="39"/>
    </row>
    <row r="472" spans="2:5" ht="16.5">
      <c r="B472" s="397"/>
      <c r="C472" s="406"/>
      <c r="D472" s="423"/>
      <c r="E472" s="429"/>
    </row>
    <row r="473" spans="2:5" ht="17.25">
      <c r="B473" s="397"/>
      <c r="C473" s="407"/>
      <c r="D473" s="423"/>
      <c r="E473" s="412"/>
    </row>
    <row r="474" spans="2:5" ht="16.5">
      <c r="B474" s="397"/>
      <c r="C474" s="406"/>
      <c r="D474" s="423"/>
      <c r="E474" s="39"/>
    </row>
    <row r="475" spans="2:5" ht="17.25">
      <c r="B475" s="397"/>
      <c r="C475" s="407"/>
      <c r="D475" s="423"/>
      <c r="E475" s="39"/>
    </row>
    <row r="476" spans="2:5" ht="16.5">
      <c r="B476" s="397"/>
      <c r="C476" s="406"/>
      <c r="D476" s="423"/>
      <c r="E476" s="39"/>
    </row>
    <row r="477" spans="2:5" ht="17.25">
      <c r="B477" s="397"/>
      <c r="C477" s="406"/>
      <c r="D477" s="428"/>
      <c r="E477" s="39"/>
    </row>
    <row r="478" spans="2:5" ht="16.5">
      <c r="B478" s="397"/>
      <c r="C478" s="406"/>
      <c r="D478" s="423"/>
      <c r="E478" s="39"/>
    </row>
    <row r="479" spans="2:5" ht="17.25">
      <c r="B479" s="397"/>
      <c r="C479" s="406"/>
      <c r="D479" s="428"/>
      <c r="E479" s="39"/>
    </row>
    <row r="480" spans="2:5" ht="16.5">
      <c r="B480" s="397"/>
      <c r="C480" s="406"/>
      <c r="D480" s="427"/>
      <c r="E480" s="39"/>
    </row>
    <row r="481" spans="2:5" ht="16.5">
      <c r="B481" s="397"/>
      <c r="C481" s="406"/>
      <c r="D481" s="423"/>
      <c r="E481" s="39"/>
    </row>
    <row r="482" spans="2:5" ht="16.5">
      <c r="B482" s="397"/>
      <c r="C482" s="406"/>
      <c r="D482" s="423"/>
      <c r="E482" s="39"/>
    </row>
    <row r="483" spans="2:5" ht="16.5">
      <c r="B483" s="397"/>
      <c r="C483" s="406"/>
      <c r="D483" s="423"/>
      <c r="E483" s="39"/>
    </row>
    <row r="484" spans="2:5" ht="16.5">
      <c r="B484" s="397"/>
      <c r="C484" s="406"/>
      <c r="D484" s="423"/>
      <c r="E484" s="39"/>
    </row>
    <row r="485" spans="2:5" ht="16.5">
      <c r="B485" s="397"/>
      <c r="C485" s="406"/>
      <c r="D485" s="423"/>
      <c r="E485" s="39"/>
    </row>
    <row r="486" spans="2:5" ht="16.5">
      <c r="B486" s="397"/>
      <c r="C486" s="406"/>
      <c r="D486" s="423"/>
      <c r="E486" s="39"/>
    </row>
    <row r="487" spans="2:5" ht="16.5">
      <c r="B487" s="397"/>
      <c r="C487" s="406"/>
      <c r="D487" s="423"/>
      <c r="E487" s="39"/>
    </row>
    <row r="488" spans="2:5" ht="16.5">
      <c r="B488" s="397"/>
      <c r="C488" s="406"/>
      <c r="D488" s="423"/>
      <c r="E488" s="39"/>
    </row>
    <row r="489" spans="2:5" ht="16.5">
      <c r="B489" s="397"/>
      <c r="C489" s="406"/>
      <c r="D489" s="423"/>
      <c r="E489" s="39"/>
    </row>
    <row r="490" spans="2:5" ht="16.5">
      <c r="B490" s="397"/>
      <c r="C490" s="406"/>
      <c r="D490" s="423"/>
      <c r="E490" s="39"/>
    </row>
    <row r="491" spans="2:5" ht="17.25">
      <c r="B491" s="397"/>
      <c r="C491" s="407"/>
      <c r="D491" s="423"/>
      <c r="E491" s="412"/>
    </row>
    <row r="492" spans="2:5" ht="16.5">
      <c r="B492" s="397"/>
      <c r="C492" s="406"/>
      <c r="D492" s="423"/>
      <c r="E492" s="39"/>
    </row>
    <row r="493" ht="16.5">
      <c r="D493" s="423"/>
    </row>
    <row r="494" ht="16.5">
      <c r="D494" s="423"/>
    </row>
    <row r="495" ht="17.25">
      <c r="D495" s="428"/>
    </row>
    <row r="496" ht="16.5">
      <c r="D496" s="427"/>
    </row>
    <row r="502" ht="16.5">
      <c r="D502" s="395"/>
    </row>
    <row r="506" ht="16.5">
      <c r="E506" s="430"/>
    </row>
    <row r="512" spans="2:5" ht="16.5">
      <c r="B512" s="397"/>
      <c r="C512" s="406"/>
      <c r="E512" s="426"/>
    </row>
    <row r="513" spans="2:5" ht="16.5">
      <c r="B513" s="405"/>
      <c r="C513" s="424"/>
      <c r="E513" s="39"/>
    </row>
    <row r="514" spans="2:5" ht="16.5">
      <c r="B514" s="397"/>
      <c r="C514" s="424"/>
      <c r="E514" s="48"/>
    </row>
    <row r="515" spans="2:5" ht="16.5">
      <c r="B515" s="405"/>
      <c r="C515" s="424"/>
      <c r="E515" s="39"/>
    </row>
    <row r="516" spans="2:5" ht="16.5">
      <c r="B516" s="397"/>
      <c r="C516" s="406"/>
      <c r="D516" s="423"/>
      <c r="E516" s="39"/>
    </row>
    <row r="517" ht="16.5">
      <c r="D517" s="425"/>
    </row>
    <row r="518" ht="16.5">
      <c r="D518" s="425"/>
    </row>
    <row r="519" ht="16.5">
      <c r="D519" s="425"/>
    </row>
    <row r="520" ht="16.5">
      <c r="D520" s="423"/>
    </row>
    <row r="521" ht="16.5">
      <c r="D521" s="395"/>
    </row>
    <row r="526" ht="16.5">
      <c r="E526" s="430"/>
    </row>
    <row r="530" spans="2:5" ht="17.25">
      <c r="B530" s="397"/>
      <c r="C530" s="406"/>
      <c r="E530" s="412"/>
    </row>
    <row r="531" spans="2:5" ht="17.25">
      <c r="B531" s="397"/>
      <c r="C531" s="406"/>
      <c r="E531" s="412"/>
    </row>
    <row r="532" spans="2:5" ht="16.5">
      <c r="B532" s="397"/>
      <c r="C532" s="406"/>
      <c r="E532" s="39"/>
    </row>
    <row r="534" ht="17.25">
      <c r="D534" s="428"/>
    </row>
    <row r="535" ht="17.25">
      <c r="D535" s="428"/>
    </row>
    <row r="536" ht="16.5">
      <c r="D536" s="423"/>
    </row>
    <row r="549" ht="17.25">
      <c r="E549" s="382"/>
    </row>
    <row r="551" ht="16.5">
      <c r="E551" s="39"/>
    </row>
    <row r="552" ht="16.5">
      <c r="E552" s="39"/>
    </row>
    <row r="553" spans="4:5" ht="17.25">
      <c r="D553" s="431"/>
      <c r="E553" s="39"/>
    </row>
    <row r="554" ht="16.5">
      <c r="E554" s="39"/>
    </row>
    <row r="555" spans="4:5" ht="16.5">
      <c r="D555" s="427"/>
      <c r="E555" s="39"/>
    </row>
    <row r="556" spans="4:5" ht="16.5">
      <c r="D556" s="423"/>
      <c r="E556" s="39"/>
    </row>
    <row r="557" spans="4:5" ht="16.5">
      <c r="D557" s="423"/>
      <c r="E557" s="39"/>
    </row>
    <row r="558" spans="4:5" ht="16.5">
      <c r="D558" s="423"/>
      <c r="E558" s="39"/>
    </row>
    <row r="559" spans="4:5" ht="16.5">
      <c r="D559" s="423"/>
      <c r="E559" s="39"/>
    </row>
    <row r="560" spans="4:5" ht="16.5">
      <c r="D560" s="423"/>
      <c r="E560" s="39"/>
    </row>
    <row r="561" spans="4:5" ht="16.5">
      <c r="D561" s="423"/>
      <c r="E561" s="39"/>
    </row>
    <row r="562" spans="4:5" ht="16.5">
      <c r="D562" s="423"/>
      <c r="E562" s="429"/>
    </row>
    <row r="563" spans="4:5" ht="16.5">
      <c r="D563" s="423"/>
      <c r="E563" s="39"/>
    </row>
    <row r="564" spans="4:5" ht="16.5">
      <c r="D564" s="423"/>
      <c r="E564" s="39"/>
    </row>
    <row r="565" spans="2:5" ht="16.5">
      <c r="B565" s="397"/>
      <c r="C565" s="406"/>
      <c r="D565" s="423"/>
      <c r="E565" s="426"/>
    </row>
    <row r="566" spans="2:5" ht="16.5">
      <c r="B566" s="405"/>
      <c r="C566" s="424"/>
      <c r="D566" s="423"/>
      <c r="E566" s="39"/>
    </row>
    <row r="567" spans="2:5" ht="16.5">
      <c r="B567" s="397"/>
      <c r="C567" s="424"/>
      <c r="D567" s="423"/>
      <c r="E567" s="48"/>
    </row>
    <row r="568" spans="2:5" ht="16.5">
      <c r="B568" s="405"/>
      <c r="C568" s="424"/>
      <c r="D568" s="423"/>
      <c r="E568" s="39"/>
    </row>
    <row r="569" spans="2:5" ht="16.5">
      <c r="B569" s="397"/>
      <c r="C569" s="406"/>
      <c r="D569" s="423"/>
      <c r="E569" s="39"/>
    </row>
    <row r="570" ht="16.5">
      <c r="D570" s="425"/>
    </row>
    <row r="571" ht="16.5">
      <c r="D571" s="425"/>
    </row>
    <row r="572" ht="16.5">
      <c r="D572" s="425"/>
    </row>
    <row r="573" ht="16.5">
      <c r="D573" s="423"/>
    </row>
    <row r="574" ht="17.25">
      <c r="D574" s="431"/>
    </row>
    <row r="576" ht="16.5">
      <c r="D576" s="395"/>
    </row>
    <row r="619" spans="2:5" ht="16.5">
      <c r="B619" s="397"/>
      <c r="C619" s="406"/>
      <c r="E619" s="426"/>
    </row>
    <row r="620" spans="2:5" ht="16.5">
      <c r="B620" s="405"/>
      <c r="C620" s="424"/>
      <c r="E620" s="39"/>
    </row>
    <row r="621" spans="2:5" ht="16.5">
      <c r="B621" s="397"/>
      <c r="C621" s="424"/>
      <c r="E621" s="48"/>
    </row>
    <row r="622" spans="2:5" ht="16.5">
      <c r="B622" s="405"/>
      <c r="C622" s="424"/>
      <c r="E622" s="39"/>
    </row>
    <row r="623" spans="2:5" ht="16.5">
      <c r="B623" s="397"/>
      <c r="C623" s="406"/>
      <c r="D623" s="423"/>
      <c r="E623" s="39"/>
    </row>
    <row r="624" spans="2:5" ht="16.5">
      <c r="B624" s="397"/>
      <c r="C624" s="406"/>
      <c r="D624" s="425"/>
      <c r="E624" s="429"/>
    </row>
    <row r="625" spans="4:5" ht="16.5">
      <c r="D625" s="425"/>
      <c r="E625" s="39"/>
    </row>
    <row r="626" spans="4:5" ht="16.5">
      <c r="D626" s="425"/>
      <c r="E626" s="39"/>
    </row>
    <row r="627" spans="4:5" ht="16.5">
      <c r="D627" s="423"/>
      <c r="E627" s="39"/>
    </row>
    <row r="628" spans="4:5" ht="16.5">
      <c r="D628" s="423"/>
      <c r="E628" s="39"/>
    </row>
    <row r="629" spans="4:5" ht="17.25">
      <c r="D629" s="423"/>
      <c r="E629" s="412"/>
    </row>
    <row r="630" spans="4:5" ht="16.5">
      <c r="D630" s="423"/>
      <c r="E630" s="39"/>
    </row>
    <row r="631" spans="4:5" ht="16.5">
      <c r="D631" s="423"/>
      <c r="E631" s="39"/>
    </row>
    <row r="632" spans="4:5" ht="16.5">
      <c r="D632" s="423"/>
      <c r="E632" s="39"/>
    </row>
    <row r="633" spans="4:5" ht="17.25">
      <c r="D633" s="428"/>
      <c r="E633" s="39"/>
    </row>
    <row r="634" spans="4:5" ht="16.5">
      <c r="D634" s="423"/>
      <c r="E634" s="39"/>
    </row>
    <row r="635" spans="4:5" ht="16.5">
      <c r="D635" s="423"/>
      <c r="E635" s="39"/>
    </row>
    <row r="636" spans="4:5" ht="16.5">
      <c r="D636" s="427"/>
      <c r="E636" s="39"/>
    </row>
    <row r="637" spans="4:5" ht="16.5">
      <c r="D637" s="423"/>
      <c r="E637" s="39"/>
    </row>
    <row r="638" spans="4:5" ht="16.5">
      <c r="D638" s="423"/>
      <c r="E638" s="39"/>
    </row>
    <row r="639" spans="4:5" ht="16.5">
      <c r="D639" s="423"/>
      <c r="E639" s="39"/>
    </row>
    <row r="640" spans="4:5" ht="16.5">
      <c r="D640" s="423"/>
      <c r="E640" s="39"/>
    </row>
    <row r="641" ht="16.5">
      <c r="D641" s="423"/>
    </row>
    <row r="642" ht="16.5">
      <c r="D642" s="423"/>
    </row>
    <row r="643" ht="16.5">
      <c r="D643" s="423"/>
    </row>
    <row r="644" ht="16.5">
      <c r="D644" s="427"/>
    </row>
    <row r="656" ht="16.5">
      <c r="E656" s="39"/>
    </row>
    <row r="659" spans="1:5" s="376" customFormat="1" ht="17.25">
      <c r="A659" s="364"/>
      <c r="C659" s="377"/>
      <c r="D659" s="366"/>
      <c r="E659" s="432"/>
    </row>
    <row r="660" ht="16.5">
      <c r="D660" s="423"/>
    </row>
    <row r="663" ht="17.25">
      <c r="D663" s="378"/>
    </row>
  </sheetData>
  <sheetProtection/>
  <mergeCells count="3">
    <mergeCell ref="B1:E1"/>
    <mergeCell ref="B2:E2"/>
    <mergeCell ref="B3:E3"/>
  </mergeCells>
  <printOptions horizontalCentered="1"/>
  <pageMargins left="0.7874015748031497" right="0.7874015748031497" top="0.3937007874015748" bottom="0.3937007874015748" header="0.5118110236220472" footer="0.11811023622047245"/>
  <pageSetup horizontalDpi="600" verticalDpi="600" orientation="portrait" paperSize="9" scale="80" r:id="rId1"/>
  <headerFooter alignWithMargins="0">
    <oddFooter>&amp;C- &amp;P -</oddFooter>
  </headerFooter>
  <rowBreaks count="1" manualBreakCount="1">
    <brk id="249" max="255" man="1"/>
  </rowBreaks>
</worksheet>
</file>

<file path=xl/worksheets/sheet10.xml><?xml version="1.0" encoding="utf-8"?>
<worksheet xmlns="http://schemas.openxmlformats.org/spreadsheetml/2006/main" xmlns:r="http://schemas.openxmlformats.org/officeDocument/2006/relationships">
  <dimension ref="A1:AK38"/>
  <sheetViews>
    <sheetView view="pageBreakPreview" zoomScaleNormal="75" zoomScaleSheetLayoutView="100" zoomScalePageLayoutView="0" workbookViewId="0" topLeftCell="A1">
      <selection activeCell="A1" sqref="A1:B1"/>
    </sheetView>
  </sheetViews>
  <sheetFormatPr defaultColWidth="9.125" defaultRowHeight="12.75"/>
  <cols>
    <col min="1" max="1" width="3.75390625" style="264" customWidth="1"/>
    <col min="2" max="2" width="62.625" style="209" bestFit="1" customWidth="1"/>
    <col min="3" max="4" width="10.625" style="173" bestFit="1" customWidth="1"/>
    <col min="5" max="5" width="3.75390625" style="264" customWidth="1"/>
    <col min="6" max="6" width="53.75390625" style="209" bestFit="1" customWidth="1"/>
    <col min="7" max="7" width="10.625" style="173" bestFit="1" customWidth="1"/>
    <col min="8" max="8" width="10.625" style="208" customWidth="1"/>
    <col min="9" max="16384" width="9.125" style="209" customWidth="1"/>
  </cols>
  <sheetData>
    <row r="1" spans="1:8" s="206" customFormat="1" ht="15">
      <c r="A1" s="1640" t="s">
        <v>1133</v>
      </c>
      <c r="B1" s="1640"/>
      <c r="C1" s="148"/>
      <c r="D1" s="148"/>
      <c r="E1" s="205"/>
      <c r="G1" s="152"/>
      <c r="H1" s="207"/>
    </row>
    <row r="2" spans="1:8" s="206" customFormat="1" ht="26.25" customHeight="1">
      <c r="A2" s="1641" t="s">
        <v>501</v>
      </c>
      <c r="B2" s="1641"/>
      <c r="C2" s="1641"/>
      <c r="D2" s="1641"/>
      <c r="E2" s="1641"/>
      <c r="F2" s="1641"/>
      <c r="G2" s="1641"/>
      <c r="H2" s="207"/>
    </row>
    <row r="3" spans="1:8" s="206" customFormat="1" ht="27.75" customHeight="1">
      <c r="A3" s="1641" t="s">
        <v>502</v>
      </c>
      <c r="B3" s="1641"/>
      <c r="C3" s="1641"/>
      <c r="D3" s="1641"/>
      <c r="E3" s="1641"/>
      <c r="F3" s="1641"/>
      <c r="G3" s="1641"/>
      <c r="H3" s="207"/>
    </row>
    <row r="4" spans="1:8" s="206" customFormat="1" ht="15.75" thickBot="1">
      <c r="A4" s="590"/>
      <c r="B4" s="590"/>
      <c r="C4" s="590"/>
      <c r="D4" s="590"/>
      <c r="E4" s="590"/>
      <c r="F4" s="590"/>
      <c r="G4" s="1642" t="s">
        <v>0</v>
      </c>
      <c r="H4" s="1642"/>
    </row>
    <row r="5" spans="1:8" s="206" customFormat="1" ht="45">
      <c r="A5" s="627"/>
      <c r="B5" s="628" t="s">
        <v>503</v>
      </c>
      <c r="C5" s="908" t="s">
        <v>608</v>
      </c>
      <c r="D5" s="629" t="s">
        <v>610</v>
      </c>
      <c r="E5" s="630"/>
      <c r="F5" s="631" t="s">
        <v>504</v>
      </c>
      <c r="G5" s="908" t="s">
        <v>608</v>
      </c>
      <c r="H5" s="632" t="s">
        <v>610</v>
      </c>
    </row>
    <row r="6" spans="1:8" ht="15" customHeight="1">
      <c r="A6" s="210" t="s">
        <v>356</v>
      </c>
      <c r="B6" s="209" t="s">
        <v>505</v>
      </c>
      <c r="C6" s="606">
        <f>'1.Onbe'!J9+'1.Onbe'!J15</f>
        <v>3034881</v>
      </c>
      <c r="D6" s="216">
        <f>'1.Onbe'!M9+'1.Onbe'!M15</f>
        <v>3284652</v>
      </c>
      <c r="E6" s="211" t="s">
        <v>356</v>
      </c>
      <c r="F6" s="209" t="s">
        <v>205</v>
      </c>
      <c r="G6" s="606">
        <f>'4.Inki'!J397+'5.Önk.műk.'!J1051</f>
        <v>3206629</v>
      </c>
      <c r="H6" s="698">
        <f>'4.Inki'!J400+'5.Önk.műk.'!J1054</f>
        <v>3463647</v>
      </c>
    </row>
    <row r="7" spans="1:8" ht="15" customHeight="1">
      <c r="A7" s="210" t="s">
        <v>363</v>
      </c>
      <c r="B7" s="209" t="s">
        <v>444</v>
      </c>
      <c r="C7" s="606">
        <f>'1.Onbe'!J16</f>
        <v>5845000</v>
      </c>
      <c r="D7" s="216">
        <f>'1.Onbe'!M16</f>
        <v>5845000</v>
      </c>
      <c r="E7" s="211" t="s">
        <v>363</v>
      </c>
      <c r="F7" s="209" t="s">
        <v>506</v>
      </c>
      <c r="G7" s="606">
        <f>'4.Inki'!K397+'5.Önk.műk.'!K1051</f>
        <v>873547</v>
      </c>
      <c r="H7" s="698">
        <f>'4.Inki'!K400+'5.Önk.műk.'!K1054</f>
        <v>956068</v>
      </c>
    </row>
    <row r="8" spans="1:8" ht="15">
      <c r="A8" s="210" t="s">
        <v>364</v>
      </c>
      <c r="B8" s="212" t="s">
        <v>373</v>
      </c>
      <c r="C8" s="606">
        <f>'1.Onbe'!J30+'1.Onbe'!J26</f>
        <v>1512384</v>
      </c>
      <c r="D8" s="216">
        <f>'1.Onbe'!M26+'1.Onbe'!M30</f>
        <v>1537490</v>
      </c>
      <c r="E8" s="211" t="s">
        <v>364</v>
      </c>
      <c r="F8" s="213" t="s">
        <v>207</v>
      </c>
      <c r="G8" s="606">
        <f>'4.Inki'!L397+'5.Önk.műk.'!L1051</f>
        <v>5086695</v>
      </c>
      <c r="H8" s="698">
        <f>'4.Inki'!L400+'5.Önk.műk.'!L1054</f>
        <v>5660860</v>
      </c>
    </row>
    <row r="9" spans="1:8" ht="15">
      <c r="A9" s="210" t="s">
        <v>365</v>
      </c>
      <c r="B9" s="213" t="s">
        <v>452</v>
      </c>
      <c r="C9" s="606">
        <f>'1.Onbe'!J31+'1.Onbe'!J32</f>
        <v>84000</v>
      </c>
      <c r="D9" s="216">
        <f>'1.Onbe'!M31+'1.Onbe'!M32</f>
        <v>86296</v>
      </c>
      <c r="E9" s="214" t="s">
        <v>365</v>
      </c>
      <c r="F9" s="213" t="s">
        <v>507</v>
      </c>
      <c r="G9" s="606">
        <f>'4.Inki'!M397+'5.Önk.műk.'!M1051</f>
        <v>122600</v>
      </c>
      <c r="H9" s="698">
        <f>'4.Inki'!M400+'5.Önk.műk.'!M1054</f>
        <v>101469</v>
      </c>
    </row>
    <row r="10" spans="1:8" ht="15">
      <c r="A10" s="210"/>
      <c r="B10" s="212"/>
      <c r="C10" s="606"/>
      <c r="D10" s="216"/>
      <c r="E10" s="214" t="s">
        <v>366</v>
      </c>
      <c r="F10" s="215" t="s">
        <v>508</v>
      </c>
      <c r="G10" s="622">
        <f>'4.Inki'!N397+'5.Önk.műk.'!N1051</f>
        <v>1239164</v>
      </c>
      <c r="H10" s="698">
        <f>'4.Inki'!N400+'5.Önk.műk.'!N1054</f>
        <v>1520394</v>
      </c>
    </row>
    <row r="11" spans="1:8" ht="15">
      <c r="A11" s="210"/>
      <c r="B11" s="212"/>
      <c r="C11" s="606"/>
      <c r="D11" s="216"/>
      <c r="E11" s="214" t="s">
        <v>509</v>
      </c>
      <c r="F11" s="215" t="s">
        <v>510</v>
      </c>
      <c r="G11" s="622">
        <f>'2.Onki'!J16+'2.Onki'!J24</f>
        <v>256619</v>
      </c>
      <c r="H11" s="698">
        <f>'2.Onki'!M16+'2.Onki'!M24</f>
        <v>163762</v>
      </c>
    </row>
    <row r="12" spans="1:8" s="206" customFormat="1" ht="24.75" customHeight="1">
      <c r="A12" s="217"/>
      <c r="B12" s="218" t="s">
        <v>511</v>
      </c>
      <c r="C12" s="607">
        <f>SUM(C6:C10)</f>
        <v>10476265</v>
      </c>
      <c r="D12" s="219">
        <f>SUM(D6:D10)</f>
        <v>10753438</v>
      </c>
      <c r="E12" s="220"/>
      <c r="F12" s="218" t="s">
        <v>512</v>
      </c>
      <c r="G12" s="623">
        <f>SUM(G6:G11)</f>
        <v>10785254</v>
      </c>
      <c r="H12" s="221">
        <f>SUM(H6:H11)</f>
        <v>11866200</v>
      </c>
    </row>
    <row r="13" spans="1:11" ht="23.25" customHeight="1">
      <c r="A13" s="222"/>
      <c r="B13" s="223" t="s">
        <v>513</v>
      </c>
      <c r="C13" s="608"/>
      <c r="D13" s="609"/>
      <c r="E13" s="224"/>
      <c r="F13" s="223" t="s">
        <v>514</v>
      </c>
      <c r="G13" s="610"/>
      <c r="H13" s="699"/>
      <c r="K13" s="209">
        <v>3</v>
      </c>
    </row>
    <row r="14" spans="1:8" ht="15">
      <c r="A14" s="225" t="s">
        <v>356</v>
      </c>
      <c r="B14" s="226" t="s">
        <v>515</v>
      </c>
      <c r="C14" s="610">
        <f>'1.Onbe'!J34</f>
        <v>1867624</v>
      </c>
      <c r="D14" s="611">
        <f>'1.Onbe'!M34+'1.Onbe'!M39</f>
        <v>4118947</v>
      </c>
      <c r="E14" s="227" t="s">
        <v>356</v>
      </c>
      <c r="F14" s="226" t="s">
        <v>516</v>
      </c>
      <c r="G14" s="610">
        <f>'2.Onki'!J11+'2.Onki'!J26</f>
        <v>1776728</v>
      </c>
      <c r="H14" s="700">
        <f>'2.Onki'!M11+'2.Onki'!M26</f>
        <v>5015886</v>
      </c>
    </row>
    <row r="15" spans="1:8" ht="15">
      <c r="A15" s="225" t="s">
        <v>363</v>
      </c>
      <c r="B15" s="226" t="s">
        <v>459</v>
      </c>
      <c r="C15" s="610">
        <f>'1.Onbe'!J42+'1.Onbe'!J40</f>
        <v>502289</v>
      </c>
      <c r="D15" s="611">
        <f>'1.Onbe'!M40+'1.Onbe'!M42</f>
        <v>220422</v>
      </c>
      <c r="E15" s="227" t="s">
        <v>363</v>
      </c>
      <c r="F15" s="226" t="s">
        <v>517</v>
      </c>
      <c r="G15" s="610">
        <f>'2.Onki'!J12+'2.Onki'!J27</f>
        <v>586432</v>
      </c>
      <c r="H15" s="700">
        <f>'2.Onki'!M12+'2.Onki'!M27</f>
        <v>660363</v>
      </c>
    </row>
    <row r="16" spans="1:8" ht="15">
      <c r="A16" s="225" t="s">
        <v>364</v>
      </c>
      <c r="B16" s="209" t="s">
        <v>462</v>
      </c>
      <c r="C16" s="610">
        <f>'1.Onbe'!J45+'1.Onbe'!J44+'1.Onbe'!J43</f>
        <v>2600</v>
      </c>
      <c r="D16" s="611">
        <f>'1.Onbe'!M44+'1.Onbe'!M46</f>
        <v>4978</v>
      </c>
      <c r="E16" s="227" t="s">
        <v>364</v>
      </c>
      <c r="F16" s="226" t="s">
        <v>404</v>
      </c>
      <c r="G16" s="610">
        <f>'2.Onki'!J28</f>
        <v>748630</v>
      </c>
      <c r="H16" s="700">
        <f>'2.Onki'!M28</f>
        <v>34748</v>
      </c>
    </row>
    <row r="17" spans="1:8" ht="15">
      <c r="A17" s="225"/>
      <c r="C17" s="610"/>
      <c r="D17" s="611"/>
      <c r="E17" s="227" t="s">
        <v>365</v>
      </c>
      <c r="F17" s="226" t="s">
        <v>518</v>
      </c>
      <c r="G17" s="610">
        <f>'2.Onki'!J20</f>
        <v>0</v>
      </c>
      <c r="H17" s="700">
        <f>'2.Onki'!M20</f>
        <v>329839</v>
      </c>
    </row>
    <row r="18" spans="1:8" s="206" customFormat="1" ht="24.75" customHeight="1" thickBot="1">
      <c r="A18" s="228"/>
      <c r="B18" s="229" t="s">
        <v>519</v>
      </c>
      <c r="C18" s="612">
        <f>SUM(C14:C16)</f>
        <v>2372513</v>
      </c>
      <c r="D18" s="245">
        <f>SUM(D14:D16)</f>
        <v>4344347</v>
      </c>
      <c r="E18" s="230"/>
      <c r="F18" s="229" t="s">
        <v>520</v>
      </c>
      <c r="G18" s="624">
        <f>SUM(G14:G17)</f>
        <v>3111790</v>
      </c>
      <c r="H18" s="231">
        <f>SUM(H14:H17)</f>
        <v>6040836</v>
      </c>
    </row>
    <row r="19" spans="1:8" s="206" customFormat="1" ht="24.75" customHeight="1" thickBot="1" thickTop="1">
      <c r="A19" s="232"/>
      <c r="B19" s="233" t="s">
        <v>465</v>
      </c>
      <c r="C19" s="613">
        <f>C12+C18</f>
        <v>12848778</v>
      </c>
      <c r="D19" s="614">
        <f>D12+D18</f>
        <v>15097785</v>
      </c>
      <c r="E19" s="234"/>
      <c r="F19" s="233" t="s">
        <v>494</v>
      </c>
      <c r="G19" s="613">
        <f>G12+G18</f>
        <v>13897044</v>
      </c>
      <c r="H19" s="633">
        <f>H12+H18</f>
        <v>17907036</v>
      </c>
    </row>
    <row r="20" spans="1:8" s="206" customFormat="1" ht="24.75" customHeight="1" thickTop="1">
      <c r="A20" s="235"/>
      <c r="B20" s="223" t="s">
        <v>521</v>
      </c>
      <c r="C20" s="615"/>
      <c r="D20" s="616"/>
      <c r="E20" s="236"/>
      <c r="F20" s="223" t="s">
        <v>522</v>
      </c>
      <c r="G20" s="615"/>
      <c r="H20" s="701"/>
    </row>
    <row r="21" spans="1:8" s="206" customFormat="1" ht="15">
      <c r="A21" s="237" t="s">
        <v>356</v>
      </c>
      <c r="B21" s="206" t="s">
        <v>523</v>
      </c>
      <c r="C21" s="615">
        <f>'1.Onbe'!J64+'1.Onbe'!J65</f>
        <v>0</v>
      </c>
      <c r="D21" s="616"/>
      <c r="E21" s="236" t="s">
        <v>356</v>
      </c>
      <c r="F21" s="206" t="s">
        <v>524</v>
      </c>
      <c r="G21" s="615"/>
      <c r="H21" s="701"/>
    </row>
    <row r="22" spans="1:8" s="206" customFormat="1" ht="15">
      <c r="A22" s="237" t="s">
        <v>363</v>
      </c>
      <c r="B22" s="206" t="s">
        <v>525</v>
      </c>
      <c r="C22" s="615">
        <f>'1.Onbe'!J56</f>
        <v>450000</v>
      </c>
      <c r="D22" s="616">
        <f>'1.Onbe'!M52</f>
        <v>1535072</v>
      </c>
      <c r="E22" s="236" t="s">
        <v>363</v>
      </c>
      <c r="F22" s="206" t="s">
        <v>768</v>
      </c>
      <c r="G22" s="615"/>
      <c r="H22" s="701">
        <f>'2.Onki'!M35</f>
        <v>84682</v>
      </c>
    </row>
    <row r="23" spans="1:8" s="206" customFormat="1" ht="24.75" customHeight="1">
      <c r="A23" s="235"/>
      <c r="B23" s="223" t="s">
        <v>526</v>
      </c>
      <c r="C23" s="615"/>
      <c r="D23" s="616"/>
      <c r="E23" s="236"/>
      <c r="F23" s="223" t="s">
        <v>527</v>
      </c>
      <c r="G23" s="615"/>
      <c r="H23" s="701"/>
    </row>
    <row r="24" spans="1:8" s="206" customFormat="1" ht="15">
      <c r="A24" s="237" t="s">
        <v>364</v>
      </c>
      <c r="B24" s="238" t="s">
        <v>528</v>
      </c>
      <c r="C24" s="615"/>
      <c r="D24" s="616">
        <f>'1.Onbe'!M65</f>
        <v>760595</v>
      </c>
      <c r="E24" s="236" t="s">
        <v>363</v>
      </c>
      <c r="F24" s="238" t="s">
        <v>529</v>
      </c>
      <c r="G24" s="615">
        <f>'2.Onki'!J37</f>
        <v>51734</v>
      </c>
      <c r="H24" s="701">
        <f>'2.Onki'!M37</f>
        <v>51734</v>
      </c>
    </row>
    <row r="25" spans="1:8" s="206" customFormat="1" ht="15">
      <c r="A25" s="237" t="s">
        <v>365</v>
      </c>
      <c r="B25" s="206" t="s">
        <v>523</v>
      </c>
      <c r="C25" s="615"/>
      <c r="D25" s="616"/>
      <c r="E25" s="236" t="s">
        <v>364</v>
      </c>
      <c r="F25" s="206" t="s">
        <v>524</v>
      </c>
      <c r="G25" s="615"/>
      <c r="H25" s="701"/>
    </row>
    <row r="26" spans="1:8" s="206" customFormat="1" ht="15">
      <c r="A26" s="237" t="s">
        <v>366</v>
      </c>
      <c r="B26" s="206" t="s">
        <v>525</v>
      </c>
      <c r="C26" s="615">
        <f>'1.Onbe'!J58</f>
        <v>650000</v>
      </c>
      <c r="D26" s="616">
        <f>'1.Onbe'!M58</f>
        <v>650000</v>
      </c>
      <c r="E26" s="236"/>
      <c r="G26" s="615"/>
      <c r="H26" s="701"/>
    </row>
    <row r="27" spans="1:37" s="243" customFormat="1" ht="15.75" thickBot="1">
      <c r="A27" s="239"/>
      <c r="B27" s="240" t="s">
        <v>530</v>
      </c>
      <c r="C27" s="617">
        <f>SUM(C21:C26)</f>
        <v>1100000</v>
      </c>
      <c r="D27" s="618">
        <f>SUM(D21:D26)</f>
        <v>2945667</v>
      </c>
      <c r="E27" s="241"/>
      <c r="F27" s="240" t="s">
        <v>531</v>
      </c>
      <c r="G27" s="617">
        <f>SUM(G20:G25)</f>
        <v>51734</v>
      </c>
      <c r="H27" s="242">
        <f>SUM(H20:H25)</f>
        <v>136416</v>
      </c>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row>
    <row r="28" spans="1:8" s="206" customFormat="1" ht="30" customHeight="1" thickBot="1" thickTop="1">
      <c r="A28" s="244"/>
      <c r="B28" s="240" t="s">
        <v>532</v>
      </c>
      <c r="C28" s="612">
        <f>SUM(C24:C25,C21:C21,C18,C12)+C22+C26</f>
        <v>13948778</v>
      </c>
      <c r="D28" s="245">
        <f>SUM(D24:D25,D21:D21,D18,D12)+D22+D26</f>
        <v>18043452</v>
      </c>
      <c r="E28" s="246"/>
      <c r="F28" s="240" t="s">
        <v>533</v>
      </c>
      <c r="G28" s="612">
        <f>SUM(G24:G25,G18,G21:G21,G12)</f>
        <v>13948778</v>
      </c>
      <c r="H28" s="247">
        <f>SUM(H24:H25,H18,H21:H21,H12)+H22</f>
        <v>18043452</v>
      </c>
    </row>
    <row r="29" spans="1:8" s="206" customFormat="1" ht="15.75" thickTop="1">
      <c r="A29" s="248"/>
      <c r="B29" s="249" t="s">
        <v>466</v>
      </c>
      <c r="C29" s="619">
        <f>C19-G19</f>
        <v>-1048266</v>
      </c>
      <c r="D29" s="619">
        <f>D19-H19</f>
        <v>-2809251</v>
      </c>
      <c r="E29" s="250"/>
      <c r="F29" s="251"/>
      <c r="G29" s="625"/>
      <c r="H29" s="701"/>
    </row>
    <row r="30" spans="1:8" s="206" customFormat="1" ht="15">
      <c r="A30" s="252"/>
      <c r="B30" s="253" t="s">
        <v>534</v>
      </c>
      <c r="C30" s="620">
        <f>C12-G12</f>
        <v>-308989</v>
      </c>
      <c r="D30" s="620">
        <f>D12-H12</f>
        <v>-1112762</v>
      </c>
      <c r="E30" s="250"/>
      <c r="F30" s="251"/>
      <c r="G30" s="625"/>
      <c r="H30" s="701"/>
    </row>
    <row r="31" spans="1:8" s="206" customFormat="1" ht="15">
      <c r="A31" s="252"/>
      <c r="B31" s="253" t="s">
        <v>535</v>
      </c>
      <c r="C31" s="620">
        <f>C18-G18</f>
        <v>-739277</v>
      </c>
      <c r="D31" s="620">
        <f>D18-H18</f>
        <v>-1696489</v>
      </c>
      <c r="E31" s="250"/>
      <c r="F31" s="251"/>
      <c r="G31" s="625"/>
      <c r="H31" s="701"/>
    </row>
    <row r="32" spans="1:8" s="206" customFormat="1" ht="15">
      <c r="A32" s="252"/>
      <c r="B32" s="268" t="s">
        <v>536</v>
      </c>
      <c r="C32" s="620">
        <f>C29-G27</f>
        <v>-1100000</v>
      </c>
      <c r="D32" s="620">
        <f>D29-H27</f>
        <v>-2945667</v>
      </c>
      <c r="E32" s="250"/>
      <c r="F32" s="251"/>
      <c r="G32" s="625"/>
      <c r="H32" s="701"/>
    </row>
    <row r="33" spans="1:8" s="206" customFormat="1" ht="30">
      <c r="A33" s="252"/>
      <c r="B33" s="906" t="s">
        <v>542</v>
      </c>
      <c r="C33" s="620">
        <f>C32+C26+C22</f>
        <v>0</v>
      </c>
      <c r="D33" s="620">
        <f>D32+D26+D22</f>
        <v>-760595</v>
      </c>
      <c r="E33" s="250"/>
      <c r="F33" s="251"/>
      <c r="G33" s="625"/>
      <c r="H33" s="701"/>
    </row>
    <row r="34" spans="1:8" s="206" customFormat="1" ht="30">
      <c r="A34" s="254"/>
      <c r="B34" s="266" t="s">
        <v>758</v>
      </c>
      <c r="C34" s="621">
        <f>C32+C26+C22</f>
        <v>0</v>
      </c>
      <c r="D34" s="621">
        <f>D32+D26+D22+D24</f>
        <v>0</v>
      </c>
      <c r="E34" s="256"/>
      <c r="F34" s="255"/>
      <c r="G34" s="626"/>
      <c r="H34" s="702"/>
    </row>
    <row r="35" spans="1:8" ht="19.5" customHeight="1">
      <c r="A35" s="257"/>
      <c r="B35" s="209" t="s">
        <v>537</v>
      </c>
      <c r="C35" s="258">
        <f>(C12+C22)/C28</f>
        <v>0.7833134199999455</v>
      </c>
      <c r="D35" s="258">
        <f>(D12+D22)/D28</f>
        <v>0.6810509430235412</v>
      </c>
      <c r="E35" s="259"/>
      <c r="F35" s="209" t="s">
        <v>538</v>
      </c>
      <c r="G35" s="258">
        <f>G12/G28</f>
        <v>0.7732042190362481</v>
      </c>
      <c r="H35" s="904">
        <f>(H12+H22)/H28</f>
        <v>0.6623390025367651</v>
      </c>
    </row>
    <row r="36" spans="1:8" ht="19.5" customHeight="1" thickBot="1">
      <c r="A36" s="260"/>
      <c r="B36" s="261" t="s">
        <v>539</v>
      </c>
      <c r="C36" s="262">
        <f>(C18+C26)/C28</f>
        <v>0.21668658000005447</v>
      </c>
      <c r="D36" s="262">
        <f>(D18+D26+D24)/D28</f>
        <v>0.3189490569764588</v>
      </c>
      <c r="E36" s="263"/>
      <c r="F36" s="261" t="s">
        <v>540</v>
      </c>
      <c r="G36" s="262">
        <f>(G18+G24)/G28</f>
        <v>0.2267957809637518</v>
      </c>
      <c r="H36" s="905">
        <f>(H18+H24)/H28</f>
        <v>0.33766099746323486</v>
      </c>
    </row>
    <row r="37" ht="15">
      <c r="F37" s="209" t="s">
        <v>541</v>
      </c>
    </row>
    <row r="38" ht="15">
      <c r="C38" s="173" t="s">
        <v>541</v>
      </c>
    </row>
  </sheetData>
  <sheetProtection/>
  <mergeCells count="4">
    <mergeCell ref="A1:B1"/>
    <mergeCell ref="A2:G2"/>
    <mergeCell ref="A3:G3"/>
    <mergeCell ref="G4:H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R71"/>
  <sheetViews>
    <sheetView view="pageBreakPreview" zoomScale="85" zoomScaleSheetLayoutView="85" zoomScalePageLayoutView="0" workbookViewId="0" topLeftCell="A1">
      <selection activeCell="B2" sqref="B2:Q2"/>
    </sheetView>
  </sheetViews>
  <sheetFormatPr defaultColWidth="9.125" defaultRowHeight="12.75"/>
  <cols>
    <col min="1" max="1" width="3.375" style="1252" bestFit="1" customWidth="1"/>
    <col min="2" max="2" width="3.75390625" style="362" customWidth="1"/>
    <col min="3" max="3" width="34.00390625" style="106" bestFit="1" customWidth="1"/>
    <col min="4" max="4" width="7.75390625" style="106" bestFit="1" customWidth="1"/>
    <col min="5" max="5" width="6.375" style="106" bestFit="1" customWidth="1"/>
    <col min="6" max="6" width="7.00390625" style="106" bestFit="1" customWidth="1"/>
    <col min="7" max="7" width="11.375" style="106" bestFit="1" customWidth="1"/>
    <col min="8" max="8" width="10.125" style="106" bestFit="1" customWidth="1"/>
    <col min="9" max="9" width="11.00390625" style="106" bestFit="1" customWidth="1"/>
    <col min="10" max="10" width="12.625" style="106" bestFit="1" customWidth="1"/>
    <col min="11" max="11" width="6.25390625" style="106" bestFit="1" customWidth="1"/>
    <col min="12" max="12" width="6.25390625" style="106" customWidth="1"/>
    <col min="13" max="13" width="12.75390625" style="106" bestFit="1" customWidth="1"/>
    <col min="14" max="14" width="12.125" style="106" bestFit="1" customWidth="1"/>
    <col min="15" max="15" width="10.875" style="106" customWidth="1"/>
    <col min="16" max="16" width="9.25390625" style="106" customWidth="1"/>
    <col min="17" max="17" width="10.375" style="106" bestFit="1" customWidth="1"/>
    <col min="18" max="18" width="10.25390625" style="106" customWidth="1"/>
    <col min="19" max="16384" width="9.125" style="106" customWidth="1"/>
  </cols>
  <sheetData>
    <row r="1" spans="1:17" s="105" customFormat="1" ht="31.5" customHeight="1">
      <c r="A1" s="1250"/>
      <c r="B1" s="1646" t="s">
        <v>1134</v>
      </c>
      <c r="C1" s="1646"/>
      <c r="D1" s="1646"/>
      <c r="E1" s="1646"/>
      <c r="F1" s="1646"/>
      <c r="G1" s="1646"/>
      <c r="H1" s="1646"/>
      <c r="I1" s="1646"/>
      <c r="J1" s="1646"/>
      <c r="K1" s="1646"/>
      <c r="L1" s="1646"/>
      <c r="M1" s="1646"/>
      <c r="N1" s="1644"/>
      <c r="O1" s="1644"/>
      <c r="P1" s="1644"/>
      <c r="Q1" s="1644"/>
    </row>
    <row r="2" spans="1:17" s="591" customFormat="1" ht="24.75" customHeight="1">
      <c r="A2" s="1251"/>
      <c r="B2" s="1541" t="s">
        <v>646</v>
      </c>
      <c r="C2" s="1541"/>
      <c r="D2" s="1541"/>
      <c r="E2" s="1541"/>
      <c r="F2" s="1541"/>
      <c r="G2" s="1541"/>
      <c r="H2" s="1541"/>
      <c r="I2" s="1541"/>
      <c r="J2" s="1541"/>
      <c r="K2" s="1541"/>
      <c r="L2" s="1541"/>
      <c r="M2" s="1541"/>
      <c r="N2" s="1541"/>
      <c r="O2" s="1541"/>
      <c r="P2" s="1541"/>
      <c r="Q2" s="1541"/>
    </row>
    <row r="3" spans="1:17" s="591" customFormat="1" ht="24.75" customHeight="1">
      <c r="A3" s="1251"/>
      <c r="B3" s="1541" t="s">
        <v>906</v>
      </c>
      <c r="C3" s="1541"/>
      <c r="D3" s="1541"/>
      <c r="E3" s="1541"/>
      <c r="F3" s="1541"/>
      <c r="G3" s="1541"/>
      <c r="H3" s="1541"/>
      <c r="I3" s="1541"/>
      <c r="J3" s="1541"/>
      <c r="K3" s="1541"/>
      <c r="L3" s="1541"/>
      <c r="M3" s="1541"/>
      <c r="N3" s="1541"/>
      <c r="O3" s="1541"/>
      <c r="P3" s="1541"/>
      <c r="Q3" s="1541"/>
    </row>
    <row r="4" spans="15:17" ht="30" customHeight="1">
      <c r="O4" s="1645" t="s">
        <v>0</v>
      </c>
      <c r="P4" s="1645"/>
      <c r="Q4" s="1645"/>
    </row>
    <row r="5" spans="1:17" s="1249" customFormat="1" ht="19.5" customHeight="1" thickBot="1">
      <c r="A5" s="1252"/>
      <c r="B5" s="1643" t="s">
        <v>1</v>
      </c>
      <c r="C5" s="1643"/>
      <c r="D5" s="1249" t="s">
        <v>3</v>
      </c>
      <c r="E5" s="1249" t="s">
        <v>2</v>
      </c>
      <c r="F5" s="1249" t="s">
        <v>4</v>
      </c>
      <c r="G5" s="1249" t="s">
        <v>5</v>
      </c>
      <c r="H5" s="1249" t="s">
        <v>21</v>
      </c>
      <c r="I5" s="1249" t="s">
        <v>22</v>
      </c>
      <c r="J5" s="1249" t="s">
        <v>23</v>
      </c>
      <c r="K5" s="1249" t="s">
        <v>199</v>
      </c>
      <c r="L5" s="1249" t="s">
        <v>128</v>
      </c>
      <c r="M5" s="1249" t="s">
        <v>31</v>
      </c>
      <c r="N5" s="1249" t="s">
        <v>200</v>
      </c>
      <c r="O5" s="1249" t="s">
        <v>201</v>
      </c>
      <c r="P5" s="1249" t="s">
        <v>398</v>
      </c>
      <c r="Q5" s="1249" t="s">
        <v>399</v>
      </c>
    </row>
    <row r="6" spans="1:17" s="420" customFormat="1" ht="24.75" customHeight="1" thickBot="1">
      <c r="A6" s="1649"/>
      <c r="B6" s="1650" t="s">
        <v>616</v>
      </c>
      <c r="C6" s="1651"/>
      <c r="D6" s="1647" t="s">
        <v>617</v>
      </c>
      <c r="E6" s="1654" t="s">
        <v>618</v>
      </c>
      <c r="F6" s="593" t="s">
        <v>619</v>
      </c>
      <c r="G6" s="1647" t="s">
        <v>620</v>
      </c>
      <c r="H6" s="1152" t="s">
        <v>655</v>
      </c>
      <c r="I6" s="1152" t="s">
        <v>621</v>
      </c>
      <c r="J6" s="1152" t="s">
        <v>622</v>
      </c>
      <c r="K6" s="1152" t="s">
        <v>623</v>
      </c>
      <c r="L6" s="1152" t="s">
        <v>624</v>
      </c>
      <c r="M6" s="1152" t="s">
        <v>625</v>
      </c>
      <c r="N6" s="593" t="s">
        <v>626</v>
      </c>
      <c r="O6" s="1656" t="s">
        <v>627</v>
      </c>
      <c r="P6" s="1657"/>
      <c r="Q6" s="1647" t="s">
        <v>355</v>
      </c>
    </row>
    <row r="7" spans="1:17" s="420" customFormat="1" ht="38.25" customHeight="1" thickBot="1">
      <c r="A7" s="1649"/>
      <c r="B7" s="1652"/>
      <c r="C7" s="1653"/>
      <c r="D7" s="1648"/>
      <c r="E7" s="1655"/>
      <c r="F7" s="594" t="s">
        <v>628</v>
      </c>
      <c r="G7" s="1648"/>
      <c r="H7" s="1153" t="s">
        <v>654</v>
      </c>
      <c r="I7" s="1153" t="s">
        <v>629</v>
      </c>
      <c r="J7" s="1153" t="s">
        <v>630</v>
      </c>
      <c r="K7" s="1153" t="s">
        <v>631</v>
      </c>
      <c r="L7" s="1153"/>
      <c r="M7" s="1153" t="s">
        <v>632</v>
      </c>
      <c r="N7" s="594" t="s">
        <v>633</v>
      </c>
      <c r="O7" s="595" t="s">
        <v>634</v>
      </c>
      <c r="P7" s="595" t="s">
        <v>766</v>
      </c>
      <c r="Q7" s="1648"/>
    </row>
    <row r="8" spans="1:17" s="1240" customFormat="1" ht="34.5" customHeight="1">
      <c r="A8" s="1253">
        <v>1</v>
      </c>
      <c r="B8" s="1239" t="s">
        <v>635</v>
      </c>
      <c r="C8" s="1240" t="s">
        <v>767</v>
      </c>
      <c r="D8" s="1241"/>
      <c r="E8" s="1241"/>
      <c r="F8" s="1241"/>
      <c r="G8" s="1241"/>
      <c r="H8" s="1241"/>
      <c r="I8" s="1241"/>
      <c r="J8" s="1241"/>
      <c r="K8" s="1241"/>
      <c r="L8" s="1241"/>
      <c r="M8" s="1241"/>
      <c r="N8" s="1241"/>
      <c r="O8" s="1241">
        <v>2000</v>
      </c>
      <c r="P8" s="1241">
        <v>205</v>
      </c>
      <c r="Q8" s="1242">
        <f>SUM(D8:P8)</f>
        <v>2205</v>
      </c>
    </row>
    <row r="9" spans="1:17" s="397" customFormat="1" ht="17.25">
      <c r="A9" s="1254">
        <v>2</v>
      </c>
      <c r="B9" s="892"/>
      <c r="C9" s="397" t="s">
        <v>771</v>
      </c>
      <c r="D9" s="426"/>
      <c r="E9" s="426"/>
      <c r="F9" s="426"/>
      <c r="G9" s="426"/>
      <c r="H9" s="426"/>
      <c r="I9" s="426">
        <v>260</v>
      </c>
      <c r="J9" s="426"/>
      <c r="K9" s="426">
        <v>100</v>
      </c>
      <c r="L9" s="426"/>
      <c r="M9" s="426">
        <v>800</v>
      </c>
      <c r="N9" s="426">
        <v>790</v>
      </c>
      <c r="O9" s="426">
        <v>255</v>
      </c>
      <c r="P9" s="426">
        <v>0</v>
      </c>
      <c r="Q9" s="893">
        <f aca="true" t="shared" si="0" ref="Q9:Q55">SUM(D9:P9)</f>
        <v>2205</v>
      </c>
    </row>
    <row r="10" spans="1:17" s="414" customFormat="1" ht="17.25">
      <c r="A10" s="1254">
        <v>3</v>
      </c>
      <c r="B10" s="602"/>
      <c r="C10" s="414" t="s">
        <v>609</v>
      </c>
      <c r="D10" s="596"/>
      <c r="E10" s="596"/>
      <c r="F10" s="596"/>
      <c r="G10" s="596"/>
      <c r="H10" s="596"/>
      <c r="I10" s="596"/>
      <c r="J10" s="596"/>
      <c r="K10" s="596"/>
      <c r="L10" s="596"/>
      <c r="M10" s="596"/>
      <c r="N10" s="596"/>
      <c r="O10" s="596"/>
      <c r="P10" s="596"/>
      <c r="Q10" s="603">
        <f t="shared" si="0"/>
        <v>0</v>
      </c>
    </row>
    <row r="11" spans="1:17" s="362" customFormat="1" ht="17.25">
      <c r="A11" s="1252">
        <v>4</v>
      </c>
      <c r="B11" s="892"/>
      <c r="C11" s="363" t="s">
        <v>807</v>
      </c>
      <c r="D11" s="597">
        <f>SUM(D9:D10)</f>
        <v>0</v>
      </c>
      <c r="E11" s="597">
        <f aca="true" t="shared" si="1" ref="E11:P11">SUM(E9:E10)</f>
        <v>0</v>
      </c>
      <c r="F11" s="597">
        <f t="shared" si="1"/>
        <v>0</v>
      </c>
      <c r="G11" s="597">
        <f t="shared" si="1"/>
        <v>0</v>
      </c>
      <c r="H11" s="597">
        <f t="shared" si="1"/>
        <v>0</v>
      </c>
      <c r="I11" s="597">
        <f t="shared" si="1"/>
        <v>260</v>
      </c>
      <c r="J11" s="597">
        <f t="shared" si="1"/>
        <v>0</v>
      </c>
      <c r="K11" s="597">
        <f t="shared" si="1"/>
        <v>100</v>
      </c>
      <c r="L11" s="597">
        <f t="shared" si="1"/>
        <v>0</v>
      </c>
      <c r="M11" s="597">
        <f t="shared" si="1"/>
        <v>800</v>
      </c>
      <c r="N11" s="597">
        <f t="shared" si="1"/>
        <v>790</v>
      </c>
      <c r="O11" s="597">
        <f t="shared" si="1"/>
        <v>255</v>
      </c>
      <c r="P11" s="597">
        <f t="shared" si="1"/>
        <v>0</v>
      </c>
      <c r="Q11" s="894">
        <f t="shared" si="0"/>
        <v>2205</v>
      </c>
    </row>
    <row r="12" spans="1:17" s="1240" customFormat="1" ht="34.5" customHeight="1">
      <c r="A12" s="1254">
        <v>5</v>
      </c>
      <c r="B12" s="1239" t="s">
        <v>363</v>
      </c>
      <c r="C12" s="1240" t="s">
        <v>767</v>
      </c>
      <c r="D12" s="1241"/>
      <c r="E12" s="1241"/>
      <c r="F12" s="1241"/>
      <c r="G12" s="1241"/>
      <c r="H12" s="1241"/>
      <c r="I12" s="1241"/>
      <c r="J12" s="1241"/>
      <c r="K12" s="1241"/>
      <c r="L12" s="1241"/>
      <c r="M12" s="1241"/>
      <c r="N12" s="1241"/>
      <c r="O12" s="1241">
        <v>2000</v>
      </c>
      <c r="P12" s="1241">
        <v>377</v>
      </c>
      <c r="Q12" s="1242">
        <f t="shared" si="0"/>
        <v>2377</v>
      </c>
    </row>
    <row r="13" spans="1:17" s="397" customFormat="1" ht="17.25">
      <c r="A13" s="1254">
        <v>6</v>
      </c>
      <c r="B13" s="892"/>
      <c r="C13" s="397" t="s">
        <v>771</v>
      </c>
      <c r="D13" s="426">
        <v>200</v>
      </c>
      <c r="E13" s="426"/>
      <c r="F13" s="426"/>
      <c r="G13" s="426">
        <v>267</v>
      </c>
      <c r="H13" s="426"/>
      <c r="I13" s="426"/>
      <c r="J13" s="426"/>
      <c r="K13" s="426"/>
      <c r="L13" s="426"/>
      <c r="M13" s="426">
        <v>795</v>
      </c>
      <c r="N13" s="426"/>
      <c r="O13" s="426">
        <v>1115</v>
      </c>
      <c r="P13" s="426">
        <v>0</v>
      </c>
      <c r="Q13" s="893">
        <f t="shared" si="0"/>
        <v>2377</v>
      </c>
    </row>
    <row r="14" spans="1:17" s="414" customFormat="1" ht="17.25">
      <c r="A14" s="1252">
        <v>7</v>
      </c>
      <c r="B14" s="602"/>
      <c r="C14" s="414" t="s">
        <v>609</v>
      </c>
      <c r="D14" s="596">
        <v>642</v>
      </c>
      <c r="E14" s="596"/>
      <c r="F14" s="596"/>
      <c r="G14" s="596"/>
      <c r="H14" s="596"/>
      <c r="I14" s="596"/>
      <c r="J14" s="596"/>
      <c r="K14" s="596"/>
      <c r="L14" s="596"/>
      <c r="M14" s="596"/>
      <c r="N14" s="596"/>
      <c r="O14" s="596">
        <v>-642</v>
      </c>
      <c r="P14" s="426"/>
      <c r="Q14" s="603">
        <f t="shared" si="0"/>
        <v>0</v>
      </c>
    </row>
    <row r="15" spans="1:17" s="362" customFormat="1" ht="17.25">
      <c r="A15" s="1254">
        <v>8</v>
      </c>
      <c r="B15" s="892"/>
      <c r="C15" s="363" t="s">
        <v>807</v>
      </c>
      <c r="D15" s="597">
        <f>SUM(D13:D14)</f>
        <v>842</v>
      </c>
      <c r="E15" s="597">
        <f aca="true" t="shared" si="2" ref="E15:P15">SUM(E13:E14)</f>
        <v>0</v>
      </c>
      <c r="F15" s="597">
        <f t="shared" si="2"/>
        <v>0</v>
      </c>
      <c r="G15" s="597">
        <f t="shared" si="2"/>
        <v>267</v>
      </c>
      <c r="H15" s="597">
        <f t="shared" si="2"/>
        <v>0</v>
      </c>
      <c r="I15" s="597">
        <f t="shared" si="2"/>
        <v>0</v>
      </c>
      <c r="J15" s="597">
        <f t="shared" si="2"/>
        <v>0</v>
      </c>
      <c r="K15" s="597">
        <f t="shared" si="2"/>
        <v>0</v>
      </c>
      <c r="L15" s="597">
        <f t="shared" si="2"/>
        <v>0</v>
      </c>
      <c r="M15" s="597">
        <f t="shared" si="2"/>
        <v>795</v>
      </c>
      <c r="N15" s="597">
        <f t="shared" si="2"/>
        <v>0</v>
      </c>
      <c r="O15" s="597">
        <f t="shared" si="2"/>
        <v>473</v>
      </c>
      <c r="P15" s="597">
        <f t="shared" si="2"/>
        <v>0</v>
      </c>
      <c r="Q15" s="894">
        <f t="shared" si="0"/>
        <v>2377</v>
      </c>
    </row>
    <row r="16" spans="1:17" s="1240" customFormat="1" ht="34.5" customHeight="1">
      <c r="A16" s="1254">
        <v>9</v>
      </c>
      <c r="B16" s="1239" t="s">
        <v>636</v>
      </c>
      <c r="C16" s="1240" t="s">
        <v>767</v>
      </c>
      <c r="D16" s="1241"/>
      <c r="E16" s="1241"/>
      <c r="F16" s="1241"/>
      <c r="G16" s="1241"/>
      <c r="H16" s="1241"/>
      <c r="I16" s="1241"/>
      <c r="J16" s="1241"/>
      <c r="K16" s="1241"/>
      <c r="L16" s="1241"/>
      <c r="M16" s="1241"/>
      <c r="N16" s="1241"/>
      <c r="O16" s="1241">
        <v>2000</v>
      </c>
      <c r="P16" s="1241">
        <v>116</v>
      </c>
      <c r="Q16" s="1242">
        <f t="shared" si="0"/>
        <v>2116</v>
      </c>
    </row>
    <row r="17" spans="1:17" s="397" customFormat="1" ht="17.25">
      <c r="A17" s="1252">
        <v>10</v>
      </c>
      <c r="B17" s="892"/>
      <c r="C17" s="397" t="s">
        <v>771</v>
      </c>
      <c r="D17" s="426">
        <v>250</v>
      </c>
      <c r="E17" s="426"/>
      <c r="F17" s="426"/>
      <c r="G17" s="426">
        <v>200</v>
      </c>
      <c r="H17" s="426"/>
      <c r="I17" s="426">
        <v>240</v>
      </c>
      <c r="J17" s="426"/>
      <c r="K17" s="426"/>
      <c r="L17" s="426"/>
      <c r="M17" s="426">
        <v>800</v>
      </c>
      <c r="N17" s="426">
        <v>150</v>
      </c>
      <c r="O17" s="426">
        <v>476</v>
      </c>
      <c r="P17" s="426">
        <v>0</v>
      </c>
      <c r="Q17" s="893">
        <f t="shared" si="0"/>
        <v>2116</v>
      </c>
    </row>
    <row r="18" spans="1:17" s="414" customFormat="1" ht="17.25">
      <c r="A18" s="1254">
        <v>11</v>
      </c>
      <c r="B18" s="602"/>
      <c r="C18" s="414" t="s">
        <v>609</v>
      </c>
      <c r="D18" s="596"/>
      <c r="E18" s="596"/>
      <c r="F18" s="596"/>
      <c r="G18" s="596"/>
      <c r="H18" s="596"/>
      <c r="I18" s="596"/>
      <c r="J18" s="596"/>
      <c r="K18" s="596"/>
      <c r="L18" s="596"/>
      <c r="M18" s="596"/>
      <c r="N18" s="596"/>
      <c r="O18" s="596"/>
      <c r="P18" s="426"/>
      <c r="Q18" s="603">
        <f t="shared" si="0"/>
        <v>0</v>
      </c>
    </row>
    <row r="19" spans="1:17" s="362" customFormat="1" ht="17.25">
      <c r="A19" s="1254">
        <v>12</v>
      </c>
      <c r="B19" s="892"/>
      <c r="C19" s="363" t="s">
        <v>807</v>
      </c>
      <c r="D19" s="597">
        <f>SUM(D17:D18)</f>
        <v>250</v>
      </c>
      <c r="E19" s="597">
        <f aca="true" t="shared" si="3" ref="E19:P19">SUM(E17:E18)</f>
        <v>0</v>
      </c>
      <c r="F19" s="597">
        <f t="shared" si="3"/>
        <v>0</v>
      </c>
      <c r="G19" s="597">
        <f t="shared" si="3"/>
        <v>200</v>
      </c>
      <c r="H19" s="597">
        <f t="shared" si="3"/>
        <v>0</v>
      </c>
      <c r="I19" s="597">
        <f t="shared" si="3"/>
        <v>240</v>
      </c>
      <c r="J19" s="597">
        <f t="shared" si="3"/>
        <v>0</v>
      </c>
      <c r="K19" s="597">
        <f t="shared" si="3"/>
        <v>0</v>
      </c>
      <c r="L19" s="597">
        <f t="shared" si="3"/>
        <v>0</v>
      </c>
      <c r="M19" s="597">
        <f t="shared" si="3"/>
        <v>800</v>
      </c>
      <c r="N19" s="597">
        <f t="shared" si="3"/>
        <v>150</v>
      </c>
      <c r="O19" s="597">
        <f t="shared" si="3"/>
        <v>476</v>
      </c>
      <c r="P19" s="597">
        <f t="shared" si="3"/>
        <v>0</v>
      </c>
      <c r="Q19" s="894">
        <f t="shared" si="0"/>
        <v>2116</v>
      </c>
    </row>
    <row r="20" spans="1:17" s="1240" customFormat="1" ht="34.5" customHeight="1">
      <c r="A20" s="1252">
        <v>13</v>
      </c>
      <c r="B20" s="1239" t="s">
        <v>637</v>
      </c>
      <c r="C20" s="1240" t="s">
        <v>767</v>
      </c>
      <c r="D20" s="1241"/>
      <c r="E20" s="1241"/>
      <c r="F20" s="1241"/>
      <c r="G20" s="1241"/>
      <c r="H20" s="1241"/>
      <c r="I20" s="1241"/>
      <c r="J20" s="1241"/>
      <c r="K20" s="1241"/>
      <c r="L20" s="1241"/>
      <c r="M20" s="1241"/>
      <c r="N20" s="1241"/>
      <c r="O20" s="1241">
        <v>2000</v>
      </c>
      <c r="P20" s="1241">
        <v>1135</v>
      </c>
      <c r="Q20" s="1242">
        <f t="shared" si="0"/>
        <v>3135</v>
      </c>
    </row>
    <row r="21" spans="1:17" s="397" customFormat="1" ht="17.25">
      <c r="A21" s="1254">
        <v>14</v>
      </c>
      <c r="B21" s="892"/>
      <c r="C21" s="397" t="s">
        <v>771</v>
      </c>
      <c r="D21" s="426">
        <v>390</v>
      </c>
      <c r="E21" s="426"/>
      <c r="F21" s="426"/>
      <c r="G21" s="426">
        <v>272</v>
      </c>
      <c r="H21" s="426"/>
      <c r="I21" s="426">
        <v>40</v>
      </c>
      <c r="J21" s="426"/>
      <c r="K21" s="426"/>
      <c r="L21" s="426"/>
      <c r="M21" s="426">
        <v>405</v>
      </c>
      <c r="N21" s="426">
        <v>200</v>
      </c>
      <c r="O21" s="426">
        <v>1828</v>
      </c>
      <c r="P21" s="426">
        <v>0</v>
      </c>
      <c r="Q21" s="893">
        <f t="shared" si="0"/>
        <v>3135</v>
      </c>
    </row>
    <row r="22" spans="1:17" s="414" customFormat="1" ht="17.25">
      <c r="A22" s="1254">
        <v>15</v>
      </c>
      <c r="B22" s="602"/>
      <c r="C22" s="414" t="s">
        <v>609</v>
      </c>
      <c r="D22" s="596">
        <v>642</v>
      </c>
      <c r="E22" s="596"/>
      <c r="F22" s="596"/>
      <c r="G22" s="596">
        <v>100</v>
      </c>
      <c r="H22" s="596"/>
      <c r="I22" s="596">
        <v>50</v>
      </c>
      <c r="J22" s="596"/>
      <c r="K22" s="596"/>
      <c r="L22" s="596"/>
      <c r="M22" s="596"/>
      <c r="N22" s="596">
        <v>30</v>
      </c>
      <c r="O22" s="596">
        <v>-822</v>
      </c>
      <c r="P22" s="426"/>
      <c r="Q22" s="603">
        <f t="shared" si="0"/>
        <v>0</v>
      </c>
    </row>
    <row r="23" spans="1:17" s="362" customFormat="1" ht="17.25">
      <c r="A23" s="1252">
        <v>16</v>
      </c>
      <c r="B23" s="892"/>
      <c r="C23" s="363" t="s">
        <v>807</v>
      </c>
      <c r="D23" s="597">
        <f>SUM(D21:D22)</f>
        <v>1032</v>
      </c>
      <c r="E23" s="597">
        <f aca="true" t="shared" si="4" ref="E23:P23">SUM(E21:E22)</f>
        <v>0</v>
      </c>
      <c r="F23" s="597">
        <f t="shared" si="4"/>
        <v>0</v>
      </c>
      <c r="G23" s="597">
        <f t="shared" si="4"/>
        <v>372</v>
      </c>
      <c r="H23" s="597">
        <f t="shared" si="4"/>
        <v>0</v>
      </c>
      <c r="I23" s="597">
        <f t="shared" si="4"/>
        <v>90</v>
      </c>
      <c r="J23" s="597">
        <f t="shared" si="4"/>
        <v>0</v>
      </c>
      <c r="K23" s="597">
        <f t="shared" si="4"/>
        <v>0</v>
      </c>
      <c r="L23" s="597">
        <f t="shared" si="4"/>
        <v>0</v>
      </c>
      <c r="M23" s="597">
        <f t="shared" si="4"/>
        <v>405</v>
      </c>
      <c r="N23" s="597">
        <f t="shared" si="4"/>
        <v>230</v>
      </c>
      <c r="O23" s="597">
        <f t="shared" si="4"/>
        <v>1006</v>
      </c>
      <c r="P23" s="597">
        <f t="shared" si="4"/>
        <v>0</v>
      </c>
      <c r="Q23" s="894">
        <f t="shared" si="0"/>
        <v>3135</v>
      </c>
    </row>
    <row r="24" spans="1:18" s="1240" customFormat="1" ht="34.5" customHeight="1">
      <c r="A24" s="1254">
        <v>17</v>
      </c>
      <c r="B24" s="1239" t="s">
        <v>638</v>
      </c>
      <c r="C24" s="1240" t="s">
        <v>767</v>
      </c>
      <c r="D24" s="1241"/>
      <c r="E24" s="1241"/>
      <c r="F24" s="1241"/>
      <c r="G24" s="1241"/>
      <c r="H24" s="1241"/>
      <c r="I24" s="1241"/>
      <c r="J24" s="1241"/>
      <c r="K24" s="1241"/>
      <c r="L24" s="1241"/>
      <c r="M24" s="1241"/>
      <c r="N24" s="1241"/>
      <c r="O24" s="1241">
        <v>2000</v>
      </c>
      <c r="P24" s="1241">
        <v>817</v>
      </c>
      <c r="Q24" s="1242">
        <f t="shared" si="0"/>
        <v>2817</v>
      </c>
      <c r="R24" s="1243"/>
    </row>
    <row r="25" spans="1:18" s="397" customFormat="1" ht="17.25">
      <c r="A25" s="1254">
        <v>18</v>
      </c>
      <c r="B25" s="892"/>
      <c r="C25" s="397" t="s">
        <v>771</v>
      </c>
      <c r="D25" s="426">
        <v>50</v>
      </c>
      <c r="E25" s="426"/>
      <c r="F25" s="426"/>
      <c r="G25" s="426">
        <v>221</v>
      </c>
      <c r="H25" s="426">
        <v>224</v>
      </c>
      <c r="I25" s="426"/>
      <c r="J25" s="426"/>
      <c r="K25" s="426"/>
      <c r="L25" s="426"/>
      <c r="M25" s="426">
        <v>455</v>
      </c>
      <c r="N25" s="426">
        <v>420</v>
      </c>
      <c r="O25" s="426">
        <v>1447</v>
      </c>
      <c r="P25" s="426">
        <v>0</v>
      </c>
      <c r="Q25" s="893">
        <f t="shared" si="0"/>
        <v>2817</v>
      </c>
      <c r="R25" s="598"/>
    </row>
    <row r="26" spans="1:17" s="414" customFormat="1" ht="17.25">
      <c r="A26" s="1252">
        <v>19</v>
      </c>
      <c r="B26" s="602"/>
      <c r="C26" s="414" t="s">
        <v>609</v>
      </c>
      <c r="D26" s="596">
        <v>600</v>
      </c>
      <c r="E26" s="596"/>
      <c r="F26" s="596"/>
      <c r="G26" s="596"/>
      <c r="H26" s="596">
        <v>200</v>
      </c>
      <c r="I26" s="596"/>
      <c r="J26" s="596"/>
      <c r="K26" s="596"/>
      <c r="L26" s="596"/>
      <c r="M26" s="596"/>
      <c r="N26" s="596"/>
      <c r="O26" s="596">
        <v>-800</v>
      </c>
      <c r="P26" s="426"/>
      <c r="Q26" s="603">
        <f t="shared" si="0"/>
        <v>0</v>
      </c>
    </row>
    <row r="27" spans="1:17" s="362" customFormat="1" ht="17.25">
      <c r="A27" s="1254">
        <v>20</v>
      </c>
      <c r="B27" s="892"/>
      <c r="C27" s="363" t="s">
        <v>807</v>
      </c>
      <c r="D27" s="599">
        <f>SUM(D25:D26)</f>
        <v>650</v>
      </c>
      <c r="E27" s="599">
        <f aca="true" t="shared" si="5" ref="E27:P27">SUM(E25:E26)</f>
        <v>0</v>
      </c>
      <c r="F27" s="599">
        <f t="shared" si="5"/>
        <v>0</v>
      </c>
      <c r="G27" s="599">
        <f t="shared" si="5"/>
        <v>221</v>
      </c>
      <c r="H27" s="599">
        <f t="shared" si="5"/>
        <v>424</v>
      </c>
      <c r="I27" s="599">
        <f t="shared" si="5"/>
        <v>0</v>
      </c>
      <c r="J27" s="599">
        <f t="shared" si="5"/>
        <v>0</v>
      </c>
      <c r="K27" s="599">
        <f t="shared" si="5"/>
        <v>0</v>
      </c>
      <c r="L27" s="599">
        <f t="shared" si="5"/>
        <v>0</v>
      </c>
      <c r="M27" s="599">
        <f t="shared" si="5"/>
        <v>455</v>
      </c>
      <c r="N27" s="599">
        <f t="shared" si="5"/>
        <v>420</v>
      </c>
      <c r="O27" s="599">
        <f t="shared" si="5"/>
        <v>647</v>
      </c>
      <c r="P27" s="599">
        <f t="shared" si="5"/>
        <v>0</v>
      </c>
      <c r="Q27" s="894">
        <f t="shared" si="0"/>
        <v>2817</v>
      </c>
    </row>
    <row r="28" spans="1:17" s="1240" customFormat="1" ht="34.5" customHeight="1">
      <c r="A28" s="1254">
        <v>21</v>
      </c>
      <c r="B28" s="1239" t="s">
        <v>639</v>
      </c>
      <c r="C28" s="1240" t="s">
        <v>767</v>
      </c>
      <c r="D28" s="1241"/>
      <c r="E28" s="1241"/>
      <c r="F28" s="1241"/>
      <c r="G28" s="1241"/>
      <c r="H28" s="1241"/>
      <c r="I28" s="1241"/>
      <c r="J28" s="1241"/>
      <c r="K28" s="1241"/>
      <c r="L28" s="1241"/>
      <c r="M28" s="1241"/>
      <c r="N28" s="1241"/>
      <c r="O28" s="1241">
        <v>2000</v>
      </c>
      <c r="P28" s="1241">
        <v>636</v>
      </c>
      <c r="Q28" s="1242">
        <f t="shared" si="0"/>
        <v>2636</v>
      </c>
    </row>
    <row r="29" spans="1:17" s="397" customFormat="1" ht="17.25">
      <c r="A29" s="1252">
        <v>22</v>
      </c>
      <c r="B29" s="892"/>
      <c r="C29" s="397" t="s">
        <v>771</v>
      </c>
      <c r="D29" s="426">
        <v>600</v>
      </c>
      <c r="E29" s="426"/>
      <c r="F29" s="426"/>
      <c r="G29" s="426">
        <v>150</v>
      </c>
      <c r="H29" s="426">
        <v>150</v>
      </c>
      <c r="I29" s="426"/>
      <c r="J29" s="426"/>
      <c r="K29" s="426"/>
      <c r="L29" s="426"/>
      <c r="M29" s="426">
        <v>745</v>
      </c>
      <c r="N29" s="426">
        <v>170</v>
      </c>
      <c r="O29" s="426">
        <v>821</v>
      </c>
      <c r="P29" s="426">
        <v>0</v>
      </c>
      <c r="Q29" s="893">
        <f t="shared" si="0"/>
        <v>2636</v>
      </c>
    </row>
    <row r="30" spans="1:17" s="414" customFormat="1" ht="17.25">
      <c r="A30" s="1254">
        <v>23</v>
      </c>
      <c r="B30" s="602"/>
      <c r="C30" s="414" t="s">
        <v>609</v>
      </c>
      <c r="D30" s="596"/>
      <c r="E30" s="596"/>
      <c r="F30" s="596"/>
      <c r="G30" s="596">
        <v>143</v>
      </c>
      <c r="H30" s="596"/>
      <c r="I30" s="596"/>
      <c r="J30" s="596"/>
      <c r="K30" s="596"/>
      <c r="L30" s="596"/>
      <c r="M30" s="596"/>
      <c r="N30" s="596"/>
      <c r="O30" s="596">
        <v>-143</v>
      </c>
      <c r="P30" s="426"/>
      <c r="Q30" s="603">
        <f t="shared" si="0"/>
        <v>0</v>
      </c>
    </row>
    <row r="31" spans="1:17" s="362" customFormat="1" ht="17.25">
      <c r="A31" s="1254">
        <v>24</v>
      </c>
      <c r="B31" s="892"/>
      <c r="C31" s="363" t="s">
        <v>807</v>
      </c>
      <c r="D31" s="599">
        <f>SUM(D29:D30)</f>
        <v>600</v>
      </c>
      <c r="E31" s="599">
        <f aca="true" t="shared" si="6" ref="E31:P31">SUM(E29:E30)</f>
        <v>0</v>
      </c>
      <c r="F31" s="599">
        <f t="shared" si="6"/>
        <v>0</v>
      </c>
      <c r="G31" s="599">
        <f t="shared" si="6"/>
        <v>293</v>
      </c>
      <c r="H31" s="599">
        <f t="shared" si="6"/>
        <v>150</v>
      </c>
      <c r="I31" s="599">
        <f t="shared" si="6"/>
        <v>0</v>
      </c>
      <c r="J31" s="599">
        <f t="shared" si="6"/>
        <v>0</v>
      </c>
      <c r="K31" s="599">
        <f t="shared" si="6"/>
        <v>0</v>
      </c>
      <c r="L31" s="599">
        <f t="shared" si="6"/>
        <v>0</v>
      </c>
      <c r="M31" s="599">
        <f t="shared" si="6"/>
        <v>745</v>
      </c>
      <c r="N31" s="599">
        <f t="shared" si="6"/>
        <v>170</v>
      </c>
      <c r="O31" s="599">
        <f t="shared" si="6"/>
        <v>678</v>
      </c>
      <c r="P31" s="599">
        <f t="shared" si="6"/>
        <v>0</v>
      </c>
      <c r="Q31" s="894">
        <f t="shared" si="0"/>
        <v>2636</v>
      </c>
    </row>
    <row r="32" spans="1:17" s="1240" customFormat="1" ht="34.5" customHeight="1">
      <c r="A32" s="1252">
        <v>25</v>
      </c>
      <c r="B32" s="1239" t="s">
        <v>640</v>
      </c>
      <c r="C32" s="1240" t="s">
        <v>767</v>
      </c>
      <c r="D32" s="1241"/>
      <c r="E32" s="1241"/>
      <c r="F32" s="1241"/>
      <c r="G32" s="1241"/>
      <c r="H32" s="1241"/>
      <c r="I32" s="1241"/>
      <c r="J32" s="1241"/>
      <c r="K32" s="1241"/>
      <c r="L32" s="1241"/>
      <c r="M32" s="1241"/>
      <c r="N32" s="1241"/>
      <c r="O32" s="1241">
        <v>2000</v>
      </c>
      <c r="P32" s="1241">
        <v>1458</v>
      </c>
      <c r="Q32" s="1242">
        <f t="shared" si="0"/>
        <v>3458</v>
      </c>
    </row>
    <row r="33" spans="1:17" s="397" customFormat="1" ht="17.25">
      <c r="A33" s="1254">
        <v>26</v>
      </c>
      <c r="B33" s="892"/>
      <c r="C33" s="397" t="s">
        <v>771</v>
      </c>
      <c r="D33" s="426"/>
      <c r="E33" s="426"/>
      <c r="F33" s="426"/>
      <c r="G33" s="426">
        <v>323</v>
      </c>
      <c r="H33" s="426"/>
      <c r="I33" s="426">
        <v>200</v>
      </c>
      <c r="J33" s="426"/>
      <c r="K33" s="426"/>
      <c r="L33" s="426"/>
      <c r="M33" s="426">
        <v>650</v>
      </c>
      <c r="N33" s="426">
        <v>680</v>
      </c>
      <c r="O33" s="426">
        <v>1605</v>
      </c>
      <c r="P33" s="426">
        <v>0</v>
      </c>
      <c r="Q33" s="893">
        <f t="shared" si="0"/>
        <v>3458</v>
      </c>
    </row>
    <row r="34" spans="1:17" s="414" customFormat="1" ht="17.25">
      <c r="A34" s="1254">
        <v>27</v>
      </c>
      <c r="B34" s="602"/>
      <c r="C34" s="414" t="s">
        <v>609</v>
      </c>
      <c r="D34" s="596"/>
      <c r="E34" s="596"/>
      <c r="F34" s="596"/>
      <c r="G34" s="596">
        <v>140</v>
      </c>
      <c r="H34" s="596">
        <v>150</v>
      </c>
      <c r="I34" s="596"/>
      <c r="J34" s="596"/>
      <c r="K34" s="596"/>
      <c r="L34" s="596"/>
      <c r="M34" s="596">
        <v>250</v>
      </c>
      <c r="N34" s="596"/>
      <c r="O34" s="596">
        <v>-540</v>
      </c>
      <c r="P34" s="426"/>
      <c r="Q34" s="603">
        <f t="shared" si="0"/>
        <v>0</v>
      </c>
    </row>
    <row r="35" spans="1:17" s="362" customFormat="1" ht="17.25">
      <c r="A35" s="1252">
        <v>28</v>
      </c>
      <c r="B35" s="892"/>
      <c r="C35" s="363" t="s">
        <v>807</v>
      </c>
      <c r="D35" s="597">
        <f>SUM(D33:D34)</f>
        <v>0</v>
      </c>
      <c r="E35" s="597">
        <f aca="true" t="shared" si="7" ref="E35:P35">SUM(E33:E34)</f>
        <v>0</v>
      </c>
      <c r="F35" s="597">
        <f t="shared" si="7"/>
        <v>0</v>
      </c>
      <c r="G35" s="597">
        <f t="shared" si="7"/>
        <v>463</v>
      </c>
      <c r="H35" s="597">
        <f t="shared" si="7"/>
        <v>150</v>
      </c>
      <c r="I35" s="597">
        <f t="shared" si="7"/>
        <v>200</v>
      </c>
      <c r="J35" s="597">
        <f t="shared" si="7"/>
        <v>0</v>
      </c>
      <c r="K35" s="597">
        <f t="shared" si="7"/>
        <v>0</v>
      </c>
      <c r="L35" s="597">
        <f t="shared" si="7"/>
        <v>0</v>
      </c>
      <c r="M35" s="597">
        <f t="shared" si="7"/>
        <v>900</v>
      </c>
      <c r="N35" s="597">
        <f t="shared" si="7"/>
        <v>680</v>
      </c>
      <c r="O35" s="597">
        <f t="shared" si="7"/>
        <v>1065</v>
      </c>
      <c r="P35" s="597">
        <f t="shared" si="7"/>
        <v>0</v>
      </c>
      <c r="Q35" s="894">
        <f t="shared" si="0"/>
        <v>3458</v>
      </c>
    </row>
    <row r="36" spans="1:17" s="1240" customFormat="1" ht="34.5" customHeight="1">
      <c r="A36" s="1254">
        <v>29</v>
      </c>
      <c r="B36" s="1239" t="s">
        <v>641</v>
      </c>
      <c r="C36" s="1240" t="s">
        <v>767</v>
      </c>
      <c r="D36" s="1241"/>
      <c r="E36" s="1241"/>
      <c r="F36" s="1241"/>
      <c r="G36" s="1241"/>
      <c r="H36" s="1241"/>
      <c r="I36" s="1241"/>
      <c r="J36" s="1241"/>
      <c r="K36" s="1241"/>
      <c r="L36" s="1241"/>
      <c r="M36" s="1241"/>
      <c r="N36" s="1241"/>
      <c r="O36" s="1241">
        <v>2000</v>
      </c>
      <c r="P36" s="1241">
        <v>108</v>
      </c>
      <c r="Q36" s="1242">
        <f t="shared" si="0"/>
        <v>2108</v>
      </c>
    </row>
    <row r="37" spans="1:17" s="397" customFormat="1" ht="17.25">
      <c r="A37" s="1254">
        <v>30</v>
      </c>
      <c r="B37" s="892"/>
      <c r="C37" s="397" t="s">
        <v>771</v>
      </c>
      <c r="D37" s="426">
        <v>365</v>
      </c>
      <c r="E37" s="426"/>
      <c r="F37" s="426"/>
      <c r="G37" s="426">
        <v>200</v>
      </c>
      <c r="H37" s="426"/>
      <c r="I37" s="426"/>
      <c r="J37" s="426"/>
      <c r="K37" s="426">
        <v>100</v>
      </c>
      <c r="L37" s="426"/>
      <c r="M37" s="426">
        <v>475</v>
      </c>
      <c r="N37" s="426">
        <v>200</v>
      </c>
      <c r="O37" s="426">
        <v>768</v>
      </c>
      <c r="P37" s="426">
        <v>0</v>
      </c>
      <c r="Q37" s="893">
        <f t="shared" si="0"/>
        <v>2108</v>
      </c>
    </row>
    <row r="38" spans="1:17" s="414" customFormat="1" ht="18" customHeight="1">
      <c r="A38" s="1252">
        <v>31</v>
      </c>
      <c r="B38" s="602"/>
      <c r="C38" s="414" t="s">
        <v>609</v>
      </c>
      <c r="D38" s="596">
        <v>-40</v>
      </c>
      <c r="E38" s="596"/>
      <c r="F38" s="596"/>
      <c r="G38" s="596">
        <v>40</v>
      </c>
      <c r="H38" s="596">
        <v>200</v>
      </c>
      <c r="I38" s="596"/>
      <c r="J38" s="596"/>
      <c r="K38" s="596"/>
      <c r="L38" s="596"/>
      <c r="M38" s="596"/>
      <c r="N38" s="596">
        <v>60</v>
      </c>
      <c r="O38" s="596">
        <v>-260</v>
      </c>
      <c r="P38" s="426"/>
      <c r="Q38" s="603">
        <f t="shared" si="0"/>
        <v>0</v>
      </c>
    </row>
    <row r="39" spans="1:17" s="362" customFormat="1" ht="18" customHeight="1">
      <c r="A39" s="1254">
        <v>32</v>
      </c>
      <c r="B39" s="892"/>
      <c r="C39" s="363" t="s">
        <v>807</v>
      </c>
      <c r="D39" s="597">
        <f>SUM(D37:D38)</f>
        <v>325</v>
      </c>
      <c r="E39" s="597">
        <f aca="true" t="shared" si="8" ref="E39:P39">SUM(E37:E38)</f>
        <v>0</v>
      </c>
      <c r="F39" s="597">
        <f t="shared" si="8"/>
        <v>0</v>
      </c>
      <c r="G39" s="597">
        <f t="shared" si="8"/>
        <v>240</v>
      </c>
      <c r="H39" s="597">
        <f t="shared" si="8"/>
        <v>200</v>
      </c>
      <c r="I39" s="597">
        <f t="shared" si="8"/>
        <v>0</v>
      </c>
      <c r="J39" s="597">
        <f t="shared" si="8"/>
        <v>0</v>
      </c>
      <c r="K39" s="597">
        <f t="shared" si="8"/>
        <v>100</v>
      </c>
      <c r="L39" s="597">
        <f t="shared" si="8"/>
        <v>0</v>
      </c>
      <c r="M39" s="597">
        <f t="shared" si="8"/>
        <v>475</v>
      </c>
      <c r="N39" s="597">
        <f t="shared" si="8"/>
        <v>260</v>
      </c>
      <c r="O39" s="597">
        <f t="shared" si="8"/>
        <v>508</v>
      </c>
      <c r="P39" s="597">
        <f t="shared" si="8"/>
        <v>0</v>
      </c>
      <c r="Q39" s="894">
        <f t="shared" si="0"/>
        <v>2108</v>
      </c>
    </row>
    <row r="40" spans="1:17" s="1240" customFormat="1" ht="36" customHeight="1">
      <c r="A40" s="1254">
        <v>33</v>
      </c>
      <c r="B40" s="1239" t="s">
        <v>642</v>
      </c>
      <c r="C40" s="1240" t="s">
        <v>767</v>
      </c>
      <c r="D40" s="1241"/>
      <c r="E40" s="1241"/>
      <c r="F40" s="1241"/>
      <c r="G40" s="1241"/>
      <c r="H40" s="1241"/>
      <c r="I40" s="1241"/>
      <c r="J40" s="1241"/>
      <c r="K40" s="1241"/>
      <c r="L40" s="1241"/>
      <c r="M40" s="1241"/>
      <c r="N40" s="1241"/>
      <c r="O40" s="1241">
        <v>2000</v>
      </c>
      <c r="P40" s="1241">
        <v>74</v>
      </c>
      <c r="Q40" s="1242">
        <f t="shared" si="0"/>
        <v>2074</v>
      </c>
    </row>
    <row r="41" spans="1:17" s="397" customFormat="1" ht="17.25">
      <c r="A41" s="1252">
        <v>34</v>
      </c>
      <c r="B41" s="892"/>
      <c r="C41" s="397" t="s">
        <v>771</v>
      </c>
      <c r="D41" s="426">
        <v>835</v>
      </c>
      <c r="E41" s="426"/>
      <c r="F41" s="426"/>
      <c r="G41" s="426">
        <v>310</v>
      </c>
      <c r="H41" s="426"/>
      <c r="I41" s="426"/>
      <c r="J41" s="426"/>
      <c r="K41" s="426">
        <v>100</v>
      </c>
      <c r="L41" s="426"/>
      <c r="M41" s="426">
        <v>255</v>
      </c>
      <c r="N41" s="426">
        <v>280</v>
      </c>
      <c r="O41" s="426">
        <v>294</v>
      </c>
      <c r="P41" s="426">
        <v>0</v>
      </c>
      <c r="Q41" s="893">
        <f t="shared" si="0"/>
        <v>2074</v>
      </c>
    </row>
    <row r="42" spans="1:17" s="414" customFormat="1" ht="17.25">
      <c r="A42" s="1254">
        <v>35</v>
      </c>
      <c r="B42" s="602"/>
      <c r="C42" s="414" t="s">
        <v>609</v>
      </c>
      <c r="D42" s="596"/>
      <c r="E42" s="596"/>
      <c r="F42" s="596"/>
      <c r="G42" s="596"/>
      <c r="H42" s="596"/>
      <c r="I42" s="596"/>
      <c r="J42" s="596"/>
      <c r="K42" s="596"/>
      <c r="L42" s="596"/>
      <c r="M42" s="596"/>
      <c r="N42" s="596">
        <v>150</v>
      </c>
      <c r="O42" s="596">
        <v>-150</v>
      </c>
      <c r="P42" s="426"/>
      <c r="Q42" s="603">
        <f t="shared" si="0"/>
        <v>0</v>
      </c>
    </row>
    <row r="43" spans="1:17" s="362" customFormat="1" ht="17.25">
      <c r="A43" s="1254">
        <v>36</v>
      </c>
      <c r="B43" s="892"/>
      <c r="C43" s="363" t="s">
        <v>807</v>
      </c>
      <c r="D43" s="597">
        <f>SUM(D41:D42)</f>
        <v>835</v>
      </c>
      <c r="E43" s="597">
        <f aca="true" t="shared" si="9" ref="E43:P43">SUM(E41:E42)</f>
        <v>0</v>
      </c>
      <c r="F43" s="597">
        <f t="shared" si="9"/>
        <v>0</v>
      </c>
      <c r="G43" s="597">
        <f t="shared" si="9"/>
        <v>310</v>
      </c>
      <c r="H43" s="597">
        <f t="shared" si="9"/>
        <v>0</v>
      </c>
      <c r="I43" s="597">
        <f t="shared" si="9"/>
        <v>0</v>
      </c>
      <c r="J43" s="597">
        <f t="shared" si="9"/>
        <v>0</v>
      </c>
      <c r="K43" s="597">
        <f t="shared" si="9"/>
        <v>100</v>
      </c>
      <c r="L43" s="597">
        <f t="shared" si="9"/>
        <v>0</v>
      </c>
      <c r="M43" s="597">
        <f t="shared" si="9"/>
        <v>255</v>
      </c>
      <c r="N43" s="597">
        <f t="shared" si="9"/>
        <v>430</v>
      </c>
      <c r="O43" s="597">
        <f t="shared" si="9"/>
        <v>144</v>
      </c>
      <c r="P43" s="597">
        <f t="shared" si="9"/>
        <v>0</v>
      </c>
      <c r="Q43" s="894">
        <f t="shared" si="0"/>
        <v>2074</v>
      </c>
    </row>
    <row r="44" spans="1:17" s="1240" customFormat="1" ht="36" customHeight="1">
      <c r="A44" s="1252">
        <v>37</v>
      </c>
      <c r="B44" s="1239" t="s">
        <v>643</v>
      </c>
      <c r="C44" s="1240" t="s">
        <v>767</v>
      </c>
      <c r="D44" s="1241"/>
      <c r="E44" s="1241"/>
      <c r="F44" s="1241"/>
      <c r="G44" s="1241"/>
      <c r="H44" s="1241"/>
      <c r="I44" s="1241"/>
      <c r="J44" s="1241"/>
      <c r="K44" s="1241"/>
      <c r="L44" s="1241"/>
      <c r="M44" s="1241"/>
      <c r="N44" s="1241"/>
      <c r="O44" s="1241">
        <v>2000</v>
      </c>
      <c r="P44" s="1241">
        <v>1007</v>
      </c>
      <c r="Q44" s="1242">
        <f t="shared" si="0"/>
        <v>3007</v>
      </c>
    </row>
    <row r="45" spans="1:17" s="397" customFormat="1" ht="17.25">
      <c r="A45" s="1254">
        <v>38</v>
      </c>
      <c r="B45" s="892"/>
      <c r="C45" s="397" t="s">
        <v>771</v>
      </c>
      <c r="D45" s="426">
        <v>1000</v>
      </c>
      <c r="E45" s="426"/>
      <c r="F45" s="426"/>
      <c r="G45" s="426">
        <v>100</v>
      </c>
      <c r="H45" s="426">
        <v>246</v>
      </c>
      <c r="I45" s="426">
        <v>220</v>
      </c>
      <c r="J45" s="426"/>
      <c r="K45" s="426"/>
      <c r="L45" s="426"/>
      <c r="M45" s="426">
        <v>136</v>
      </c>
      <c r="N45" s="426">
        <v>350</v>
      </c>
      <c r="O45" s="426">
        <v>955</v>
      </c>
      <c r="P45" s="426">
        <v>0</v>
      </c>
      <c r="Q45" s="893">
        <f t="shared" si="0"/>
        <v>3007</v>
      </c>
    </row>
    <row r="46" spans="1:17" s="414" customFormat="1" ht="17.25">
      <c r="A46" s="1254">
        <v>39</v>
      </c>
      <c r="B46" s="602"/>
      <c r="C46" s="414" t="s">
        <v>609</v>
      </c>
      <c r="D46" s="596"/>
      <c r="E46" s="596"/>
      <c r="F46" s="596"/>
      <c r="G46" s="596"/>
      <c r="H46" s="596"/>
      <c r="I46" s="596"/>
      <c r="J46" s="596"/>
      <c r="K46" s="596"/>
      <c r="L46" s="596"/>
      <c r="M46" s="596">
        <v>120</v>
      </c>
      <c r="N46" s="596">
        <v>50</v>
      </c>
      <c r="O46" s="596">
        <v>-170</v>
      </c>
      <c r="P46" s="426"/>
      <c r="Q46" s="603">
        <f t="shared" si="0"/>
        <v>0</v>
      </c>
    </row>
    <row r="47" spans="1:17" s="362" customFormat="1" ht="17.25">
      <c r="A47" s="1252">
        <v>40</v>
      </c>
      <c r="B47" s="892"/>
      <c r="C47" s="363" t="s">
        <v>807</v>
      </c>
      <c r="D47" s="599">
        <f>SUM(D45:D46)</f>
        <v>1000</v>
      </c>
      <c r="E47" s="599">
        <f aca="true" t="shared" si="10" ref="E47:P47">SUM(E45:E46)</f>
        <v>0</v>
      </c>
      <c r="F47" s="599">
        <f t="shared" si="10"/>
        <v>0</v>
      </c>
      <c r="G47" s="599">
        <f t="shared" si="10"/>
        <v>100</v>
      </c>
      <c r="H47" s="599">
        <f t="shared" si="10"/>
        <v>246</v>
      </c>
      <c r="I47" s="599">
        <f t="shared" si="10"/>
        <v>220</v>
      </c>
      <c r="J47" s="599">
        <f t="shared" si="10"/>
        <v>0</v>
      </c>
      <c r="K47" s="599">
        <f t="shared" si="10"/>
        <v>0</v>
      </c>
      <c r="L47" s="599">
        <f t="shared" si="10"/>
        <v>0</v>
      </c>
      <c r="M47" s="599">
        <f t="shared" si="10"/>
        <v>256</v>
      </c>
      <c r="N47" s="599">
        <f t="shared" si="10"/>
        <v>400</v>
      </c>
      <c r="O47" s="599">
        <f t="shared" si="10"/>
        <v>785</v>
      </c>
      <c r="P47" s="599">
        <f t="shared" si="10"/>
        <v>0</v>
      </c>
      <c r="Q47" s="894">
        <f t="shared" si="0"/>
        <v>3007</v>
      </c>
    </row>
    <row r="48" spans="1:17" s="1240" customFormat="1" ht="36" customHeight="1">
      <c r="A48" s="1254">
        <v>41</v>
      </c>
      <c r="B48" s="1239" t="s">
        <v>644</v>
      </c>
      <c r="C48" s="1240" t="s">
        <v>767</v>
      </c>
      <c r="D48" s="1241"/>
      <c r="E48" s="1241"/>
      <c r="F48" s="1241"/>
      <c r="G48" s="1241"/>
      <c r="H48" s="1241"/>
      <c r="I48" s="1241"/>
      <c r="J48" s="1241"/>
      <c r="K48" s="1241"/>
      <c r="L48" s="1241"/>
      <c r="M48" s="1241"/>
      <c r="N48" s="1241"/>
      <c r="O48" s="1241">
        <v>2000</v>
      </c>
      <c r="P48" s="1241">
        <v>1661</v>
      </c>
      <c r="Q48" s="1242">
        <f t="shared" si="0"/>
        <v>3661</v>
      </c>
    </row>
    <row r="49" spans="1:17" s="397" customFormat="1" ht="17.25">
      <c r="A49" s="1254">
        <v>42</v>
      </c>
      <c r="B49" s="892"/>
      <c r="C49" s="397" t="s">
        <v>771</v>
      </c>
      <c r="D49" s="426">
        <v>387</v>
      </c>
      <c r="E49" s="426"/>
      <c r="F49" s="426"/>
      <c r="G49" s="426">
        <v>141</v>
      </c>
      <c r="H49" s="426">
        <v>300</v>
      </c>
      <c r="I49" s="426">
        <v>35</v>
      </c>
      <c r="J49" s="426"/>
      <c r="K49" s="426"/>
      <c r="L49" s="426"/>
      <c r="M49" s="426">
        <v>815</v>
      </c>
      <c r="N49" s="426">
        <v>250</v>
      </c>
      <c r="O49" s="426">
        <v>1733</v>
      </c>
      <c r="P49" s="426">
        <v>0</v>
      </c>
      <c r="Q49" s="893">
        <f t="shared" si="0"/>
        <v>3661</v>
      </c>
    </row>
    <row r="50" spans="1:17" s="414" customFormat="1" ht="17.25">
      <c r="A50" s="1252">
        <v>43</v>
      </c>
      <c r="B50" s="602"/>
      <c r="C50" s="414" t="s">
        <v>609</v>
      </c>
      <c r="D50" s="596"/>
      <c r="E50" s="596"/>
      <c r="F50" s="596"/>
      <c r="G50" s="596"/>
      <c r="H50" s="596"/>
      <c r="I50" s="596">
        <v>120</v>
      </c>
      <c r="J50" s="596"/>
      <c r="K50" s="596"/>
      <c r="L50" s="596"/>
      <c r="M50" s="596">
        <v>-120</v>
      </c>
      <c r="N50" s="596"/>
      <c r="O50" s="596">
        <v>0</v>
      </c>
      <c r="P50" s="426"/>
      <c r="Q50" s="603">
        <f t="shared" si="0"/>
        <v>0</v>
      </c>
    </row>
    <row r="51" spans="1:17" s="362" customFormat="1" ht="17.25">
      <c r="A51" s="1254">
        <v>44</v>
      </c>
      <c r="B51" s="892"/>
      <c r="C51" s="363" t="s">
        <v>807</v>
      </c>
      <c r="D51" s="599">
        <f>SUM(D49:D50)</f>
        <v>387</v>
      </c>
      <c r="E51" s="599">
        <f aca="true" t="shared" si="11" ref="E51:P51">SUM(E49:E50)</f>
        <v>0</v>
      </c>
      <c r="F51" s="599">
        <f t="shared" si="11"/>
        <v>0</v>
      </c>
      <c r="G51" s="599">
        <f t="shared" si="11"/>
        <v>141</v>
      </c>
      <c r="H51" s="599">
        <f t="shared" si="11"/>
        <v>300</v>
      </c>
      <c r="I51" s="599">
        <f t="shared" si="11"/>
        <v>155</v>
      </c>
      <c r="J51" s="599">
        <f t="shared" si="11"/>
        <v>0</v>
      </c>
      <c r="K51" s="599">
        <f t="shared" si="11"/>
        <v>0</v>
      </c>
      <c r="L51" s="599">
        <f t="shared" si="11"/>
        <v>0</v>
      </c>
      <c r="M51" s="599">
        <f t="shared" si="11"/>
        <v>695</v>
      </c>
      <c r="N51" s="599">
        <f t="shared" si="11"/>
        <v>250</v>
      </c>
      <c r="O51" s="599">
        <f t="shared" si="11"/>
        <v>1733</v>
      </c>
      <c r="P51" s="599">
        <f t="shared" si="11"/>
        <v>0</v>
      </c>
      <c r="Q51" s="894">
        <f t="shared" si="0"/>
        <v>3661</v>
      </c>
    </row>
    <row r="52" spans="1:17" s="1240" customFormat="1" ht="36" customHeight="1">
      <c r="A52" s="1254">
        <v>45</v>
      </c>
      <c r="B52" s="1239" t="s">
        <v>645</v>
      </c>
      <c r="C52" s="1240" t="s">
        <v>767</v>
      </c>
      <c r="D52" s="1241"/>
      <c r="E52" s="1241"/>
      <c r="F52" s="1241"/>
      <c r="G52" s="1241"/>
      <c r="H52" s="1241"/>
      <c r="I52" s="1241"/>
      <c r="J52" s="1241"/>
      <c r="K52" s="1241"/>
      <c r="L52" s="1241"/>
      <c r="M52" s="1241"/>
      <c r="N52" s="1241"/>
      <c r="O52" s="1241">
        <v>2000</v>
      </c>
      <c r="P52" s="1241">
        <v>1</v>
      </c>
      <c r="Q52" s="1242">
        <f t="shared" si="0"/>
        <v>2001</v>
      </c>
    </row>
    <row r="53" spans="1:17" s="397" customFormat="1" ht="17.25">
      <c r="A53" s="1252">
        <v>46</v>
      </c>
      <c r="B53" s="892"/>
      <c r="C53" s="397" t="s">
        <v>771</v>
      </c>
      <c r="D53" s="426"/>
      <c r="E53" s="426"/>
      <c r="F53" s="426"/>
      <c r="G53" s="426">
        <v>105</v>
      </c>
      <c r="H53" s="426"/>
      <c r="I53" s="426">
        <v>20</v>
      </c>
      <c r="J53" s="426"/>
      <c r="K53" s="426"/>
      <c r="L53" s="426"/>
      <c r="M53" s="426">
        <v>605</v>
      </c>
      <c r="N53" s="426">
        <v>690</v>
      </c>
      <c r="O53" s="426">
        <v>581</v>
      </c>
      <c r="P53" s="426">
        <v>0</v>
      </c>
      <c r="Q53" s="893">
        <f t="shared" si="0"/>
        <v>2001</v>
      </c>
    </row>
    <row r="54" spans="1:17" s="414" customFormat="1" ht="17.25">
      <c r="A54" s="1254">
        <v>47</v>
      </c>
      <c r="B54" s="602"/>
      <c r="C54" s="414" t="s">
        <v>609</v>
      </c>
      <c r="D54" s="596"/>
      <c r="E54" s="596"/>
      <c r="F54" s="596"/>
      <c r="G54" s="596"/>
      <c r="H54" s="596"/>
      <c r="I54" s="596"/>
      <c r="J54" s="596"/>
      <c r="K54" s="596"/>
      <c r="L54" s="596"/>
      <c r="M54" s="596"/>
      <c r="N54" s="596"/>
      <c r="O54" s="596"/>
      <c r="P54" s="426"/>
      <c r="Q54" s="603">
        <f t="shared" si="0"/>
        <v>0</v>
      </c>
    </row>
    <row r="55" spans="1:17" s="600" customFormat="1" ht="18" thickBot="1">
      <c r="A55" s="1254">
        <v>48</v>
      </c>
      <c r="B55" s="895"/>
      <c r="C55" s="363" t="s">
        <v>807</v>
      </c>
      <c r="D55" s="601">
        <f>SUM(D53:D54)</f>
        <v>0</v>
      </c>
      <c r="E55" s="601">
        <f aca="true" t="shared" si="12" ref="E55:P55">SUM(E53:E54)</f>
        <v>0</v>
      </c>
      <c r="F55" s="601">
        <f t="shared" si="12"/>
        <v>0</v>
      </c>
      <c r="G55" s="601">
        <f t="shared" si="12"/>
        <v>105</v>
      </c>
      <c r="H55" s="601">
        <f t="shared" si="12"/>
        <v>0</v>
      </c>
      <c r="I55" s="601">
        <f t="shared" si="12"/>
        <v>20</v>
      </c>
      <c r="J55" s="601">
        <f t="shared" si="12"/>
        <v>0</v>
      </c>
      <c r="K55" s="601">
        <f t="shared" si="12"/>
        <v>0</v>
      </c>
      <c r="L55" s="601">
        <f t="shared" si="12"/>
        <v>0</v>
      </c>
      <c r="M55" s="601">
        <f t="shared" si="12"/>
        <v>605</v>
      </c>
      <c r="N55" s="601">
        <f t="shared" si="12"/>
        <v>690</v>
      </c>
      <c r="O55" s="601">
        <f t="shared" si="12"/>
        <v>581</v>
      </c>
      <c r="P55" s="601">
        <f t="shared" si="12"/>
        <v>0</v>
      </c>
      <c r="Q55" s="896">
        <f t="shared" si="0"/>
        <v>2001</v>
      </c>
    </row>
    <row r="56" spans="1:17" s="1248" customFormat="1" ht="19.5" customHeight="1">
      <c r="A56" s="1252">
        <v>49</v>
      </c>
      <c r="B56" s="1244"/>
      <c r="C56" s="1245" t="s">
        <v>767</v>
      </c>
      <c r="D56" s="1246">
        <f aca="true" t="shared" si="13" ref="D56:Q56">SUM(D52,D48,D44,D40,D36,D32,D28,D24,D20,D16,D12,D8)</f>
        <v>0</v>
      </c>
      <c r="E56" s="1246">
        <f t="shared" si="13"/>
        <v>0</v>
      </c>
      <c r="F56" s="1246">
        <f t="shared" si="13"/>
        <v>0</v>
      </c>
      <c r="G56" s="1246">
        <f t="shared" si="13"/>
        <v>0</v>
      </c>
      <c r="H56" s="1246">
        <f t="shared" si="13"/>
        <v>0</v>
      </c>
      <c r="I56" s="1246">
        <f t="shared" si="13"/>
        <v>0</v>
      </c>
      <c r="J56" s="1246">
        <f t="shared" si="13"/>
        <v>0</v>
      </c>
      <c r="K56" s="1246">
        <f t="shared" si="13"/>
        <v>0</v>
      </c>
      <c r="L56" s="1246">
        <f t="shared" si="13"/>
        <v>0</v>
      </c>
      <c r="M56" s="1246">
        <f t="shared" si="13"/>
        <v>0</v>
      </c>
      <c r="N56" s="1246">
        <f t="shared" si="13"/>
        <v>0</v>
      </c>
      <c r="O56" s="1246">
        <f t="shared" si="13"/>
        <v>24000</v>
      </c>
      <c r="P56" s="1246">
        <f t="shared" si="13"/>
        <v>7595</v>
      </c>
      <c r="Q56" s="1247">
        <f t="shared" si="13"/>
        <v>31595</v>
      </c>
    </row>
    <row r="57" spans="1:17" s="1" customFormat="1" ht="19.5" customHeight="1">
      <c r="A57" s="1254">
        <v>50</v>
      </c>
      <c r="B57" s="1236"/>
      <c r="C57" s="1" t="s">
        <v>771</v>
      </c>
      <c r="D57" s="1237">
        <f>SUM(D53,D49,D45,D41,D37,D33,D29,D25,D21,D17,D13,D9)</f>
        <v>4077</v>
      </c>
      <c r="E57" s="1237">
        <f aca="true" t="shared" si="14" ref="E57:Q57">SUM(E53,E49,E45,E41,E37,E33,E29,E25,E21,E17,E13,E9)</f>
        <v>0</v>
      </c>
      <c r="F57" s="1237">
        <f t="shared" si="14"/>
        <v>0</v>
      </c>
      <c r="G57" s="1237">
        <f t="shared" si="14"/>
        <v>2289</v>
      </c>
      <c r="H57" s="1237">
        <f t="shared" si="14"/>
        <v>920</v>
      </c>
      <c r="I57" s="1237">
        <f t="shared" si="14"/>
        <v>1015</v>
      </c>
      <c r="J57" s="1237">
        <f t="shared" si="14"/>
        <v>0</v>
      </c>
      <c r="K57" s="1237">
        <f t="shared" si="14"/>
        <v>300</v>
      </c>
      <c r="L57" s="1237">
        <f t="shared" si="14"/>
        <v>0</v>
      </c>
      <c r="M57" s="1237">
        <f t="shared" si="14"/>
        <v>6936</v>
      </c>
      <c r="N57" s="1237">
        <f t="shared" si="14"/>
        <v>4180</v>
      </c>
      <c r="O57" s="1237">
        <f t="shared" si="14"/>
        <v>11878</v>
      </c>
      <c r="P57" s="1237">
        <f t="shared" si="14"/>
        <v>0</v>
      </c>
      <c r="Q57" s="1238">
        <f t="shared" si="14"/>
        <v>31595</v>
      </c>
    </row>
    <row r="58" spans="1:17" s="418" customFormat="1" ht="19.5" customHeight="1">
      <c r="A58" s="1254">
        <v>51</v>
      </c>
      <c r="B58" s="897"/>
      <c r="C58" s="418" t="s">
        <v>609</v>
      </c>
      <c r="D58" s="898">
        <f aca="true" t="shared" si="15" ref="D58:Q58">SUM(D54,D50,D46,D42,D38,D34,D30,D26,D22,D18,D14,D10)</f>
        <v>1844</v>
      </c>
      <c r="E58" s="898">
        <f t="shared" si="15"/>
        <v>0</v>
      </c>
      <c r="F58" s="898">
        <f t="shared" si="15"/>
        <v>0</v>
      </c>
      <c r="G58" s="898">
        <f t="shared" si="15"/>
        <v>423</v>
      </c>
      <c r="H58" s="898">
        <f t="shared" si="15"/>
        <v>550</v>
      </c>
      <c r="I58" s="898">
        <f t="shared" si="15"/>
        <v>170</v>
      </c>
      <c r="J58" s="898">
        <f t="shared" si="15"/>
        <v>0</v>
      </c>
      <c r="K58" s="898">
        <f t="shared" si="15"/>
        <v>0</v>
      </c>
      <c r="L58" s="898">
        <f t="shared" si="15"/>
        <v>0</v>
      </c>
      <c r="M58" s="898">
        <f t="shared" si="15"/>
        <v>250</v>
      </c>
      <c r="N58" s="898">
        <f t="shared" si="15"/>
        <v>290</v>
      </c>
      <c r="O58" s="898">
        <f t="shared" si="15"/>
        <v>-3527</v>
      </c>
      <c r="P58" s="898">
        <f t="shared" si="15"/>
        <v>0</v>
      </c>
      <c r="Q58" s="899">
        <f t="shared" si="15"/>
        <v>0</v>
      </c>
    </row>
    <row r="59" spans="1:17" s="188" customFormat="1" ht="19.5" customHeight="1" thickBot="1">
      <c r="A59" s="1252">
        <v>52</v>
      </c>
      <c r="B59" s="900"/>
      <c r="C59" s="901" t="s">
        <v>807</v>
      </c>
      <c r="D59" s="902">
        <f>SUM(D57:D58)</f>
        <v>5921</v>
      </c>
      <c r="E59" s="902">
        <f aca="true" t="shared" si="16" ref="E59:P59">SUM(E57:E58)</f>
        <v>0</v>
      </c>
      <c r="F59" s="902">
        <f t="shared" si="16"/>
        <v>0</v>
      </c>
      <c r="G59" s="902">
        <f t="shared" si="16"/>
        <v>2712</v>
      </c>
      <c r="H59" s="902">
        <f t="shared" si="16"/>
        <v>1470</v>
      </c>
      <c r="I59" s="902">
        <f t="shared" si="16"/>
        <v>1185</v>
      </c>
      <c r="J59" s="902">
        <f t="shared" si="16"/>
        <v>0</v>
      </c>
      <c r="K59" s="902">
        <f t="shared" si="16"/>
        <v>300</v>
      </c>
      <c r="L59" s="902">
        <f t="shared" si="16"/>
        <v>0</v>
      </c>
      <c r="M59" s="902">
        <f t="shared" si="16"/>
        <v>7186</v>
      </c>
      <c r="N59" s="902">
        <f t="shared" si="16"/>
        <v>4470</v>
      </c>
      <c r="O59" s="902">
        <f t="shared" si="16"/>
        <v>8351</v>
      </c>
      <c r="P59" s="902">
        <f t="shared" si="16"/>
        <v>0</v>
      </c>
      <c r="Q59" s="903">
        <f>SUM(D59:P59)</f>
        <v>31595</v>
      </c>
    </row>
    <row r="60" spans="4:17" ht="17.25">
      <c r="D60" s="107"/>
      <c r="E60" s="107"/>
      <c r="F60" s="107"/>
      <c r="G60" s="107"/>
      <c r="H60" s="107"/>
      <c r="I60" s="107"/>
      <c r="J60" s="107"/>
      <c r="K60" s="107"/>
      <c r="L60" s="107"/>
      <c r="M60" s="107"/>
      <c r="N60" s="107"/>
      <c r="O60" s="107"/>
      <c r="P60" s="107"/>
      <c r="Q60" s="107"/>
    </row>
    <row r="61" spans="4:17" ht="17.25">
      <c r="D61" s="107"/>
      <c r="E61" s="107"/>
      <c r="F61" s="107"/>
      <c r="G61" s="107"/>
      <c r="H61" s="107"/>
      <c r="I61" s="107"/>
      <c r="J61" s="107"/>
      <c r="K61" s="107"/>
      <c r="L61" s="107"/>
      <c r="M61" s="107"/>
      <c r="N61" s="107"/>
      <c r="O61" s="107"/>
      <c r="P61" s="107"/>
      <c r="Q61" s="107"/>
    </row>
    <row r="62" spans="4:17" ht="17.25">
      <c r="D62" s="107"/>
      <c r="E62" s="107"/>
      <c r="F62" s="107"/>
      <c r="G62" s="107"/>
      <c r="H62" s="107"/>
      <c r="I62" s="107"/>
      <c r="J62" s="107"/>
      <c r="K62" s="107"/>
      <c r="L62" s="107"/>
      <c r="M62" s="107"/>
      <c r="N62" s="107"/>
      <c r="O62" s="107"/>
      <c r="P62" s="107"/>
      <c r="Q62" s="107"/>
    </row>
    <row r="63" spans="4:17" ht="17.25">
      <c r="D63" s="107"/>
      <c r="E63" s="107"/>
      <c r="F63" s="107"/>
      <c r="G63" s="107"/>
      <c r="H63" s="107"/>
      <c r="I63" s="107"/>
      <c r="J63" s="107"/>
      <c r="K63" s="107"/>
      <c r="L63" s="107"/>
      <c r="M63" s="107"/>
      <c r="N63" s="107"/>
      <c r="O63" s="107"/>
      <c r="P63" s="107"/>
      <c r="Q63" s="107"/>
    </row>
    <row r="64" spans="4:17" ht="17.25">
      <c r="D64" s="107"/>
      <c r="E64" s="107"/>
      <c r="F64" s="107"/>
      <c r="G64" s="107"/>
      <c r="H64" s="107"/>
      <c r="I64" s="107"/>
      <c r="J64" s="107"/>
      <c r="K64" s="107"/>
      <c r="L64" s="107"/>
      <c r="M64" s="107"/>
      <c r="N64" s="107"/>
      <c r="O64" s="107"/>
      <c r="P64" s="107"/>
      <c r="Q64" s="107"/>
    </row>
    <row r="65" spans="4:17" ht="17.25">
      <c r="D65" s="107"/>
      <c r="E65" s="107"/>
      <c r="F65" s="107"/>
      <c r="G65" s="107"/>
      <c r="H65" s="107"/>
      <c r="I65" s="107"/>
      <c r="J65" s="107"/>
      <c r="K65" s="107"/>
      <c r="L65" s="107"/>
      <c r="M65" s="107"/>
      <c r="N65" s="107"/>
      <c r="O65" s="107"/>
      <c r="P65" s="107"/>
      <c r="Q65" s="107"/>
    </row>
    <row r="66" spans="3:17" ht="17.25">
      <c r="C66" s="362"/>
      <c r="D66" s="107"/>
      <c r="E66" s="107"/>
      <c r="F66" s="107"/>
      <c r="G66" s="107"/>
      <c r="H66" s="107"/>
      <c r="I66" s="107"/>
      <c r="J66" s="107"/>
      <c r="K66" s="107"/>
      <c r="L66" s="107"/>
      <c r="M66" s="107"/>
      <c r="N66" s="107"/>
      <c r="O66" s="107"/>
      <c r="P66" s="107"/>
      <c r="Q66" s="107"/>
    </row>
    <row r="67" spans="4:17" ht="17.25">
      <c r="D67" s="604"/>
      <c r="E67" s="604"/>
      <c r="F67" s="604"/>
      <c r="G67" s="604"/>
      <c r="H67" s="604"/>
      <c r="I67" s="604"/>
      <c r="J67" s="604"/>
      <c r="K67" s="604"/>
      <c r="L67" s="604"/>
      <c r="M67" s="604"/>
      <c r="N67" s="604"/>
      <c r="O67" s="605"/>
      <c r="P67" s="605"/>
      <c r="Q67" s="604"/>
    </row>
    <row r="68" spans="4:17" ht="17.25">
      <c r="D68" s="107"/>
      <c r="E68" s="107"/>
      <c r="F68" s="107"/>
      <c r="G68" s="107"/>
      <c r="H68" s="107"/>
      <c r="I68" s="107"/>
      <c r="J68" s="107"/>
      <c r="K68" s="107"/>
      <c r="L68" s="107"/>
      <c r="M68" s="107"/>
      <c r="N68" s="104"/>
      <c r="O68" s="104"/>
      <c r="P68" s="104"/>
      <c r="Q68" s="104"/>
    </row>
    <row r="69" spans="3:17" ht="17.25">
      <c r="C69" s="107"/>
      <c r="D69" s="107"/>
      <c r="E69" s="107"/>
      <c r="F69" s="107"/>
      <c r="G69" s="107"/>
      <c r="H69" s="107"/>
      <c r="I69" s="107"/>
      <c r="J69" s="107"/>
      <c r="K69" s="107"/>
      <c r="L69" s="107"/>
      <c r="M69" s="104"/>
      <c r="N69" s="104"/>
      <c r="O69" s="104"/>
      <c r="P69" s="104"/>
      <c r="Q69" s="107"/>
    </row>
    <row r="70" spans="4:17" ht="17.25">
      <c r="D70" s="107"/>
      <c r="E70" s="107"/>
      <c r="F70" s="107"/>
      <c r="G70" s="107"/>
      <c r="H70" s="107"/>
      <c r="I70" s="107"/>
      <c r="J70" s="107"/>
      <c r="K70" s="107"/>
      <c r="L70" s="107"/>
      <c r="M70" s="104"/>
      <c r="N70" s="104"/>
      <c r="O70" s="104"/>
      <c r="P70" s="104"/>
      <c r="Q70" s="107"/>
    </row>
    <row r="71" spans="4:17" ht="17.25">
      <c r="D71" s="107"/>
      <c r="E71" s="107"/>
      <c r="F71" s="107"/>
      <c r="G71" s="107"/>
      <c r="H71" s="107"/>
      <c r="I71" s="107"/>
      <c r="J71" s="107"/>
      <c r="K71" s="107"/>
      <c r="L71" s="107"/>
      <c r="M71" s="107"/>
      <c r="N71" s="107"/>
      <c r="O71" s="107"/>
      <c r="P71" s="107"/>
      <c r="Q71" s="107"/>
    </row>
  </sheetData>
  <sheetProtection/>
  <mergeCells count="13">
    <mergeCell ref="Q6:Q7"/>
    <mergeCell ref="A6:A7"/>
    <mergeCell ref="B6:C7"/>
    <mergeCell ref="D6:D7"/>
    <mergeCell ref="E6:E7"/>
    <mergeCell ref="G6:G7"/>
    <mergeCell ref="O6:P6"/>
    <mergeCell ref="B5:C5"/>
    <mergeCell ref="N1:Q1"/>
    <mergeCell ref="B2:Q2"/>
    <mergeCell ref="B3:Q3"/>
    <mergeCell ref="O4:Q4"/>
    <mergeCell ref="B1:M1"/>
  </mergeCells>
  <printOptions horizontalCentered="1"/>
  <pageMargins left="0" right="0" top="0.3937007874015748"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X69"/>
  <sheetViews>
    <sheetView view="pageBreakPreview" zoomScale="80" zoomScaleSheetLayoutView="80" zoomScalePageLayoutView="0" workbookViewId="0" topLeftCell="A1">
      <selection activeCell="B1" sqref="B1:J1"/>
    </sheetView>
  </sheetViews>
  <sheetFormatPr defaultColWidth="9.125" defaultRowHeight="12.75"/>
  <cols>
    <col min="1" max="1" width="3.625" style="1119" bestFit="1" customWidth="1"/>
    <col min="2" max="2" width="7.125" style="922" bestFit="1" customWidth="1"/>
    <col min="3" max="3" width="5.75390625" style="922" customWidth="1"/>
    <col min="4" max="5" width="6.75390625" style="922" customWidth="1"/>
    <col min="6" max="6" width="56.875" style="923" customWidth="1"/>
    <col min="7" max="8" width="12.75390625" style="1021" customWidth="1"/>
    <col min="9" max="9" width="12.75390625" style="1022" customWidth="1"/>
    <col min="10" max="10" width="12.75390625" style="1023" customWidth="1"/>
    <col min="11" max="11" width="12.75390625" style="1024" customWidth="1"/>
    <col min="12" max="12" width="11.75390625" style="923" customWidth="1"/>
    <col min="13" max="13" width="12.75390625" style="923" customWidth="1"/>
    <col min="14" max="16384" width="9.125" style="923" customWidth="1"/>
  </cols>
  <sheetData>
    <row r="1" spans="1:11" s="1131" customFormat="1" ht="15">
      <c r="A1" s="1128"/>
      <c r="B1" s="1539" t="s">
        <v>1125</v>
      </c>
      <c r="C1" s="1539"/>
      <c r="D1" s="1539"/>
      <c r="E1" s="1539"/>
      <c r="F1" s="1539"/>
      <c r="G1" s="1539"/>
      <c r="H1" s="1539"/>
      <c r="I1" s="1539"/>
      <c r="J1" s="1539"/>
      <c r="K1" s="1132"/>
    </row>
    <row r="2" spans="1:13" s="924" customFormat="1" ht="18">
      <c r="A2" s="1120"/>
      <c r="B2" s="1540" t="s">
        <v>432</v>
      </c>
      <c r="C2" s="1540"/>
      <c r="D2" s="1540"/>
      <c r="E2" s="1540"/>
      <c r="F2" s="1540"/>
      <c r="G2" s="1540"/>
      <c r="H2" s="1540"/>
      <c r="I2" s="1540"/>
      <c r="J2" s="1540"/>
      <c r="K2" s="1540"/>
      <c r="L2" s="1540"/>
      <c r="M2" s="1540"/>
    </row>
    <row r="3" spans="1:13" s="924" customFormat="1" ht="18">
      <c r="A3" s="1120"/>
      <c r="B3" s="1541" t="s">
        <v>586</v>
      </c>
      <c r="C3" s="1541"/>
      <c r="D3" s="1541"/>
      <c r="E3" s="1541"/>
      <c r="F3" s="1541"/>
      <c r="G3" s="1541"/>
      <c r="H3" s="1541"/>
      <c r="I3" s="1541"/>
      <c r="J3" s="1541"/>
      <c r="K3" s="1541"/>
      <c r="L3" s="1541"/>
      <c r="M3" s="1541"/>
    </row>
    <row r="4" spans="1:13" s="924" customFormat="1" ht="18">
      <c r="A4" s="1120"/>
      <c r="B4" s="1542" t="s">
        <v>906</v>
      </c>
      <c r="C4" s="1542"/>
      <c r="D4" s="1542"/>
      <c r="E4" s="1542"/>
      <c r="F4" s="1542"/>
      <c r="G4" s="1542"/>
      <c r="H4" s="1542"/>
      <c r="I4" s="1542"/>
      <c r="J4" s="1542"/>
      <c r="K4" s="1542"/>
      <c r="L4" s="1542"/>
      <c r="M4" s="1542"/>
    </row>
    <row r="5" spans="1:13" s="1131" customFormat="1" ht="15">
      <c r="A5" s="1128"/>
      <c r="B5" s="592"/>
      <c r="C5" s="592"/>
      <c r="D5" s="592"/>
      <c r="E5" s="592"/>
      <c r="F5" s="592"/>
      <c r="G5" s="1129"/>
      <c r="H5" s="1129"/>
      <c r="I5" s="163"/>
      <c r="J5" s="1130"/>
      <c r="K5" s="163"/>
      <c r="L5" s="1538" t="s">
        <v>0</v>
      </c>
      <c r="M5" s="1538"/>
    </row>
    <row r="6" spans="1:13" s="1034" customFormat="1" ht="14.25" thickBot="1">
      <c r="A6" s="1119"/>
      <c r="B6" s="1124" t="s">
        <v>1</v>
      </c>
      <c r="C6" s="1124" t="s">
        <v>3</v>
      </c>
      <c r="D6" s="1124" t="s">
        <v>2</v>
      </c>
      <c r="E6" s="1124" t="s">
        <v>4</v>
      </c>
      <c r="F6" s="1124" t="s">
        <v>5</v>
      </c>
      <c r="G6" s="1125" t="s">
        <v>21</v>
      </c>
      <c r="H6" s="1125" t="s">
        <v>22</v>
      </c>
      <c r="I6" s="1126" t="s">
        <v>23</v>
      </c>
      <c r="J6" s="1127" t="s">
        <v>199</v>
      </c>
      <c r="K6" s="161" t="s">
        <v>128</v>
      </c>
      <c r="L6" s="1119" t="s">
        <v>31</v>
      </c>
      <c r="M6" s="1119" t="s">
        <v>200</v>
      </c>
    </row>
    <row r="7" spans="1:24" s="932" customFormat="1" ht="72.75" thickBot="1">
      <c r="A7" s="1121"/>
      <c r="B7" s="926" t="s">
        <v>24</v>
      </c>
      <c r="C7" s="927" t="s">
        <v>25</v>
      </c>
      <c r="D7" s="928" t="s">
        <v>433</v>
      </c>
      <c r="E7" s="928" t="s">
        <v>434</v>
      </c>
      <c r="F7" s="929" t="s">
        <v>6</v>
      </c>
      <c r="G7" s="928" t="s">
        <v>435</v>
      </c>
      <c r="H7" s="928" t="s">
        <v>203</v>
      </c>
      <c r="I7" s="930" t="s">
        <v>689</v>
      </c>
      <c r="J7" s="910" t="s">
        <v>585</v>
      </c>
      <c r="K7" s="909" t="s">
        <v>806</v>
      </c>
      <c r="L7" s="360" t="s">
        <v>347</v>
      </c>
      <c r="M7" s="361" t="s">
        <v>912</v>
      </c>
      <c r="N7" s="931"/>
      <c r="O7" s="931"/>
      <c r="P7" s="931"/>
      <c r="Q7" s="931"/>
      <c r="R7" s="931"/>
      <c r="S7" s="931"/>
      <c r="T7" s="931"/>
      <c r="U7" s="931"/>
      <c r="V7" s="931"/>
      <c r="W7" s="931"/>
      <c r="X7" s="931"/>
    </row>
    <row r="8" spans="1:24" s="938" customFormat="1" ht="18">
      <c r="A8" s="1121">
        <v>1</v>
      </c>
      <c r="B8" s="933"/>
      <c r="C8" s="934"/>
      <c r="D8" s="935">
        <v>1</v>
      </c>
      <c r="E8" s="935"/>
      <c r="F8" s="936" t="s">
        <v>369</v>
      </c>
      <c r="G8" s="177">
        <f>SUM(G9,G16,G26,G31,G32,G15,G30)</f>
        <v>11976121</v>
      </c>
      <c r="H8" s="177">
        <f>SUM(H9,H16,H26,H31,H32,H15,H30)</f>
        <v>10513484</v>
      </c>
      <c r="I8" s="178">
        <f>SUM(I9,I16,I26,I31,I32,I15,I30)</f>
        <v>12146773</v>
      </c>
      <c r="J8" s="911">
        <f>SUM(J9,J16,J26,J31,J32,J15,J30)</f>
        <v>10476265</v>
      </c>
      <c r="K8" s="177">
        <f>SUM(K9,K16,K26,K31,K32,K15,K30)</f>
        <v>10755201</v>
      </c>
      <c r="L8" s="177">
        <f>SUM(L9,L16,L26,L31,L32,L15,L30)</f>
        <v>-1763</v>
      </c>
      <c r="M8" s="433">
        <f>SUM(M9,M16,M26,M31,M32,M15,M30)</f>
        <v>10753438</v>
      </c>
      <c r="N8" s="937"/>
      <c r="O8" s="937"/>
      <c r="P8" s="937"/>
      <c r="Q8" s="937"/>
      <c r="R8" s="937"/>
      <c r="S8" s="937"/>
      <c r="T8" s="937"/>
      <c r="U8" s="937"/>
      <c r="V8" s="937"/>
      <c r="W8" s="937"/>
      <c r="X8" s="937"/>
    </row>
    <row r="9" spans="1:24" s="938" customFormat="1" ht="18">
      <c r="A9" s="1121">
        <v>2</v>
      </c>
      <c r="B9" s="939">
        <v>18</v>
      </c>
      <c r="C9" s="940"/>
      <c r="D9" s="941"/>
      <c r="E9" s="941">
        <v>1</v>
      </c>
      <c r="F9" s="940" t="s">
        <v>436</v>
      </c>
      <c r="G9" s="942">
        <f aca="true" t="shared" si="0" ref="G9:L9">SUM(G10,G13:G13)</f>
        <v>4667298</v>
      </c>
      <c r="H9" s="942">
        <f t="shared" si="0"/>
        <v>3507784</v>
      </c>
      <c r="I9" s="943">
        <f t="shared" si="0"/>
        <v>3879913</v>
      </c>
      <c r="J9" s="944">
        <f t="shared" si="0"/>
        <v>2950575</v>
      </c>
      <c r="K9" s="942">
        <f t="shared" si="0"/>
        <v>3156049</v>
      </c>
      <c r="L9" s="942">
        <f t="shared" si="0"/>
        <v>-9916</v>
      </c>
      <c r="M9" s="945">
        <f>SUM(M10,M13:M13)</f>
        <v>3146133</v>
      </c>
      <c r="N9" s="937"/>
      <c r="O9" s="937"/>
      <c r="P9" s="937"/>
      <c r="Q9" s="937"/>
      <c r="R9" s="937"/>
      <c r="S9" s="937"/>
      <c r="T9" s="937"/>
      <c r="U9" s="937"/>
      <c r="V9" s="937"/>
      <c r="W9" s="937"/>
      <c r="X9" s="937"/>
    </row>
    <row r="10" spans="1:13" s="951" customFormat="1" ht="18">
      <c r="A10" s="1121">
        <v>3</v>
      </c>
      <c r="B10" s="946"/>
      <c r="C10" s="947"/>
      <c r="D10" s="925"/>
      <c r="E10" s="925"/>
      <c r="F10" s="948" t="s">
        <v>437</v>
      </c>
      <c r="G10" s="949">
        <f aca="true" t="shared" si="1" ref="G10:M10">SUM(G11:G12)</f>
        <v>4361695</v>
      </c>
      <c r="H10" s="949">
        <f t="shared" si="1"/>
        <v>3009851</v>
      </c>
      <c r="I10" s="179">
        <f t="shared" si="1"/>
        <v>3342944</v>
      </c>
      <c r="J10" s="950">
        <f t="shared" si="1"/>
        <v>2736561</v>
      </c>
      <c r="K10" s="949">
        <f t="shared" si="1"/>
        <v>2867751</v>
      </c>
      <c r="L10" s="949">
        <f t="shared" si="1"/>
        <v>27832</v>
      </c>
      <c r="M10" s="921">
        <f t="shared" si="1"/>
        <v>2895583</v>
      </c>
    </row>
    <row r="11" spans="1:13" ht="36">
      <c r="A11" s="1121">
        <v>4</v>
      </c>
      <c r="B11" s="952"/>
      <c r="C11" s="953"/>
      <c r="D11" s="953"/>
      <c r="E11" s="953"/>
      <c r="F11" s="954" t="s">
        <v>438</v>
      </c>
      <c r="G11" s="955">
        <v>2618843</v>
      </c>
      <c r="H11" s="955">
        <v>2963093</v>
      </c>
      <c r="I11" s="956">
        <v>3101194</v>
      </c>
      <c r="J11" s="957">
        <v>2736561</v>
      </c>
      <c r="K11" s="956">
        <v>2754507</v>
      </c>
      <c r="L11" s="955">
        <v>22578</v>
      </c>
      <c r="M11" s="958">
        <f>SUM(K11:L11)</f>
        <v>2777085</v>
      </c>
    </row>
    <row r="12" spans="1:13" ht="36">
      <c r="A12" s="1121">
        <v>5</v>
      </c>
      <c r="B12" s="959"/>
      <c r="C12" s="953"/>
      <c r="D12" s="953"/>
      <c r="E12" s="953"/>
      <c r="F12" s="954" t="s">
        <v>439</v>
      </c>
      <c r="G12" s="955">
        <f>242852+1500000</f>
        <v>1742852</v>
      </c>
      <c r="H12" s="955">
        <v>46758</v>
      </c>
      <c r="I12" s="956">
        <v>241750</v>
      </c>
      <c r="J12" s="957"/>
      <c r="K12" s="956">
        <v>113244</v>
      </c>
      <c r="L12" s="955">
        <v>5254</v>
      </c>
      <c r="M12" s="958">
        <f>SUM(K12:L12)</f>
        <v>118498</v>
      </c>
    </row>
    <row r="13" spans="1:13" s="951" customFormat="1" ht="18">
      <c r="A13" s="1121">
        <v>6</v>
      </c>
      <c r="B13" s="946"/>
      <c r="C13" s="960"/>
      <c r="D13" s="953"/>
      <c r="E13" s="953"/>
      <c r="F13" s="961" t="s">
        <v>440</v>
      </c>
      <c r="G13" s="949">
        <v>305603</v>
      </c>
      <c r="H13" s="949">
        <v>497933</v>
      </c>
      <c r="I13" s="179">
        <v>536969</v>
      </c>
      <c r="J13" s="912">
        <v>214014</v>
      </c>
      <c r="K13" s="179">
        <v>288298</v>
      </c>
      <c r="L13" s="949">
        <v>-37748</v>
      </c>
      <c r="M13" s="921">
        <f>SUM(K13:L13)</f>
        <v>250550</v>
      </c>
    </row>
    <row r="14" spans="1:13" ht="18">
      <c r="A14" s="1121">
        <v>7</v>
      </c>
      <c r="B14" s="959"/>
      <c r="C14" s="953"/>
      <c r="D14" s="953"/>
      <c r="E14" s="953"/>
      <c r="F14" s="954" t="s">
        <v>441</v>
      </c>
      <c r="G14" s="955">
        <v>180166</v>
      </c>
      <c r="H14" s="955">
        <v>143683</v>
      </c>
      <c r="I14" s="956">
        <v>152164</v>
      </c>
      <c r="J14" s="957">
        <v>128400</v>
      </c>
      <c r="K14" s="956">
        <v>128400</v>
      </c>
      <c r="L14" s="955"/>
      <c r="M14" s="958">
        <f>SUM(K14:L14)</f>
        <v>128400</v>
      </c>
    </row>
    <row r="15" spans="1:13" ht="36">
      <c r="A15" s="1122">
        <v>8</v>
      </c>
      <c r="B15" s="962" t="s">
        <v>442</v>
      </c>
      <c r="C15" s="953"/>
      <c r="D15" s="953"/>
      <c r="E15" s="963">
        <v>2</v>
      </c>
      <c r="F15" s="940" t="s">
        <v>443</v>
      </c>
      <c r="G15" s="179">
        <v>164408</v>
      </c>
      <c r="H15" s="179">
        <v>115009</v>
      </c>
      <c r="I15" s="179">
        <v>217215</v>
      </c>
      <c r="J15" s="912">
        <v>84306</v>
      </c>
      <c r="K15" s="179">
        <v>130070</v>
      </c>
      <c r="L15" s="955">
        <v>8449</v>
      </c>
      <c r="M15" s="958">
        <f>SUM(K15:L15)</f>
        <v>138519</v>
      </c>
    </row>
    <row r="16" spans="1:13" s="965" customFormat="1" ht="18">
      <c r="A16" s="1121">
        <v>9</v>
      </c>
      <c r="B16" s="959">
        <v>18</v>
      </c>
      <c r="C16" s="947"/>
      <c r="D16" s="925"/>
      <c r="E16" s="925">
        <v>3</v>
      </c>
      <c r="F16" s="964" t="s">
        <v>444</v>
      </c>
      <c r="G16" s="180">
        <f>SUM(G17,G25:G25)</f>
        <v>5488153</v>
      </c>
      <c r="H16" s="180">
        <f>SUM(H17,H25:H25)</f>
        <v>5485000</v>
      </c>
      <c r="I16" s="181">
        <f>SUM(I17,I25:I25)</f>
        <v>6245413</v>
      </c>
      <c r="J16" s="913">
        <f>SUM(J17,J25:J25)</f>
        <v>5845000</v>
      </c>
      <c r="K16" s="180">
        <f>SUM(K17,K25:K25)</f>
        <v>5845000</v>
      </c>
      <c r="L16" s="180">
        <f>SUM(L17,L25:L25)</f>
        <v>0</v>
      </c>
      <c r="M16" s="434">
        <f>SUM(M17,M25:M25)</f>
        <v>5845000</v>
      </c>
    </row>
    <row r="17" spans="1:13" s="951" customFormat="1" ht="18">
      <c r="A17" s="1121">
        <v>10</v>
      </c>
      <c r="B17" s="946"/>
      <c r="C17" s="947"/>
      <c r="D17" s="925"/>
      <c r="E17" s="925"/>
      <c r="F17" s="961" t="s">
        <v>445</v>
      </c>
      <c r="G17" s="949">
        <f>SUM(G18:G24)</f>
        <v>5470662</v>
      </c>
      <c r="H17" s="949">
        <f>SUM(H18:H24)</f>
        <v>5465000</v>
      </c>
      <c r="I17" s="179">
        <f>SUM(I18:I24)</f>
        <v>6228040</v>
      </c>
      <c r="J17" s="950">
        <f>SUM(J18:J24)</f>
        <v>5825000</v>
      </c>
      <c r="K17" s="949">
        <f>SUM(K18:K24)</f>
        <v>5825000</v>
      </c>
      <c r="L17" s="949">
        <f>SUM(L18:L24)</f>
        <v>0</v>
      </c>
      <c r="M17" s="921">
        <f>SUM(M18:M24)</f>
        <v>5825000</v>
      </c>
    </row>
    <row r="18" spans="1:13" ht="18">
      <c r="A18" s="1121">
        <v>11</v>
      </c>
      <c r="B18" s="959"/>
      <c r="C18" s="925"/>
      <c r="D18" s="925"/>
      <c r="E18" s="925"/>
      <c r="F18" s="954" t="s">
        <v>358</v>
      </c>
      <c r="G18" s="955">
        <v>1127194</v>
      </c>
      <c r="H18" s="955">
        <v>1130000</v>
      </c>
      <c r="I18" s="956">
        <v>1152985</v>
      </c>
      <c r="J18" s="957">
        <v>1120000</v>
      </c>
      <c r="K18" s="956">
        <v>1120000</v>
      </c>
      <c r="L18" s="955"/>
      <c r="M18" s="958">
        <f>SUM(K18:L18)</f>
        <v>1120000</v>
      </c>
    </row>
    <row r="19" spans="1:13" ht="18">
      <c r="A19" s="1121">
        <v>12</v>
      </c>
      <c r="B19" s="959"/>
      <c r="C19" s="925"/>
      <c r="D19" s="925"/>
      <c r="E19" s="925"/>
      <c r="F19" s="954" t="s">
        <v>361</v>
      </c>
      <c r="G19" s="955">
        <v>32272</v>
      </c>
      <c r="H19" s="955">
        <v>35000</v>
      </c>
      <c r="I19" s="956">
        <v>33109</v>
      </c>
      <c r="J19" s="957">
        <v>30000</v>
      </c>
      <c r="K19" s="956">
        <v>30000</v>
      </c>
      <c r="L19" s="955"/>
      <c r="M19" s="958">
        <f aca="true" t="shared" si="2" ref="M19:M24">SUM(K19:L19)</f>
        <v>30000</v>
      </c>
    </row>
    <row r="20" spans="1:13" ht="18">
      <c r="A20" s="1121">
        <v>13</v>
      </c>
      <c r="B20" s="959"/>
      <c r="C20" s="925"/>
      <c r="D20" s="925"/>
      <c r="E20" s="925"/>
      <c r="F20" s="954" t="s">
        <v>360</v>
      </c>
      <c r="G20" s="955">
        <v>142370</v>
      </c>
      <c r="H20" s="955">
        <v>140000</v>
      </c>
      <c r="I20" s="956">
        <v>117063</v>
      </c>
      <c r="J20" s="957">
        <v>135000</v>
      </c>
      <c r="K20" s="956">
        <v>135000</v>
      </c>
      <c r="L20" s="955"/>
      <c r="M20" s="958">
        <f t="shared" si="2"/>
        <v>135000</v>
      </c>
    </row>
    <row r="21" spans="1:13" ht="18">
      <c r="A21" s="1121">
        <v>14</v>
      </c>
      <c r="B21" s="959"/>
      <c r="C21" s="925"/>
      <c r="D21" s="925"/>
      <c r="E21" s="925"/>
      <c r="F21" s="954" t="s">
        <v>359</v>
      </c>
      <c r="G21" s="955">
        <v>137270</v>
      </c>
      <c r="H21" s="955">
        <v>135000</v>
      </c>
      <c r="I21" s="956">
        <v>125591</v>
      </c>
      <c r="J21" s="957">
        <v>125000</v>
      </c>
      <c r="K21" s="956">
        <v>125000</v>
      </c>
      <c r="L21" s="955"/>
      <c r="M21" s="958">
        <f t="shared" si="2"/>
        <v>125000</v>
      </c>
    </row>
    <row r="22" spans="1:13" ht="18">
      <c r="A22" s="1121">
        <v>15</v>
      </c>
      <c r="B22" s="959"/>
      <c r="C22" s="925"/>
      <c r="D22" s="925"/>
      <c r="E22" s="925"/>
      <c r="F22" s="954" t="s">
        <v>357</v>
      </c>
      <c r="G22" s="955">
        <v>3789124</v>
      </c>
      <c r="H22" s="955">
        <v>3800000</v>
      </c>
      <c r="I22" s="956">
        <v>4587535</v>
      </c>
      <c r="J22" s="957">
        <v>4200000</v>
      </c>
      <c r="K22" s="956">
        <v>4200000</v>
      </c>
      <c r="L22" s="955"/>
      <c r="M22" s="958">
        <f t="shared" si="2"/>
        <v>4200000</v>
      </c>
    </row>
    <row r="23" spans="1:13" ht="18">
      <c r="A23" s="1121">
        <v>16</v>
      </c>
      <c r="B23" s="959"/>
      <c r="C23" s="925"/>
      <c r="D23" s="925"/>
      <c r="E23" s="925"/>
      <c r="F23" s="954" t="s">
        <v>362</v>
      </c>
      <c r="G23" s="955">
        <v>188896</v>
      </c>
      <c r="H23" s="955">
        <v>190000</v>
      </c>
      <c r="I23" s="956">
        <v>176853</v>
      </c>
      <c r="J23" s="957">
        <v>185000</v>
      </c>
      <c r="K23" s="956">
        <v>185000</v>
      </c>
      <c r="L23" s="955"/>
      <c r="M23" s="958">
        <f t="shared" si="2"/>
        <v>185000</v>
      </c>
    </row>
    <row r="24" spans="1:13" ht="18">
      <c r="A24" s="1121">
        <v>17</v>
      </c>
      <c r="B24" s="959"/>
      <c r="C24" s="925"/>
      <c r="D24" s="925"/>
      <c r="E24" s="925"/>
      <c r="F24" s="954" t="s">
        <v>446</v>
      </c>
      <c r="G24" s="955">
        <v>53536</v>
      </c>
      <c r="H24" s="955">
        <v>35000</v>
      </c>
      <c r="I24" s="956">
        <v>34904</v>
      </c>
      <c r="J24" s="957">
        <v>30000</v>
      </c>
      <c r="K24" s="956">
        <v>30000</v>
      </c>
      <c r="L24" s="955"/>
      <c r="M24" s="958">
        <f t="shared" si="2"/>
        <v>30000</v>
      </c>
    </row>
    <row r="25" spans="1:13" s="951" customFormat="1" ht="36">
      <c r="A25" s="1122">
        <v>18</v>
      </c>
      <c r="B25" s="946"/>
      <c r="C25" s="947"/>
      <c r="D25" s="925"/>
      <c r="E25" s="925"/>
      <c r="F25" s="961" t="s">
        <v>447</v>
      </c>
      <c r="G25" s="949">
        <v>17491</v>
      </c>
      <c r="H25" s="949">
        <v>20000</v>
      </c>
      <c r="I25" s="179">
        <v>17373</v>
      </c>
      <c r="J25" s="912">
        <v>20000</v>
      </c>
      <c r="K25" s="179">
        <v>20000</v>
      </c>
      <c r="L25" s="949"/>
      <c r="M25" s="921">
        <f>SUM(K25:L25)</f>
        <v>20000</v>
      </c>
    </row>
    <row r="26" spans="1:13" s="965" customFormat="1" ht="18">
      <c r="A26" s="1121">
        <v>19</v>
      </c>
      <c r="B26" s="959">
        <v>18</v>
      </c>
      <c r="C26" s="947"/>
      <c r="D26" s="925"/>
      <c r="E26" s="925">
        <v>4</v>
      </c>
      <c r="F26" s="964" t="s">
        <v>373</v>
      </c>
      <c r="G26" s="180">
        <v>506309</v>
      </c>
      <c r="H26" s="180">
        <v>426096</v>
      </c>
      <c r="I26" s="181">
        <v>572465</v>
      </c>
      <c r="J26" s="913">
        <v>430110</v>
      </c>
      <c r="K26" s="180">
        <v>427734</v>
      </c>
      <c r="L26" s="180"/>
      <c r="M26" s="921">
        <f>SUM(K26:L26)</f>
        <v>427734</v>
      </c>
    </row>
    <row r="27" spans="1:13" ht="18">
      <c r="A27" s="1121">
        <v>20</v>
      </c>
      <c r="B27" s="959"/>
      <c r="C27" s="925"/>
      <c r="D27" s="925"/>
      <c r="E27" s="925"/>
      <c r="F27" s="954" t="s">
        <v>448</v>
      </c>
      <c r="G27" s="955">
        <v>354114</v>
      </c>
      <c r="H27" s="955">
        <v>251050</v>
      </c>
      <c r="I27" s="956">
        <v>286478</v>
      </c>
      <c r="J27" s="957">
        <v>44990</v>
      </c>
      <c r="K27" s="956">
        <v>43146</v>
      </c>
      <c r="L27" s="955"/>
      <c r="M27" s="958">
        <f>SUM(K27:L27)</f>
        <v>43146</v>
      </c>
    </row>
    <row r="28" spans="1:13" ht="18">
      <c r="A28" s="1121">
        <v>21</v>
      </c>
      <c r="B28" s="959"/>
      <c r="C28" s="925"/>
      <c r="D28" s="925"/>
      <c r="E28" s="925"/>
      <c r="F28" s="954" t="s">
        <v>449</v>
      </c>
      <c r="G28" s="955">
        <v>25037</v>
      </c>
      <c r="H28" s="955">
        <v>35000</v>
      </c>
      <c r="I28" s="956">
        <v>152617</v>
      </c>
      <c r="J28" s="957">
        <v>187110</v>
      </c>
      <c r="K28" s="956">
        <v>187110</v>
      </c>
      <c r="L28" s="955"/>
      <c r="M28" s="958">
        <f>SUM(K28:L28)</f>
        <v>187110</v>
      </c>
    </row>
    <row r="29" spans="1:14" ht="18">
      <c r="A29" s="1121">
        <v>22</v>
      </c>
      <c r="B29" s="959"/>
      <c r="C29" s="925"/>
      <c r="D29" s="925"/>
      <c r="E29" s="925"/>
      <c r="F29" s="954" t="s">
        <v>450</v>
      </c>
      <c r="G29" s="955">
        <v>123672</v>
      </c>
      <c r="H29" s="955">
        <v>67500</v>
      </c>
      <c r="I29" s="956">
        <v>110448</v>
      </c>
      <c r="J29" s="957">
        <v>159710</v>
      </c>
      <c r="K29" s="956">
        <v>159710</v>
      </c>
      <c r="L29" s="955"/>
      <c r="M29" s="958">
        <f>SUM(K29:L29)</f>
        <v>159710</v>
      </c>
      <c r="N29" s="925"/>
    </row>
    <row r="30" spans="1:13" s="965" customFormat="1" ht="18">
      <c r="A30" s="1121">
        <v>23</v>
      </c>
      <c r="B30" s="966" t="s">
        <v>442</v>
      </c>
      <c r="C30" s="947"/>
      <c r="D30" s="925"/>
      <c r="E30" s="925">
        <v>5</v>
      </c>
      <c r="F30" s="964" t="s">
        <v>451</v>
      </c>
      <c r="G30" s="180">
        <v>1033576</v>
      </c>
      <c r="H30" s="180">
        <v>899595</v>
      </c>
      <c r="I30" s="181">
        <v>1124260</v>
      </c>
      <c r="J30" s="913">
        <v>1082274</v>
      </c>
      <c r="K30" s="180">
        <v>1109756</v>
      </c>
      <c r="L30" s="180"/>
      <c r="M30" s="921">
        <f>SUM(K30:L30)</f>
        <v>1109756</v>
      </c>
    </row>
    <row r="31" spans="1:13" s="965" customFormat="1" ht="18">
      <c r="A31" s="1121">
        <v>24</v>
      </c>
      <c r="B31" s="959">
        <v>18</v>
      </c>
      <c r="C31" s="947"/>
      <c r="D31" s="925"/>
      <c r="E31" s="925">
        <v>6</v>
      </c>
      <c r="F31" s="964" t="s">
        <v>452</v>
      </c>
      <c r="G31" s="180">
        <v>2914</v>
      </c>
      <c r="H31" s="180"/>
      <c r="I31" s="181">
        <v>601</v>
      </c>
      <c r="J31" s="913"/>
      <c r="K31" s="180">
        <v>0</v>
      </c>
      <c r="L31" s="180">
        <v>472</v>
      </c>
      <c r="M31" s="921">
        <f>SUM(J31:L31)</f>
        <v>472</v>
      </c>
    </row>
    <row r="32" spans="1:13" s="951" customFormat="1" ht="36">
      <c r="A32" s="1123">
        <v>25</v>
      </c>
      <c r="B32" s="967" t="s">
        <v>442</v>
      </c>
      <c r="C32" s="968"/>
      <c r="D32" s="968"/>
      <c r="E32" s="969">
        <v>7</v>
      </c>
      <c r="F32" s="970" t="s">
        <v>453</v>
      </c>
      <c r="G32" s="182">
        <v>113463</v>
      </c>
      <c r="H32" s="182">
        <v>80000</v>
      </c>
      <c r="I32" s="182">
        <v>106906</v>
      </c>
      <c r="J32" s="914">
        <v>84000</v>
      </c>
      <c r="K32" s="182">
        <v>86592</v>
      </c>
      <c r="L32" s="971">
        <v>-768</v>
      </c>
      <c r="M32" s="972">
        <f>SUM(K32:L32)</f>
        <v>85824</v>
      </c>
    </row>
    <row r="33" spans="1:24" s="938" customFormat="1" ht="18">
      <c r="A33" s="1121">
        <v>26</v>
      </c>
      <c r="B33" s="973"/>
      <c r="C33" s="974"/>
      <c r="D33" s="975">
        <v>2</v>
      </c>
      <c r="E33" s="975"/>
      <c r="F33" s="976" t="s">
        <v>370</v>
      </c>
      <c r="G33" s="183">
        <f aca="true" t="shared" si="3" ref="G33:M33">SUM(G34,G39:G40,G42:G44)</f>
        <v>1861642</v>
      </c>
      <c r="H33" s="183">
        <f t="shared" si="3"/>
        <v>6190156</v>
      </c>
      <c r="I33" s="184">
        <f t="shared" si="3"/>
        <v>4934964</v>
      </c>
      <c r="J33" s="915">
        <f t="shared" si="3"/>
        <v>2369913</v>
      </c>
      <c r="K33" s="183">
        <f t="shared" si="3"/>
        <v>5070004</v>
      </c>
      <c r="L33" s="183">
        <f t="shared" si="3"/>
        <v>-728257</v>
      </c>
      <c r="M33" s="435">
        <f t="shared" si="3"/>
        <v>4341747</v>
      </c>
      <c r="N33" s="937"/>
      <c r="O33" s="937"/>
      <c r="P33" s="937"/>
      <c r="Q33" s="937"/>
      <c r="R33" s="937"/>
      <c r="S33" s="937"/>
      <c r="T33" s="937"/>
      <c r="U33" s="937"/>
      <c r="V33" s="937"/>
      <c r="W33" s="937"/>
      <c r="X33" s="937"/>
    </row>
    <row r="34" spans="1:13" s="965" customFormat="1" ht="18">
      <c r="A34" s="1121">
        <v>27</v>
      </c>
      <c r="B34" s="959"/>
      <c r="C34" s="947"/>
      <c r="D34" s="925"/>
      <c r="E34" s="925">
        <v>8</v>
      </c>
      <c r="F34" s="964" t="s">
        <v>454</v>
      </c>
      <c r="G34" s="180">
        <f>SUM(G35,G38)</f>
        <v>1717783</v>
      </c>
      <c r="H34" s="180">
        <f>SUM(H35,H38)</f>
        <v>5640156</v>
      </c>
      <c r="I34" s="181">
        <f>SUM(I35,I38)</f>
        <v>4516247</v>
      </c>
      <c r="J34" s="916">
        <f>SUM(J35,J38)</f>
        <v>1867624</v>
      </c>
      <c r="K34" s="181">
        <f>SUM(K35,K38)</f>
        <v>4552204</v>
      </c>
      <c r="L34" s="181">
        <f>SUM(L35,L38)</f>
        <v>-443257</v>
      </c>
      <c r="M34" s="436">
        <f>SUM(M35,M38)</f>
        <v>4108947</v>
      </c>
    </row>
    <row r="35" spans="1:13" s="981" customFormat="1" ht="18">
      <c r="A35" s="1122">
        <v>28</v>
      </c>
      <c r="B35" s="977">
        <v>18</v>
      </c>
      <c r="C35" s="1326"/>
      <c r="D35" s="1327"/>
      <c r="E35" s="1327"/>
      <c r="F35" s="978" t="s">
        <v>455</v>
      </c>
      <c r="G35" s="189">
        <f>SUM(G36:G37)</f>
        <v>341018</v>
      </c>
      <c r="H35" s="189">
        <f>SUM(H36:H37)</f>
        <v>1733964</v>
      </c>
      <c r="I35" s="190">
        <f>SUM(I36:I37)</f>
        <v>3925237</v>
      </c>
      <c r="J35" s="979">
        <f>SUM(J36:J37)</f>
        <v>0</v>
      </c>
      <c r="K35" s="189">
        <f>SUM(K36:K37)</f>
        <v>614610</v>
      </c>
      <c r="L35" s="189">
        <f>SUM(L36:L37)</f>
        <v>129200</v>
      </c>
      <c r="M35" s="980">
        <f>SUM(M36:M37)</f>
        <v>743810</v>
      </c>
    </row>
    <row r="36" spans="1:13" ht="18">
      <c r="A36" s="1121">
        <v>29</v>
      </c>
      <c r="B36" s="959"/>
      <c r="C36" s="953"/>
      <c r="D36" s="953"/>
      <c r="E36" s="953"/>
      <c r="F36" s="982" t="s">
        <v>979</v>
      </c>
      <c r="G36" s="956">
        <v>7800</v>
      </c>
      <c r="H36" s="956"/>
      <c r="I36" s="956">
        <v>2183601</v>
      </c>
      <c r="J36" s="957"/>
      <c r="K36" s="956">
        <v>614610</v>
      </c>
      <c r="L36" s="955">
        <v>129200</v>
      </c>
      <c r="M36" s="958">
        <f>SUM(K36:L36)</f>
        <v>743810</v>
      </c>
    </row>
    <row r="37" spans="1:13" ht="36">
      <c r="A37" s="1123">
        <v>30</v>
      </c>
      <c r="B37" s="959"/>
      <c r="C37" s="953"/>
      <c r="D37" s="953"/>
      <c r="E37" s="953"/>
      <c r="F37" s="982" t="s">
        <v>456</v>
      </c>
      <c r="G37" s="956">
        <v>333218</v>
      </c>
      <c r="H37" s="956">
        <v>1733964</v>
      </c>
      <c r="I37" s="956">
        <v>1741636</v>
      </c>
      <c r="J37" s="957"/>
      <c r="K37" s="956"/>
      <c r="L37" s="955"/>
      <c r="M37" s="983"/>
    </row>
    <row r="38" spans="1:13" s="981" customFormat="1" ht="18">
      <c r="A38" s="1122">
        <v>31</v>
      </c>
      <c r="B38" s="977">
        <v>18</v>
      </c>
      <c r="C38" s="1326"/>
      <c r="D38" s="1327"/>
      <c r="E38" s="1327"/>
      <c r="F38" s="978" t="s">
        <v>457</v>
      </c>
      <c r="G38" s="190">
        <v>1376765</v>
      </c>
      <c r="H38" s="190">
        <v>3906192</v>
      </c>
      <c r="I38" s="190">
        <v>591010</v>
      </c>
      <c r="J38" s="918">
        <v>1867624</v>
      </c>
      <c r="K38" s="190">
        <v>3937594</v>
      </c>
      <c r="L38" s="189">
        <v>-572457</v>
      </c>
      <c r="M38" s="980">
        <f>SUM(K38:L38)</f>
        <v>3365137</v>
      </c>
    </row>
    <row r="39" spans="1:13" s="951" customFormat="1" ht="36">
      <c r="A39" s="1123">
        <v>32</v>
      </c>
      <c r="B39" s="967" t="s">
        <v>442</v>
      </c>
      <c r="C39" s="960"/>
      <c r="D39" s="960"/>
      <c r="E39" s="953">
        <v>9</v>
      </c>
      <c r="F39" s="961" t="s">
        <v>458</v>
      </c>
      <c r="G39" s="179">
        <v>14500</v>
      </c>
      <c r="H39" s="179"/>
      <c r="I39" s="179"/>
      <c r="J39" s="912"/>
      <c r="K39" s="179">
        <v>10000</v>
      </c>
      <c r="L39" s="949"/>
      <c r="M39" s="921">
        <f>SUM(K39:L39)</f>
        <v>10000</v>
      </c>
    </row>
    <row r="40" spans="1:13" s="965" customFormat="1" ht="18">
      <c r="A40" s="1121">
        <v>33</v>
      </c>
      <c r="B40" s="959">
        <v>18</v>
      </c>
      <c r="C40" s="947"/>
      <c r="D40" s="925"/>
      <c r="E40" s="925">
        <v>10</v>
      </c>
      <c r="F40" s="964" t="s">
        <v>459</v>
      </c>
      <c r="G40" s="180">
        <f>SUM(G41)</f>
        <v>94021</v>
      </c>
      <c r="H40" s="180">
        <f>SUM(H41)</f>
        <v>550000</v>
      </c>
      <c r="I40" s="181">
        <f>SUM(I41)</f>
        <v>409229</v>
      </c>
      <c r="J40" s="913">
        <f>SUM(J41)</f>
        <v>500000</v>
      </c>
      <c r="K40" s="180">
        <f>SUM(K41)</f>
        <v>500000</v>
      </c>
      <c r="L40" s="180">
        <f>SUM(L41)</f>
        <v>-285000</v>
      </c>
      <c r="M40" s="434">
        <f>SUM(M41)</f>
        <v>215000</v>
      </c>
    </row>
    <row r="41" spans="1:13" ht="18">
      <c r="A41" s="1121">
        <v>34</v>
      </c>
      <c r="B41" s="959"/>
      <c r="C41" s="925"/>
      <c r="D41" s="925"/>
      <c r="E41" s="925"/>
      <c r="F41" s="954" t="s">
        <v>460</v>
      </c>
      <c r="G41" s="955">
        <v>94021</v>
      </c>
      <c r="H41" s="955">
        <v>550000</v>
      </c>
      <c r="I41" s="956">
        <v>409229</v>
      </c>
      <c r="J41" s="957">
        <v>500000</v>
      </c>
      <c r="K41" s="956">
        <v>500000</v>
      </c>
      <c r="L41" s="955">
        <v>-285000</v>
      </c>
      <c r="M41" s="958">
        <f>SUM(K41:L41)</f>
        <v>215000</v>
      </c>
    </row>
    <row r="42" spans="1:13" ht="36">
      <c r="A42" s="1121">
        <v>35</v>
      </c>
      <c r="B42" s="959"/>
      <c r="C42" s="925"/>
      <c r="D42" s="925"/>
      <c r="E42" s="925">
        <v>11</v>
      </c>
      <c r="F42" s="985" t="s">
        <v>461</v>
      </c>
      <c r="G42" s="179">
        <v>5025</v>
      </c>
      <c r="H42" s="949"/>
      <c r="I42" s="179">
        <v>543</v>
      </c>
      <c r="J42" s="912">
        <v>2289</v>
      </c>
      <c r="K42" s="179">
        <v>5422</v>
      </c>
      <c r="L42" s="955"/>
      <c r="M42" s="921">
        <f>SUM(K42:L42)</f>
        <v>5422</v>
      </c>
    </row>
    <row r="43" spans="1:13" s="965" customFormat="1" ht="18">
      <c r="A43" s="1121">
        <v>36</v>
      </c>
      <c r="B43" s="959">
        <v>18</v>
      </c>
      <c r="C43" s="947"/>
      <c r="D43" s="925"/>
      <c r="E43" s="925">
        <v>12</v>
      </c>
      <c r="F43" s="964" t="s">
        <v>462</v>
      </c>
      <c r="G43" s="180">
        <v>30313</v>
      </c>
      <c r="H43" s="180"/>
      <c r="I43" s="181">
        <v>8945</v>
      </c>
      <c r="J43" s="913"/>
      <c r="K43" s="180"/>
      <c r="L43" s="180"/>
      <c r="M43" s="986"/>
    </row>
    <row r="44" spans="1:13" s="951" customFormat="1" ht="36">
      <c r="A44" s="1122">
        <v>37</v>
      </c>
      <c r="B44" s="962" t="s">
        <v>442</v>
      </c>
      <c r="C44" s="947"/>
      <c r="D44" s="947"/>
      <c r="E44" s="953">
        <v>13</v>
      </c>
      <c r="F44" s="987" t="s">
        <v>463</v>
      </c>
      <c r="G44" s="179"/>
      <c r="H44" s="949"/>
      <c r="I44" s="179"/>
      <c r="J44" s="912"/>
      <c r="K44" s="179">
        <v>2378</v>
      </c>
      <c r="L44" s="949"/>
      <c r="M44" s="921">
        <f>SUM(K44:L44)</f>
        <v>2378</v>
      </c>
    </row>
    <row r="45" spans="1:13" s="981" customFormat="1" ht="18">
      <c r="A45" s="1122">
        <v>38</v>
      </c>
      <c r="B45" s="977">
        <v>18</v>
      </c>
      <c r="C45" s="988"/>
      <c r="D45" s="989"/>
      <c r="E45" s="989"/>
      <c r="F45" s="990" t="s">
        <v>464</v>
      </c>
      <c r="G45" s="191">
        <f>SUM(G46:G47)</f>
        <v>1149</v>
      </c>
      <c r="H45" s="191">
        <f>SUM(H46:H47)</f>
        <v>0</v>
      </c>
      <c r="I45" s="192">
        <f>SUM(I46:I47)</f>
        <v>0</v>
      </c>
      <c r="J45" s="919">
        <f>SUM(J46:J47)</f>
        <v>2600</v>
      </c>
      <c r="K45" s="192">
        <f>SUM(K46:K47)</f>
        <v>2600</v>
      </c>
      <c r="L45" s="192">
        <f>SUM(L46:L47)</f>
        <v>0</v>
      </c>
      <c r="M45" s="439">
        <f>SUM(M46:M47)</f>
        <v>2600</v>
      </c>
    </row>
    <row r="46" spans="1:13" ht="36">
      <c r="A46" s="1121">
        <v>39</v>
      </c>
      <c r="B46" s="959"/>
      <c r="C46" s="925"/>
      <c r="D46" s="925"/>
      <c r="E46" s="925"/>
      <c r="F46" s="991" t="s">
        <v>581</v>
      </c>
      <c r="G46" s="955">
        <v>1149</v>
      </c>
      <c r="H46" s="955"/>
      <c r="I46" s="956"/>
      <c r="J46" s="957">
        <v>2600</v>
      </c>
      <c r="K46" s="956">
        <v>2600</v>
      </c>
      <c r="L46" s="955"/>
      <c r="M46" s="958">
        <f>SUM(K46:L46)</f>
        <v>2600</v>
      </c>
    </row>
    <row r="47" spans="1:13" s="924" customFormat="1" ht="18">
      <c r="A47" s="1122">
        <v>40</v>
      </c>
      <c r="B47" s="977"/>
      <c r="C47" s="1355"/>
      <c r="D47" s="1355"/>
      <c r="E47" s="1355"/>
      <c r="F47" s="1356" t="s">
        <v>459</v>
      </c>
      <c r="G47" s="1357"/>
      <c r="H47" s="1357"/>
      <c r="I47" s="1358"/>
      <c r="J47" s="1359"/>
      <c r="K47" s="1358"/>
      <c r="L47" s="1357"/>
      <c r="M47" s="1360"/>
    </row>
    <row r="48" spans="1:13" s="981" customFormat="1" ht="18.75" thickBot="1">
      <c r="A48" s="1122">
        <v>41</v>
      </c>
      <c r="B48" s="993"/>
      <c r="C48" s="994"/>
      <c r="D48" s="995"/>
      <c r="E48" s="995"/>
      <c r="F48" s="996" t="s">
        <v>465</v>
      </c>
      <c r="G48" s="186">
        <f>SUM(G8,G33,G45)</f>
        <v>13838912</v>
      </c>
      <c r="H48" s="186">
        <f>SUM(H8,H33,H45)</f>
        <v>16703640</v>
      </c>
      <c r="I48" s="187">
        <f>SUM(I8,I33,I45)</f>
        <v>17081737</v>
      </c>
      <c r="J48" s="917">
        <f>SUM(J8,J33,J45)</f>
        <v>12848778</v>
      </c>
      <c r="K48" s="186">
        <f>SUM(K8,K33,K45)</f>
        <v>15827805</v>
      </c>
      <c r="L48" s="186">
        <f>SUM(L8,L33,L45)</f>
        <v>-730020</v>
      </c>
      <c r="M48" s="437">
        <f>SUM(M8,M33,M45)</f>
        <v>15097785</v>
      </c>
    </row>
    <row r="49" spans="1:13" s="981" customFormat="1" ht="19.5" thickBot="1" thickTop="1">
      <c r="A49" s="1122">
        <v>42</v>
      </c>
      <c r="B49" s="997"/>
      <c r="C49" s="998"/>
      <c r="D49" s="999"/>
      <c r="E49" s="999"/>
      <c r="F49" s="1000" t="s">
        <v>466</v>
      </c>
      <c r="G49" s="1001">
        <v>-2125695</v>
      </c>
      <c r="H49" s="1001">
        <f>+H48-'2.Onki'!H32</f>
        <v>395560</v>
      </c>
      <c r="I49" s="1002"/>
      <c r="J49" s="1003">
        <f>+J48-'2.Onki'!J32</f>
        <v>-1048266</v>
      </c>
      <c r="K49" s="1002">
        <v>-2809251</v>
      </c>
      <c r="L49" s="1002"/>
      <c r="M49" s="1004">
        <v>-2809251</v>
      </c>
    </row>
    <row r="50" spans="1:13" s="981" customFormat="1" ht="18">
      <c r="A50" s="1122">
        <v>43</v>
      </c>
      <c r="B50" s="1005"/>
      <c r="C50" s="1326"/>
      <c r="D50" s="1327"/>
      <c r="E50" s="1327">
        <v>14</v>
      </c>
      <c r="F50" s="1006" t="s">
        <v>467</v>
      </c>
      <c r="G50" s="189">
        <f>SUM(G51,G62)</f>
        <v>1012025</v>
      </c>
      <c r="H50" s="189">
        <f>SUM(H51,H62)</f>
        <v>1352433</v>
      </c>
      <c r="I50" s="190">
        <f>SUM(I51,I62)</f>
        <v>1478425</v>
      </c>
      <c r="J50" s="918">
        <f>SUM(J51,J62)</f>
        <v>1100000</v>
      </c>
      <c r="K50" s="190">
        <f>SUM(K51,K62)</f>
        <v>2945667</v>
      </c>
      <c r="L50" s="190">
        <f>SUM(L51,L62)</f>
        <v>0</v>
      </c>
      <c r="M50" s="438">
        <f>SUM(M51,M62)</f>
        <v>2945667</v>
      </c>
    </row>
    <row r="51" spans="1:13" s="981" customFormat="1" ht="18">
      <c r="A51" s="1122">
        <v>44</v>
      </c>
      <c r="B51" s="1007"/>
      <c r="C51" s="988"/>
      <c r="D51" s="989"/>
      <c r="E51" s="989"/>
      <c r="F51" s="990" t="s">
        <v>468</v>
      </c>
      <c r="G51" s="191">
        <f>SUM(G52,G58)</f>
        <v>260256</v>
      </c>
      <c r="H51" s="191">
        <f>SUM(H52,H58)</f>
        <v>0</v>
      </c>
      <c r="I51" s="192">
        <f>SUM(I52,I58)+I61</f>
        <v>1151708</v>
      </c>
      <c r="J51" s="919">
        <f>SUM(J52,J58)</f>
        <v>1100000</v>
      </c>
      <c r="K51" s="192">
        <f>SUM(K52,K58)</f>
        <v>2185072</v>
      </c>
      <c r="L51" s="192">
        <f>SUM(L52,L58)</f>
        <v>0</v>
      </c>
      <c r="M51" s="439">
        <f>SUM(M52,M58)</f>
        <v>2185072</v>
      </c>
    </row>
    <row r="52" spans="1:13" s="965" customFormat="1" ht="18">
      <c r="A52" s="1121">
        <v>45</v>
      </c>
      <c r="B52" s="946"/>
      <c r="C52" s="947"/>
      <c r="D52" s="925">
        <v>1</v>
      </c>
      <c r="E52" s="925"/>
      <c r="F52" s="964" t="s">
        <v>583</v>
      </c>
      <c r="G52" s="180">
        <f>SUM(G53:G57)</f>
        <v>255986</v>
      </c>
      <c r="H52" s="180">
        <f>SUM(H53:H57)</f>
        <v>0</v>
      </c>
      <c r="I52" s="181">
        <f>SUM(I53:I57)</f>
        <v>1067026</v>
      </c>
      <c r="J52" s="913">
        <f>SUM(J53:J57)</f>
        <v>450000</v>
      </c>
      <c r="K52" s="180">
        <f>SUM(K53:K57)</f>
        <v>1535072</v>
      </c>
      <c r="L52" s="180">
        <f>SUM(L53:L57)</f>
        <v>0</v>
      </c>
      <c r="M52" s="434">
        <f>SUM(M53:M57)</f>
        <v>1535072</v>
      </c>
    </row>
    <row r="53" spans="1:13" ht="18">
      <c r="A53" s="1121">
        <v>46</v>
      </c>
      <c r="B53" s="962" t="s">
        <v>442</v>
      </c>
      <c r="C53" s="925"/>
      <c r="D53" s="925"/>
      <c r="E53" s="925"/>
      <c r="F53" s="954" t="s">
        <v>469</v>
      </c>
      <c r="G53" s="955">
        <v>39832</v>
      </c>
      <c r="H53" s="955"/>
      <c r="I53" s="956">
        <v>142701</v>
      </c>
      <c r="J53" s="957"/>
      <c r="K53" s="956">
        <v>216837</v>
      </c>
      <c r="L53" s="955"/>
      <c r="M53" s="958">
        <f>SUM(K53:L53)</f>
        <v>216837</v>
      </c>
    </row>
    <row r="54" spans="1:13" ht="18">
      <c r="A54" s="1121">
        <v>47</v>
      </c>
      <c r="B54" s="959">
        <v>17</v>
      </c>
      <c r="C54" s="925"/>
      <c r="D54" s="925"/>
      <c r="E54" s="925"/>
      <c r="F54" s="954" t="s">
        <v>470</v>
      </c>
      <c r="G54" s="955">
        <v>140469</v>
      </c>
      <c r="H54" s="955"/>
      <c r="I54" s="956">
        <v>171583</v>
      </c>
      <c r="J54" s="957"/>
      <c r="K54" s="956">
        <v>145507</v>
      </c>
      <c r="L54" s="955"/>
      <c r="M54" s="958">
        <f>SUM(K54:L54)</f>
        <v>145507</v>
      </c>
    </row>
    <row r="55" spans="1:13" ht="18">
      <c r="A55" s="1121">
        <v>48</v>
      </c>
      <c r="B55" s="959">
        <v>18</v>
      </c>
      <c r="C55" s="925"/>
      <c r="D55" s="925"/>
      <c r="E55" s="925"/>
      <c r="F55" s="954" t="s">
        <v>354</v>
      </c>
      <c r="G55" s="955">
        <v>66256</v>
      </c>
      <c r="H55" s="955"/>
      <c r="I55" s="956">
        <v>752742</v>
      </c>
      <c r="J55" s="957"/>
      <c r="K55" s="956">
        <v>722728</v>
      </c>
      <c r="L55" s="955">
        <v>450000</v>
      </c>
      <c r="M55" s="958">
        <f>SUM(K55:L55)</f>
        <v>1172728</v>
      </c>
    </row>
    <row r="56" spans="1:13" ht="18">
      <c r="A56" s="1121">
        <v>49</v>
      </c>
      <c r="B56" s="959">
        <v>18</v>
      </c>
      <c r="C56" s="1008"/>
      <c r="D56" s="925"/>
      <c r="E56" s="925"/>
      <c r="F56" s="954" t="s">
        <v>471</v>
      </c>
      <c r="G56" s="955">
        <v>8112</v>
      </c>
      <c r="H56" s="955"/>
      <c r="I56" s="956"/>
      <c r="J56" s="957">
        <v>450000</v>
      </c>
      <c r="K56" s="956">
        <v>450000</v>
      </c>
      <c r="L56" s="955">
        <v>-450000</v>
      </c>
      <c r="M56" s="958">
        <f>SUM(K56:L56)</f>
        <v>0</v>
      </c>
    </row>
    <row r="57" spans="1:13" ht="18">
      <c r="A57" s="1121">
        <v>50</v>
      </c>
      <c r="B57" s="959">
        <v>18</v>
      </c>
      <c r="C57" s="925"/>
      <c r="D57" s="925"/>
      <c r="E57" s="925"/>
      <c r="F57" s="954" t="s">
        <v>464</v>
      </c>
      <c r="G57" s="955">
        <v>1317</v>
      </c>
      <c r="H57" s="955"/>
      <c r="I57" s="956"/>
      <c r="J57" s="957"/>
      <c r="K57" s="956"/>
      <c r="L57" s="955"/>
      <c r="M57" s="983"/>
    </row>
    <row r="58" spans="1:13" s="965" customFormat="1" ht="18">
      <c r="A58" s="1121">
        <v>51</v>
      </c>
      <c r="B58" s="946"/>
      <c r="C58" s="947"/>
      <c r="D58" s="925">
        <v>2</v>
      </c>
      <c r="E58" s="925"/>
      <c r="F58" s="964" t="s">
        <v>582</v>
      </c>
      <c r="G58" s="180">
        <f>SUM(G59:G60)</f>
        <v>4270</v>
      </c>
      <c r="H58" s="180">
        <f>SUM(H59:H60)</f>
        <v>0</v>
      </c>
      <c r="I58" s="181">
        <f>SUM(I59:I60)</f>
        <v>0</v>
      </c>
      <c r="J58" s="913">
        <f>J59+J60</f>
        <v>650000</v>
      </c>
      <c r="K58" s="180">
        <f>K59+K60</f>
        <v>650000</v>
      </c>
      <c r="L58" s="180">
        <f>L59+L60</f>
        <v>0</v>
      </c>
      <c r="M58" s="434">
        <f>M59+M60</f>
        <v>650000</v>
      </c>
    </row>
    <row r="59" spans="1:13" s="951" customFormat="1" ht="18">
      <c r="A59" s="1121">
        <v>52</v>
      </c>
      <c r="B59" s="966" t="s">
        <v>442</v>
      </c>
      <c r="C59" s="925"/>
      <c r="D59" s="925"/>
      <c r="E59" s="925"/>
      <c r="F59" s="1009" t="s">
        <v>469</v>
      </c>
      <c r="G59" s="955">
        <v>4270</v>
      </c>
      <c r="H59" s="955"/>
      <c r="I59" s="956"/>
      <c r="J59" s="957"/>
      <c r="K59" s="956"/>
      <c r="L59" s="949"/>
      <c r="M59" s="984"/>
    </row>
    <row r="60" spans="1:13" s="951" customFormat="1" ht="18">
      <c r="A60" s="1121">
        <v>53</v>
      </c>
      <c r="B60" s="959">
        <v>18</v>
      </c>
      <c r="C60" s="925"/>
      <c r="D60" s="925"/>
      <c r="E60" s="925"/>
      <c r="F60" s="1009" t="s">
        <v>472</v>
      </c>
      <c r="G60" s="955"/>
      <c r="H60" s="955"/>
      <c r="I60" s="956"/>
      <c r="J60" s="957">
        <v>650000</v>
      </c>
      <c r="K60" s="956">
        <v>650000</v>
      </c>
      <c r="L60" s="949"/>
      <c r="M60" s="921">
        <f>SUM(K60:L60)</f>
        <v>650000</v>
      </c>
    </row>
    <row r="61" spans="1:13" s="951" customFormat="1" ht="18">
      <c r="A61" s="1121"/>
      <c r="B61" s="959"/>
      <c r="C61" s="925"/>
      <c r="D61" s="925"/>
      <c r="E61" s="925"/>
      <c r="F61" s="964" t="s">
        <v>690</v>
      </c>
      <c r="G61" s="955"/>
      <c r="H61" s="955"/>
      <c r="I61" s="956">
        <v>84682</v>
      </c>
      <c r="J61" s="957"/>
      <c r="K61" s="956"/>
      <c r="L61" s="949"/>
      <c r="M61" s="921"/>
    </row>
    <row r="62" spans="1:13" s="981" customFormat="1" ht="18">
      <c r="A62" s="1122">
        <v>54</v>
      </c>
      <c r="B62" s="1007"/>
      <c r="C62" s="988"/>
      <c r="D62" s="989"/>
      <c r="E62" s="989"/>
      <c r="F62" s="990" t="s">
        <v>473</v>
      </c>
      <c r="G62" s="191">
        <f>SUM(G63:G65)</f>
        <v>751769</v>
      </c>
      <c r="H62" s="191">
        <f>SUM(H63:H65)</f>
        <v>1352433</v>
      </c>
      <c r="I62" s="192">
        <f>SUM(I63:I65)</f>
        <v>326717</v>
      </c>
      <c r="J62" s="919">
        <f>SUM(J63:J65)</f>
        <v>0</v>
      </c>
      <c r="K62" s="192">
        <f>SUM(K63:K65)</f>
        <v>760595</v>
      </c>
      <c r="L62" s="192">
        <f>SUM(L63:L65)</f>
        <v>0</v>
      </c>
      <c r="M62" s="439">
        <f>SUM(M63:M65)</f>
        <v>760595</v>
      </c>
    </row>
    <row r="63" spans="1:13" s="965" customFormat="1" ht="18">
      <c r="A63" s="1121">
        <v>55</v>
      </c>
      <c r="B63" s="946">
        <v>18</v>
      </c>
      <c r="C63" s="947"/>
      <c r="D63" s="925">
        <v>2</v>
      </c>
      <c r="E63" s="925"/>
      <c r="F63" s="964" t="s">
        <v>474</v>
      </c>
      <c r="G63" s="180"/>
      <c r="H63" s="180"/>
      <c r="I63" s="181"/>
      <c r="J63" s="913"/>
      <c r="K63" s="180"/>
      <c r="L63" s="180"/>
      <c r="M63" s="986"/>
    </row>
    <row r="64" spans="1:13" ht="18">
      <c r="A64" s="1121">
        <v>56</v>
      </c>
      <c r="B64" s="959"/>
      <c r="C64" s="925"/>
      <c r="D64" s="925"/>
      <c r="E64" s="925"/>
      <c r="F64" s="954" t="s">
        <v>474</v>
      </c>
      <c r="G64" s="955">
        <v>751769</v>
      </c>
      <c r="H64" s="955">
        <v>500000</v>
      </c>
      <c r="I64" s="956"/>
      <c r="J64" s="957"/>
      <c r="K64" s="956"/>
      <c r="L64" s="955"/>
      <c r="M64" s="958">
        <f>SUM(K64:L64)</f>
        <v>0</v>
      </c>
    </row>
    <row r="65" spans="1:13" ht="18">
      <c r="A65" s="1121">
        <v>57</v>
      </c>
      <c r="B65" s="959"/>
      <c r="C65" s="925"/>
      <c r="D65" s="925"/>
      <c r="E65" s="925"/>
      <c r="F65" s="1010" t="s">
        <v>475</v>
      </c>
      <c r="G65" s="1011"/>
      <c r="H65" s="1011">
        <v>852433</v>
      </c>
      <c r="I65" s="1012">
        <v>326717</v>
      </c>
      <c r="J65" s="1013"/>
      <c r="K65" s="1012">
        <v>760595</v>
      </c>
      <c r="L65" s="1011"/>
      <c r="M65" s="1014">
        <f>SUM(K65:L65)</f>
        <v>760595</v>
      </c>
    </row>
    <row r="66" spans="1:13" s="965" customFormat="1" ht="18">
      <c r="A66" s="1121">
        <v>58</v>
      </c>
      <c r="B66" s="946"/>
      <c r="C66" s="947"/>
      <c r="D66" s="925"/>
      <c r="E66" s="925"/>
      <c r="F66" s="964" t="s">
        <v>476</v>
      </c>
      <c r="G66" s="180"/>
      <c r="H66" s="180"/>
      <c r="I66" s="181"/>
      <c r="J66" s="913"/>
      <c r="K66" s="180"/>
      <c r="L66" s="180"/>
      <c r="M66" s="958"/>
    </row>
    <row r="67" spans="1:13" s="951" customFormat="1" ht="18">
      <c r="A67" s="1121">
        <v>59</v>
      </c>
      <c r="B67" s="966" t="s">
        <v>442</v>
      </c>
      <c r="C67" s="947"/>
      <c r="D67" s="925"/>
      <c r="E67" s="925"/>
      <c r="F67" s="1015" t="s">
        <v>477</v>
      </c>
      <c r="G67" s="955">
        <v>-75002</v>
      </c>
      <c r="H67" s="949"/>
      <c r="I67" s="179"/>
      <c r="J67" s="912"/>
      <c r="K67" s="179"/>
      <c r="L67" s="949"/>
      <c r="M67" s="958">
        <f>SUM(K67:L67)</f>
        <v>0</v>
      </c>
    </row>
    <row r="68" spans="1:13" ht="18">
      <c r="A68" s="1121">
        <v>60</v>
      </c>
      <c r="B68" s="959">
        <v>18</v>
      </c>
      <c r="C68" s="925"/>
      <c r="D68" s="925"/>
      <c r="E68" s="925"/>
      <c r="F68" s="1016" t="s">
        <v>478</v>
      </c>
      <c r="G68" s="955">
        <v>-4457</v>
      </c>
      <c r="H68" s="955"/>
      <c r="I68" s="956"/>
      <c r="J68" s="957"/>
      <c r="K68" s="956"/>
      <c r="L68" s="955"/>
      <c r="M68" s="958">
        <f>SUM(K68:L68)</f>
        <v>0</v>
      </c>
    </row>
    <row r="69" spans="1:13" s="981" customFormat="1" ht="18.75" thickBot="1">
      <c r="A69" s="1122">
        <v>61</v>
      </c>
      <c r="B69" s="1017"/>
      <c r="C69" s="1018"/>
      <c r="D69" s="1019"/>
      <c r="E69" s="1019"/>
      <c r="F69" s="1020" t="s">
        <v>479</v>
      </c>
      <c r="G69" s="194">
        <f>SUM(G48,G50,G66:G68)</f>
        <v>14771478</v>
      </c>
      <c r="H69" s="194">
        <f>SUM(H48,H50,H66:H68)</f>
        <v>18056073</v>
      </c>
      <c r="I69" s="195">
        <f>SUM(I48,I50,I66:I68)</f>
        <v>18560162</v>
      </c>
      <c r="J69" s="920">
        <f>SUM(J48,J50,J66:J68)</f>
        <v>13948778</v>
      </c>
      <c r="K69" s="195">
        <f>SUM(K48,K50,K66:K68)</f>
        <v>18773472</v>
      </c>
      <c r="L69" s="195">
        <f>SUM(L48,L50,L66:L68)</f>
        <v>-730020</v>
      </c>
      <c r="M69" s="440">
        <f>SUM(M48,M50,M66:M68)</f>
        <v>18043452</v>
      </c>
    </row>
  </sheetData>
  <sheetProtection/>
  <mergeCells count="5">
    <mergeCell ref="L5:M5"/>
    <mergeCell ref="B1:J1"/>
    <mergeCell ref="B2:M2"/>
    <mergeCell ref="B3:M3"/>
    <mergeCell ref="B4:M4"/>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7" r:id="rId1"/>
  <rowBreaks count="1" manualBreakCount="1">
    <brk id="42" max="11" man="1"/>
  </rowBreaks>
</worksheet>
</file>

<file path=xl/worksheets/sheet3.xml><?xml version="1.0" encoding="utf-8"?>
<worksheet xmlns="http://schemas.openxmlformats.org/spreadsheetml/2006/main" xmlns:r="http://schemas.openxmlformats.org/officeDocument/2006/relationships">
  <dimension ref="A1:M78"/>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1026" customWidth="1"/>
    <col min="2" max="2" width="4.75390625" style="1040" bestFit="1" customWidth="1"/>
    <col min="3" max="3" width="3.125" style="1035" bestFit="1" customWidth="1"/>
    <col min="4" max="5" width="4.75390625" style="1035" bestFit="1" customWidth="1"/>
    <col min="6" max="6" width="44.75390625" style="1036" bestFit="1" customWidth="1"/>
    <col min="7" max="7" width="11.00390625" style="1036" bestFit="1" customWidth="1"/>
    <col min="8" max="8" width="11.75390625" style="1036" customWidth="1"/>
    <col min="9" max="9" width="11.00390625" style="1036" bestFit="1" customWidth="1"/>
    <col min="10" max="10" width="11.75390625" style="1112" customWidth="1"/>
    <col min="11" max="11" width="11.25390625" style="1036" customWidth="1"/>
    <col min="12" max="12" width="10.75390625" style="1036" customWidth="1"/>
    <col min="13" max="13" width="11.25390625" style="1036" customWidth="1"/>
    <col min="14" max="16384" width="9.125" style="1036" customWidth="1"/>
  </cols>
  <sheetData>
    <row r="1" spans="1:11" s="1115" customFormat="1" ht="15">
      <c r="A1" s="1114"/>
      <c r="B1" s="1544" t="s">
        <v>1126</v>
      </c>
      <c r="C1" s="1544"/>
      <c r="D1" s="1544"/>
      <c r="E1" s="1544"/>
      <c r="F1" s="1544"/>
      <c r="H1" s="1116"/>
      <c r="I1" s="1117"/>
      <c r="J1" s="1118"/>
      <c r="K1" s="1117"/>
    </row>
    <row r="2" spans="1:13" s="1039" customFormat="1" ht="18">
      <c r="A2" s="1027"/>
      <c r="B2" s="1545" t="s">
        <v>432</v>
      </c>
      <c r="C2" s="1545"/>
      <c r="D2" s="1545"/>
      <c r="E2" s="1545"/>
      <c r="F2" s="1545"/>
      <c r="G2" s="1545"/>
      <c r="H2" s="1545"/>
      <c r="I2" s="1545"/>
      <c r="J2" s="1545"/>
      <c r="K2" s="1545"/>
      <c r="L2" s="1545"/>
      <c r="M2" s="1545"/>
    </row>
    <row r="3" spans="1:13" s="1039" customFormat="1" ht="18">
      <c r="A3" s="1027"/>
      <c r="B3" s="1545" t="s">
        <v>607</v>
      </c>
      <c r="C3" s="1545"/>
      <c r="D3" s="1545"/>
      <c r="E3" s="1545"/>
      <c r="F3" s="1545"/>
      <c r="G3" s="1545"/>
      <c r="H3" s="1545"/>
      <c r="I3" s="1545"/>
      <c r="J3" s="1545"/>
      <c r="K3" s="1545"/>
      <c r="L3" s="1545"/>
      <c r="M3" s="1545"/>
    </row>
    <row r="4" spans="1:13" s="1039" customFormat="1" ht="18">
      <c r="A4" s="1027"/>
      <c r="B4" s="1546" t="s">
        <v>906</v>
      </c>
      <c r="C4" s="1546"/>
      <c r="D4" s="1546"/>
      <c r="E4" s="1546"/>
      <c r="F4" s="1546"/>
      <c r="G4" s="1546"/>
      <c r="H4" s="1546"/>
      <c r="I4" s="1546"/>
      <c r="J4" s="1546"/>
      <c r="K4" s="1546"/>
      <c r="L4" s="1546"/>
      <c r="M4" s="1546"/>
    </row>
    <row r="5" spans="1:13" s="204" customFormat="1" ht="14.25">
      <c r="A5" s="199"/>
      <c r="B5" s="200"/>
      <c r="C5" s="201"/>
      <c r="D5" s="199"/>
      <c r="E5" s="201"/>
      <c r="F5" s="202"/>
      <c r="G5" s="202"/>
      <c r="H5" s="203"/>
      <c r="J5" s="1025"/>
      <c r="K5" s="441"/>
      <c r="L5" s="1543" t="s">
        <v>0</v>
      </c>
      <c r="M5" s="1543"/>
    </row>
    <row r="6" spans="2:13" s="1026" customFormat="1" ht="14.25" thickBot="1">
      <c r="B6" s="1028" t="s">
        <v>1</v>
      </c>
      <c r="C6" s="1026" t="s">
        <v>3</v>
      </c>
      <c r="D6" s="1026" t="s">
        <v>2</v>
      </c>
      <c r="E6" s="1026" t="s">
        <v>4</v>
      </c>
      <c r="F6" s="1026" t="s">
        <v>5</v>
      </c>
      <c r="G6" s="1026" t="s">
        <v>21</v>
      </c>
      <c r="H6" s="1026" t="s">
        <v>22</v>
      </c>
      <c r="I6" s="1030" t="s">
        <v>23</v>
      </c>
      <c r="J6" s="1031" t="s">
        <v>199</v>
      </c>
      <c r="K6" s="1032" t="s">
        <v>128</v>
      </c>
      <c r="L6" s="1026" t="s">
        <v>31</v>
      </c>
      <c r="M6" s="1026" t="s">
        <v>200</v>
      </c>
    </row>
    <row r="7" spans="1:13" s="1038" customFormat="1" ht="72.75" thickBot="1">
      <c r="A7" s="1027"/>
      <c r="B7" s="1332" t="s">
        <v>480</v>
      </c>
      <c r="C7" s="1333" t="s">
        <v>25</v>
      </c>
      <c r="D7" s="1314" t="s">
        <v>433</v>
      </c>
      <c r="E7" s="1314" t="s">
        <v>434</v>
      </c>
      <c r="F7" s="1045" t="s">
        <v>6</v>
      </c>
      <c r="G7" s="1044" t="s">
        <v>394</v>
      </c>
      <c r="H7" s="1044" t="s">
        <v>203</v>
      </c>
      <c r="I7" s="930" t="s">
        <v>689</v>
      </c>
      <c r="J7" s="910" t="s">
        <v>585</v>
      </c>
      <c r="K7" s="909" t="s">
        <v>806</v>
      </c>
      <c r="L7" s="360" t="s">
        <v>347</v>
      </c>
      <c r="M7" s="1315" t="s">
        <v>912</v>
      </c>
    </row>
    <row r="8" spans="1:13" s="1053" customFormat="1" ht="18">
      <c r="A8" s="1026">
        <v>1</v>
      </c>
      <c r="B8" s="1046" t="s">
        <v>442</v>
      </c>
      <c r="C8" s="1047"/>
      <c r="D8" s="1048"/>
      <c r="E8" s="1047"/>
      <c r="F8" s="1049" t="s">
        <v>481</v>
      </c>
      <c r="G8" s="1050">
        <f aca="true" t="shared" si="0" ref="G8:L8">SUM(G9:G10)</f>
        <v>6047359</v>
      </c>
      <c r="H8" s="1050">
        <f t="shared" si="0"/>
        <v>6127521</v>
      </c>
      <c r="I8" s="1050">
        <f t="shared" si="0"/>
        <v>6668003</v>
      </c>
      <c r="J8" s="1051">
        <f t="shared" si="0"/>
        <v>6418114</v>
      </c>
      <c r="K8" s="1050">
        <f t="shared" si="0"/>
        <v>7002398</v>
      </c>
      <c r="L8" s="1050">
        <f t="shared" si="0"/>
        <v>25351</v>
      </c>
      <c r="M8" s="1052">
        <f>SUM(M9:M10)</f>
        <v>7027749</v>
      </c>
    </row>
    <row r="9" spans="1:13" ht="18">
      <c r="A9" s="1026">
        <v>2</v>
      </c>
      <c r="B9" s="1054"/>
      <c r="C9" s="1043"/>
      <c r="D9" s="1043">
        <v>1</v>
      </c>
      <c r="E9" s="1043"/>
      <c r="F9" s="1055" t="s">
        <v>204</v>
      </c>
      <c r="G9" s="1055">
        <v>5941271</v>
      </c>
      <c r="H9" s="1055">
        <v>6014645</v>
      </c>
      <c r="I9" s="1055">
        <v>6505741</v>
      </c>
      <c r="J9" s="1056">
        <v>6347833</v>
      </c>
      <c r="K9" s="1055">
        <v>6771871</v>
      </c>
      <c r="L9" s="1055">
        <v>14378</v>
      </c>
      <c r="M9" s="1057">
        <f>SUM(K9:L9)</f>
        <v>6786249</v>
      </c>
    </row>
    <row r="10" spans="1:13" ht="18">
      <c r="A10" s="1026">
        <v>3</v>
      </c>
      <c r="B10" s="1054"/>
      <c r="C10" s="1043"/>
      <c r="D10" s="1043">
        <v>2</v>
      </c>
      <c r="E10" s="1043"/>
      <c r="F10" s="1055" t="s">
        <v>401</v>
      </c>
      <c r="G10" s="1055">
        <f>SUM(G11:G12)</f>
        <v>106088</v>
      </c>
      <c r="H10" s="1055">
        <f>SUM(H11:H12)</f>
        <v>112876</v>
      </c>
      <c r="I10" s="1055">
        <f>SUM(I11:I12)</f>
        <v>162262</v>
      </c>
      <c r="J10" s="1056">
        <f>SUM(J11:J12)</f>
        <v>70281</v>
      </c>
      <c r="K10" s="1111">
        <f>SUM(K11:K12)</f>
        <v>230527</v>
      </c>
      <c r="L10" s="1111">
        <f>SUM(L11:L12)</f>
        <v>10973</v>
      </c>
      <c r="M10" s="1331">
        <f>SUM(M11:M12)</f>
        <v>241500</v>
      </c>
    </row>
    <row r="11" spans="1:13" ht="18">
      <c r="A11" s="1026">
        <v>4</v>
      </c>
      <c r="B11" s="1054"/>
      <c r="C11" s="1043"/>
      <c r="D11" s="1043"/>
      <c r="E11" s="1043">
        <v>1</v>
      </c>
      <c r="F11" s="1058" t="s">
        <v>402</v>
      </c>
      <c r="G11" s="1055">
        <v>105407</v>
      </c>
      <c r="H11" s="1055">
        <v>94211</v>
      </c>
      <c r="I11" s="1055">
        <v>138538</v>
      </c>
      <c r="J11" s="1056">
        <v>64149</v>
      </c>
      <c r="K11" s="1055">
        <v>186832</v>
      </c>
      <c r="L11" s="1055">
        <v>-2126</v>
      </c>
      <c r="M11" s="1057">
        <f>SUM(K11:L11)</f>
        <v>184706</v>
      </c>
    </row>
    <row r="12" spans="1:13" ht="18">
      <c r="A12" s="1026">
        <v>5</v>
      </c>
      <c r="B12" s="1054"/>
      <c r="C12" s="1043"/>
      <c r="D12" s="1043"/>
      <c r="E12" s="1043">
        <v>2</v>
      </c>
      <c r="F12" s="1058" t="s">
        <v>403</v>
      </c>
      <c r="G12" s="1055">
        <v>681</v>
      </c>
      <c r="H12" s="1055">
        <v>18665</v>
      </c>
      <c r="I12" s="1055">
        <v>23724</v>
      </c>
      <c r="J12" s="1056">
        <v>6132</v>
      </c>
      <c r="K12" s="1055">
        <v>43695</v>
      </c>
      <c r="L12" s="1055">
        <v>13099</v>
      </c>
      <c r="M12" s="1057">
        <f>SUM(K12:L12)</f>
        <v>56794</v>
      </c>
    </row>
    <row r="13" spans="1:13" s="1053" customFormat="1" ht="18">
      <c r="A13" s="1026">
        <v>6</v>
      </c>
      <c r="B13" s="1059" t="s">
        <v>482</v>
      </c>
      <c r="C13" s="1060"/>
      <c r="D13" s="1061"/>
      <c r="E13" s="1061"/>
      <c r="F13" s="1062" t="s">
        <v>354</v>
      </c>
      <c r="G13" s="1062">
        <f>SUM(G14:G15,G24,G25)</f>
        <v>6973981</v>
      </c>
      <c r="H13" s="1062">
        <f>SUM(H14:H15,H24,H25)</f>
        <v>10180559</v>
      </c>
      <c r="I13" s="1062">
        <f>SUM(I14:I15,I24,I25)</f>
        <v>7966953</v>
      </c>
      <c r="J13" s="1063">
        <f>SUM(J14:J15,J24,J25)</f>
        <v>7478930</v>
      </c>
      <c r="K13" s="1062">
        <f>SUM(K14:K15,K24,K25)</f>
        <v>11634658</v>
      </c>
      <c r="L13" s="1062">
        <f>SUM(L14:L15,L24,L25)</f>
        <v>-755371</v>
      </c>
      <c r="M13" s="1064">
        <f>SUM(M14:M15,M24,M25)</f>
        <v>10879287</v>
      </c>
    </row>
    <row r="14" spans="1:13" s="1053" customFormat="1" ht="18">
      <c r="A14" s="1026">
        <v>7</v>
      </c>
      <c r="B14" s="1054"/>
      <c r="C14" s="1065"/>
      <c r="D14" s="1043">
        <v>1</v>
      </c>
      <c r="E14" s="1065"/>
      <c r="F14" s="1066" t="s">
        <v>204</v>
      </c>
      <c r="G14" s="1066">
        <v>3823797</v>
      </c>
      <c r="H14" s="1066">
        <v>4181144</v>
      </c>
      <c r="I14" s="1066">
        <v>4371390</v>
      </c>
      <c r="J14" s="1067">
        <v>4180802</v>
      </c>
      <c r="K14" s="1068">
        <v>5182703</v>
      </c>
      <c r="L14" s="1068">
        <v>-266514</v>
      </c>
      <c r="M14" s="1069">
        <f>SUM(K14:L14)</f>
        <v>4916189</v>
      </c>
    </row>
    <row r="15" spans="1:13" ht="18">
      <c r="A15" s="1026">
        <v>8</v>
      </c>
      <c r="B15" s="1054"/>
      <c r="C15" s="1065"/>
      <c r="D15" s="1065"/>
      <c r="E15" s="1065"/>
      <c r="F15" s="1066" t="s">
        <v>483</v>
      </c>
      <c r="G15" s="1066">
        <f>SUM(G16,G20)</f>
        <v>0</v>
      </c>
      <c r="H15" s="1066">
        <f>SUM(H16,H20)</f>
        <v>1273579</v>
      </c>
      <c r="I15" s="1066">
        <f>SUM(I16,I20)</f>
        <v>0</v>
      </c>
      <c r="J15" s="1067">
        <f>SUM(J16,J20)</f>
        <v>156619</v>
      </c>
      <c r="K15" s="1066">
        <f>SUM(K16,K20)</f>
        <v>403045</v>
      </c>
      <c r="L15" s="1066">
        <f>SUM(L16,L20)</f>
        <v>-9444</v>
      </c>
      <c r="M15" s="1070">
        <f>SUM(M16,M20)</f>
        <v>393601</v>
      </c>
    </row>
    <row r="16" spans="1:13" s="1077" customFormat="1" ht="19.5">
      <c r="A16" s="1026">
        <v>9</v>
      </c>
      <c r="B16" s="1071"/>
      <c r="C16" s="1072"/>
      <c r="D16" s="1043">
        <v>1</v>
      </c>
      <c r="E16" s="1072"/>
      <c r="F16" s="1073" t="s">
        <v>484</v>
      </c>
      <c r="G16" s="1074">
        <f>SUM(G18:G19)</f>
        <v>0</v>
      </c>
      <c r="H16" s="1074">
        <f>SUM(H18:H19)</f>
        <v>120000</v>
      </c>
      <c r="I16" s="1074">
        <f>SUM(I18:I19)</f>
        <v>0</v>
      </c>
      <c r="J16" s="1075">
        <f>SUM(J18:J19)+J17</f>
        <v>156619</v>
      </c>
      <c r="K16" s="1074">
        <f>SUM(K18:K19)+K17</f>
        <v>73206</v>
      </c>
      <c r="L16" s="1074">
        <f>SUM(L18:L19)+L17</f>
        <v>-9444</v>
      </c>
      <c r="M16" s="1076">
        <f>SUM(M18:M19)+M17</f>
        <v>63762</v>
      </c>
    </row>
    <row r="17" spans="1:13" s="1077" customFormat="1" ht="19.5">
      <c r="A17" s="1026">
        <v>10</v>
      </c>
      <c r="B17" s="1071"/>
      <c r="C17" s="1072"/>
      <c r="D17" s="1043"/>
      <c r="E17" s="1072"/>
      <c r="F17" s="1078" t="s">
        <v>485</v>
      </c>
      <c r="G17" s="1074"/>
      <c r="H17" s="1074"/>
      <c r="I17" s="1074"/>
      <c r="J17" s="1075">
        <v>57784</v>
      </c>
      <c r="K17" s="1074">
        <v>0</v>
      </c>
      <c r="L17" s="1074"/>
      <c r="M17" s="1076">
        <f>SUM(K17:L17)</f>
        <v>0</v>
      </c>
    </row>
    <row r="18" spans="1:13" ht="19.5">
      <c r="A18" s="1026">
        <v>11</v>
      </c>
      <c r="B18" s="1054"/>
      <c r="C18" s="1043"/>
      <c r="D18" s="1043"/>
      <c r="E18" s="1043"/>
      <c r="F18" s="1078" t="s">
        <v>486</v>
      </c>
      <c r="G18" s="1055"/>
      <c r="H18" s="1055">
        <v>96000</v>
      </c>
      <c r="I18" s="1055"/>
      <c r="J18" s="1056">
        <v>74835</v>
      </c>
      <c r="K18" s="1055">
        <v>61328</v>
      </c>
      <c r="L18" s="1055">
        <v>-5917</v>
      </c>
      <c r="M18" s="1076">
        <f>SUM(K18:L18)</f>
        <v>55411</v>
      </c>
    </row>
    <row r="19" spans="1:13" ht="19.5">
      <c r="A19" s="1026">
        <v>12</v>
      </c>
      <c r="B19" s="1054"/>
      <c r="C19" s="1043"/>
      <c r="D19" s="1043"/>
      <c r="E19" s="1043"/>
      <c r="F19" s="1078" t="s">
        <v>487</v>
      </c>
      <c r="G19" s="1055"/>
      <c r="H19" s="1055">
        <v>24000</v>
      </c>
      <c r="I19" s="1055"/>
      <c r="J19" s="1056">
        <v>24000</v>
      </c>
      <c r="K19" s="1055">
        <v>11878</v>
      </c>
      <c r="L19" s="1055">
        <v>-3527</v>
      </c>
      <c r="M19" s="1076">
        <f>SUM(K19:L19)</f>
        <v>8351</v>
      </c>
    </row>
    <row r="20" spans="1:13" s="1077" customFormat="1" ht="19.5">
      <c r="A20" s="1026">
        <v>13</v>
      </c>
      <c r="B20" s="1071"/>
      <c r="C20" s="1072"/>
      <c r="D20" s="1043">
        <v>2</v>
      </c>
      <c r="E20" s="1072"/>
      <c r="F20" s="1073" t="s">
        <v>488</v>
      </c>
      <c r="G20" s="1074">
        <f>SUM(G21:G23)</f>
        <v>0</v>
      </c>
      <c r="H20" s="1074">
        <f>SUM(H21:H23)</f>
        <v>1153579</v>
      </c>
      <c r="I20" s="1074">
        <f>SUM(I21:I23)</f>
        <v>0</v>
      </c>
      <c r="J20" s="1075">
        <f>SUM(J21:J23)</f>
        <v>0</v>
      </c>
      <c r="K20" s="1074">
        <f>SUM(K21:K23)</f>
        <v>329839</v>
      </c>
      <c r="L20" s="1074">
        <f>SUM(L21:L23)</f>
        <v>0</v>
      </c>
      <c r="M20" s="1076">
        <f>SUM(M21:M23)</f>
        <v>329839</v>
      </c>
    </row>
    <row r="21" spans="1:13" ht="19.5">
      <c r="A21" s="1026">
        <v>14</v>
      </c>
      <c r="B21" s="1054"/>
      <c r="C21" s="1043"/>
      <c r="D21" s="1072"/>
      <c r="E21" s="1043"/>
      <c r="F21" s="1078" t="s">
        <v>489</v>
      </c>
      <c r="G21" s="1055"/>
      <c r="H21" s="1055">
        <v>815433</v>
      </c>
      <c r="I21" s="1055"/>
      <c r="J21" s="1056"/>
      <c r="K21" s="1055">
        <v>329839</v>
      </c>
      <c r="L21" s="1055"/>
      <c r="M21" s="1057">
        <f>SUM(K21:L21)</f>
        <v>329839</v>
      </c>
    </row>
    <row r="22" spans="1:13" ht="18">
      <c r="A22" s="1026">
        <v>15</v>
      </c>
      <c r="B22" s="1054"/>
      <c r="C22" s="1043"/>
      <c r="D22" s="1043"/>
      <c r="E22" s="1043"/>
      <c r="F22" s="1078" t="s">
        <v>490</v>
      </c>
      <c r="G22" s="1055"/>
      <c r="H22" s="1055">
        <v>121471</v>
      </c>
      <c r="I22" s="1055"/>
      <c r="J22" s="1056"/>
      <c r="K22" s="1055"/>
      <c r="L22" s="1055"/>
      <c r="M22" s="1057"/>
    </row>
    <row r="23" spans="1:13" ht="18">
      <c r="A23" s="1026">
        <v>16</v>
      </c>
      <c r="B23" s="1054"/>
      <c r="C23" s="1043"/>
      <c r="D23" s="1043"/>
      <c r="E23" s="1043"/>
      <c r="F23" s="1078" t="s">
        <v>491</v>
      </c>
      <c r="G23" s="1055"/>
      <c r="H23" s="1055">
        <v>216675</v>
      </c>
      <c r="I23" s="1055"/>
      <c r="J23" s="1056"/>
      <c r="K23" s="1055"/>
      <c r="L23" s="1055"/>
      <c r="M23" s="1057"/>
    </row>
    <row r="24" spans="1:13" s="1039" customFormat="1" ht="18">
      <c r="A24" s="1027">
        <v>17</v>
      </c>
      <c r="B24" s="1079"/>
      <c r="C24" s="1080"/>
      <c r="D24" s="1080"/>
      <c r="E24" s="1080"/>
      <c r="F24" s="1081" t="s">
        <v>492</v>
      </c>
      <c r="G24" s="1081">
        <v>0</v>
      </c>
      <c r="H24" s="1081">
        <v>85000</v>
      </c>
      <c r="I24" s="1081">
        <v>0</v>
      </c>
      <c r="J24" s="1082">
        <v>100000</v>
      </c>
      <c r="K24" s="1081">
        <v>100000</v>
      </c>
      <c r="L24" s="1083"/>
      <c r="M24" s="1084">
        <f>SUM(K24:L24)</f>
        <v>100000</v>
      </c>
    </row>
    <row r="25" spans="1:13" s="1053" customFormat="1" ht="18">
      <c r="A25" s="1026">
        <v>18</v>
      </c>
      <c r="B25" s="1054"/>
      <c r="C25" s="1065"/>
      <c r="D25" s="1043">
        <v>2</v>
      </c>
      <c r="E25" s="1065"/>
      <c r="F25" s="1066" t="s">
        <v>401</v>
      </c>
      <c r="G25" s="1066">
        <f>SUM(G26:G28)</f>
        <v>3150184</v>
      </c>
      <c r="H25" s="1066">
        <f>SUM(H26:H28)</f>
        <v>4640836</v>
      </c>
      <c r="I25" s="1066">
        <f>SUM(I26:I28)</f>
        <v>3595563</v>
      </c>
      <c r="J25" s="1067">
        <f>SUM(J26:J28)</f>
        <v>3041509</v>
      </c>
      <c r="K25" s="1066">
        <f>SUM(K26:K28)</f>
        <v>5948910</v>
      </c>
      <c r="L25" s="1066">
        <f>SUM(L26:L28)</f>
        <v>-479413</v>
      </c>
      <c r="M25" s="1070">
        <f>SUM(M26:M28)</f>
        <v>5469497</v>
      </c>
    </row>
    <row r="26" spans="1:13" ht="18">
      <c r="A26" s="1026">
        <v>19</v>
      </c>
      <c r="B26" s="1054"/>
      <c r="C26" s="1065"/>
      <c r="D26" s="1043"/>
      <c r="E26" s="1043">
        <v>1</v>
      </c>
      <c r="F26" s="1058" t="s">
        <v>402</v>
      </c>
      <c r="G26" s="1055">
        <v>2292451</v>
      </c>
      <c r="H26" s="1055">
        <v>3017086</v>
      </c>
      <c r="I26" s="1055">
        <v>3000675</v>
      </c>
      <c r="J26" s="1056">
        <v>1712579</v>
      </c>
      <c r="K26" s="1055">
        <v>5330341</v>
      </c>
      <c r="L26" s="1055">
        <v>-499161</v>
      </c>
      <c r="M26" s="1057">
        <f>SUM(K26:L26)</f>
        <v>4831180</v>
      </c>
    </row>
    <row r="27" spans="1:13" ht="18">
      <c r="A27" s="1026">
        <v>20</v>
      </c>
      <c r="B27" s="1054"/>
      <c r="C27" s="1065"/>
      <c r="D27" s="1043"/>
      <c r="E27" s="1043">
        <v>2</v>
      </c>
      <c r="F27" s="1058" t="s">
        <v>403</v>
      </c>
      <c r="G27" s="1055">
        <v>54477</v>
      </c>
      <c r="H27" s="1055">
        <v>204950</v>
      </c>
      <c r="I27" s="1055">
        <v>557965</v>
      </c>
      <c r="J27" s="1056">
        <v>580300</v>
      </c>
      <c r="K27" s="1055">
        <v>613569</v>
      </c>
      <c r="L27" s="1055">
        <v>-10000</v>
      </c>
      <c r="M27" s="1057">
        <f>SUM(K27:L27)</f>
        <v>603569</v>
      </c>
    </row>
    <row r="28" spans="1:13" ht="18">
      <c r="A28" s="1026">
        <v>21</v>
      </c>
      <c r="B28" s="1054"/>
      <c r="C28" s="1065"/>
      <c r="D28" s="1043"/>
      <c r="E28" s="1043">
        <v>3</v>
      </c>
      <c r="F28" s="1058" t="s">
        <v>404</v>
      </c>
      <c r="G28" s="1055">
        <v>803256</v>
      </c>
      <c r="H28" s="1055">
        <v>1418800</v>
      </c>
      <c r="I28" s="1055">
        <v>36923</v>
      </c>
      <c r="J28" s="1056">
        <v>748630</v>
      </c>
      <c r="K28" s="1055">
        <v>5000</v>
      </c>
      <c r="L28" s="1055">
        <v>29748</v>
      </c>
      <c r="M28" s="1057">
        <f>SUM(K28:L28)</f>
        <v>34748</v>
      </c>
    </row>
    <row r="29" spans="1:13" s="1053" customFormat="1" ht="18">
      <c r="A29" s="1026">
        <v>22</v>
      </c>
      <c r="B29" s="1054" t="s">
        <v>482</v>
      </c>
      <c r="C29" s="1060"/>
      <c r="D29" s="1061"/>
      <c r="E29" s="1060"/>
      <c r="F29" s="1062" t="s">
        <v>493</v>
      </c>
      <c r="G29" s="1062">
        <f>SUM(G30:G31)</f>
        <v>47</v>
      </c>
      <c r="H29" s="1062">
        <f>SUM(H30:H31)</f>
        <v>0</v>
      </c>
      <c r="I29" s="1062">
        <f>SUM(I30:I31)</f>
        <v>0</v>
      </c>
      <c r="J29" s="1063">
        <f>SUM(J30:J31)</f>
        <v>0</v>
      </c>
      <c r="K29" s="1062">
        <f>SUM(K30:K31)</f>
        <v>0</v>
      </c>
      <c r="L29" s="1062">
        <f>SUM(L30:L31)</f>
        <v>0</v>
      </c>
      <c r="M29" s="1064">
        <f>SUM(M30:M31)</f>
        <v>0</v>
      </c>
    </row>
    <row r="30" spans="1:13" ht="18">
      <c r="A30" s="1026">
        <v>23</v>
      </c>
      <c r="B30" s="1054"/>
      <c r="C30" s="1043"/>
      <c r="D30" s="1043">
        <v>1</v>
      </c>
      <c r="E30" s="1043"/>
      <c r="F30" s="1085" t="s">
        <v>204</v>
      </c>
      <c r="G30" s="1055">
        <v>47</v>
      </c>
      <c r="H30" s="1055"/>
      <c r="I30" s="1055"/>
      <c r="J30" s="1056"/>
      <c r="K30" s="1055"/>
      <c r="L30" s="1055"/>
      <c r="M30" s="1057"/>
    </row>
    <row r="31" spans="1:13" s="1092" customFormat="1" ht="18.75" thickBot="1">
      <c r="A31" s="1033">
        <v>24</v>
      </c>
      <c r="B31" s="1086"/>
      <c r="C31" s="1087"/>
      <c r="D31" s="1087">
        <v>2</v>
      </c>
      <c r="E31" s="1087"/>
      <c r="F31" s="1088" t="s">
        <v>401</v>
      </c>
      <c r="G31" s="1089"/>
      <c r="H31" s="1089"/>
      <c r="I31" s="1089"/>
      <c r="J31" s="1090"/>
      <c r="K31" s="1089"/>
      <c r="L31" s="1089"/>
      <c r="M31" s="1091"/>
    </row>
    <row r="32" spans="1:13" s="1081" customFormat="1" ht="18.75" thickBot="1">
      <c r="A32" s="1027">
        <v>25</v>
      </c>
      <c r="B32" s="1093"/>
      <c r="C32" s="1094"/>
      <c r="D32" s="1095"/>
      <c r="E32" s="1094"/>
      <c r="F32" s="1096" t="s">
        <v>494</v>
      </c>
      <c r="G32" s="1096">
        <f>SUM(G8,G13,G29)</f>
        <v>13021387</v>
      </c>
      <c r="H32" s="1096">
        <f>SUM(H8,H13,H29)</f>
        <v>16308080</v>
      </c>
      <c r="I32" s="1096">
        <f>SUM(I8,I13,I29)</f>
        <v>14634956</v>
      </c>
      <c r="J32" s="1097">
        <f>SUM(J8,J13,J29)</f>
        <v>13897044</v>
      </c>
      <c r="K32" s="1096">
        <f>SUM(K8,K13,K29)</f>
        <v>18637056</v>
      </c>
      <c r="L32" s="1096">
        <f>SUM(L8,L13,L29)</f>
        <v>-730020</v>
      </c>
      <c r="M32" s="1098">
        <f>SUM(M8,M13,M29)</f>
        <v>17907036</v>
      </c>
    </row>
    <row r="33" spans="1:13" s="1037" customFormat="1" ht="18">
      <c r="A33" s="1026">
        <v>26</v>
      </c>
      <c r="B33" s="1054" t="s">
        <v>482</v>
      </c>
      <c r="C33" s="1043"/>
      <c r="D33" s="1043"/>
      <c r="E33" s="1043"/>
      <c r="F33" s="1066" t="s">
        <v>495</v>
      </c>
      <c r="G33" s="1066">
        <f>SUM(G37:G38,G34)</f>
        <v>745861</v>
      </c>
      <c r="H33" s="1066">
        <f>SUM(H37:H38,H34)</f>
        <v>1747993</v>
      </c>
      <c r="I33" s="1066">
        <f>SUM(I37:I38,I34)</f>
        <v>1740134</v>
      </c>
      <c r="J33" s="1067">
        <f>SUM(J37:J38,J34)</f>
        <v>51734</v>
      </c>
      <c r="K33" s="1066">
        <f>SUM(K37:K38,K34)+K35</f>
        <v>136416</v>
      </c>
      <c r="L33" s="1066">
        <f>SUM(L37:L38,L34)+L35</f>
        <v>0</v>
      </c>
      <c r="M33" s="1070">
        <f>SUM(M37:M38,M34)+M35</f>
        <v>136416</v>
      </c>
    </row>
    <row r="34" spans="1:13" s="1037" customFormat="1" ht="18">
      <c r="A34" s="1026">
        <v>27</v>
      </c>
      <c r="B34" s="1054"/>
      <c r="C34" s="1043"/>
      <c r="D34" s="1043">
        <v>1</v>
      </c>
      <c r="E34" s="1043"/>
      <c r="F34" s="1042" t="s">
        <v>496</v>
      </c>
      <c r="G34" s="1042"/>
      <c r="H34" s="1042"/>
      <c r="I34" s="1042"/>
      <c r="J34" s="1099"/>
      <c r="K34" s="1042"/>
      <c r="L34" s="1042"/>
      <c r="M34" s="1100"/>
    </row>
    <row r="35" spans="1:13" s="1037" customFormat="1" ht="18">
      <c r="A35" s="1026">
        <v>28</v>
      </c>
      <c r="B35" s="1054"/>
      <c r="C35" s="1043"/>
      <c r="D35" s="1043"/>
      <c r="E35" s="1043"/>
      <c r="F35" s="1042" t="s">
        <v>768</v>
      </c>
      <c r="G35" s="1042"/>
      <c r="H35" s="1042"/>
      <c r="I35" s="1042"/>
      <c r="J35" s="1099"/>
      <c r="K35" s="1042">
        <v>84682</v>
      </c>
      <c r="L35" s="1042"/>
      <c r="M35" s="1057">
        <f>SUM(K35:L35)</f>
        <v>84682</v>
      </c>
    </row>
    <row r="36" spans="1:13" ht="18">
      <c r="A36" s="1026">
        <v>29</v>
      </c>
      <c r="B36" s="1054"/>
      <c r="C36" s="1043"/>
      <c r="D36" s="1043">
        <v>2</v>
      </c>
      <c r="E36" s="1043"/>
      <c r="F36" s="1042" t="s">
        <v>497</v>
      </c>
      <c r="G36" s="1055"/>
      <c r="H36" s="1055"/>
      <c r="I36" s="1055"/>
      <c r="J36" s="1056"/>
      <c r="K36" s="1055"/>
      <c r="L36" s="1055"/>
      <c r="M36" s="1057"/>
    </row>
    <row r="37" spans="1:13" ht="18">
      <c r="A37" s="1026">
        <v>30</v>
      </c>
      <c r="B37" s="1054"/>
      <c r="C37" s="1043"/>
      <c r="D37" s="1043"/>
      <c r="E37" s="1043"/>
      <c r="F37" s="1101" t="s">
        <v>498</v>
      </c>
      <c r="G37" s="1055">
        <v>745787</v>
      </c>
      <c r="H37" s="1055">
        <v>1747993</v>
      </c>
      <c r="I37" s="1055">
        <v>1740134</v>
      </c>
      <c r="J37" s="1056">
        <v>51734</v>
      </c>
      <c r="K37" s="1055">
        <v>51734</v>
      </c>
      <c r="L37" s="1055"/>
      <c r="M37" s="1057">
        <f>SUM(K37:L37)</f>
        <v>51734</v>
      </c>
    </row>
    <row r="38" spans="1:13" s="1092" customFormat="1" ht="18">
      <c r="A38" s="1026">
        <v>31</v>
      </c>
      <c r="B38" s="1086"/>
      <c r="C38" s="1087"/>
      <c r="D38" s="1087"/>
      <c r="E38" s="1087"/>
      <c r="F38" s="1102" t="s">
        <v>499</v>
      </c>
      <c r="G38" s="1089">
        <v>74</v>
      </c>
      <c r="H38" s="1089"/>
      <c r="I38" s="1089"/>
      <c r="J38" s="1090"/>
      <c r="K38" s="1103"/>
      <c r="L38" s="1103"/>
      <c r="M38" s="1104">
        <f>SUM(K38:L38)</f>
        <v>0</v>
      </c>
    </row>
    <row r="39" spans="1:13" s="965" customFormat="1" ht="18">
      <c r="A39" s="1026">
        <v>32</v>
      </c>
      <c r="B39" s="946"/>
      <c r="C39" s="947"/>
      <c r="D39" s="925"/>
      <c r="E39" s="925"/>
      <c r="F39" s="1105" t="s">
        <v>476</v>
      </c>
      <c r="G39" s="1106"/>
      <c r="H39" s="1106"/>
      <c r="I39" s="1107"/>
      <c r="J39" s="1108"/>
      <c r="K39" s="180"/>
      <c r="L39" s="964"/>
      <c r="M39" s="986"/>
    </row>
    <row r="40" spans="1:13" s="951" customFormat="1" ht="18">
      <c r="A40" s="1026">
        <v>33</v>
      </c>
      <c r="B40" s="966" t="s">
        <v>442</v>
      </c>
      <c r="C40" s="947"/>
      <c r="D40" s="925"/>
      <c r="E40" s="925"/>
      <c r="F40" s="1015" t="s">
        <v>477</v>
      </c>
      <c r="G40" s="955">
        <v>-1939</v>
      </c>
      <c r="H40" s="949"/>
      <c r="I40" s="179"/>
      <c r="J40" s="912"/>
      <c r="K40" s="956">
        <v>0</v>
      </c>
      <c r="L40" s="1109"/>
      <c r="M40" s="958">
        <f>SUM(K40:L40)</f>
        <v>0</v>
      </c>
    </row>
    <row r="41" spans="1:13" s="923" customFormat="1" ht="18.75" thickBot="1">
      <c r="A41" s="1026">
        <v>34</v>
      </c>
      <c r="B41" s="959">
        <v>18</v>
      </c>
      <c r="C41" s="925"/>
      <c r="D41" s="925"/>
      <c r="E41" s="925"/>
      <c r="F41" s="1016" t="s">
        <v>478</v>
      </c>
      <c r="G41" s="955">
        <v>-56553</v>
      </c>
      <c r="H41" s="955"/>
      <c r="I41" s="956"/>
      <c r="J41" s="957"/>
      <c r="K41" s="956">
        <v>0</v>
      </c>
      <c r="L41" s="992"/>
      <c r="M41" s="958">
        <f>SUM(K41:L41)</f>
        <v>0</v>
      </c>
    </row>
    <row r="42" spans="1:13" s="1081" customFormat="1" ht="18.75" thickBot="1">
      <c r="A42" s="1027">
        <v>35</v>
      </c>
      <c r="B42" s="1093"/>
      <c r="C42" s="1094"/>
      <c r="D42" s="1095"/>
      <c r="E42" s="1094"/>
      <c r="F42" s="1096" t="s">
        <v>500</v>
      </c>
      <c r="G42" s="1096">
        <f>SUM(G32:G33,G40:G41)</f>
        <v>13708756</v>
      </c>
      <c r="H42" s="1096">
        <f>SUM(H32:H33,H40:H41)</f>
        <v>18056073</v>
      </c>
      <c r="I42" s="1096">
        <f>SUM(I32:I33,I40:I41)</f>
        <v>16375090</v>
      </c>
      <c r="J42" s="1097">
        <f>SUM(J32:J33,J40:J41)</f>
        <v>13948778</v>
      </c>
      <c r="K42" s="1096">
        <f>SUM(K32:K33,K40:K41)</f>
        <v>18773472</v>
      </c>
      <c r="L42" s="1096">
        <f>SUM(L32:L33,L40:L41)</f>
        <v>-730020</v>
      </c>
      <c r="M42" s="1098">
        <f>SUM(M32:M33,M40:M41)</f>
        <v>18043452</v>
      </c>
    </row>
    <row r="43" spans="2:11" ht="18">
      <c r="B43" s="1110"/>
      <c r="C43" s="1043"/>
      <c r="D43" s="1043"/>
      <c r="E43" s="1043"/>
      <c r="F43" s="1055"/>
      <c r="G43" s="1055"/>
      <c r="H43" s="1055"/>
      <c r="I43" s="1055"/>
      <c r="J43" s="1111"/>
      <c r="K43" s="1055"/>
    </row>
    <row r="44" spans="2:9" ht="18">
      <c r="B44" s="1110"/>
      <c r="C44" s="1043"/>
      <c r="D44" s="1043"/>
      <c r="E44" s="1043"/>
      <c r="F44" s="1055"/>
      <c r="G44" s="1055"/>
      <c r="H44" s="1055"/>
      <c r="I44" s="1055"/>
    </row>
    <row r="45" spans="2:9" ht="18">
      <c r="B45" s="1110"/>
      <c r="C45" s="1043"/>
      <c r="D45" s="1043"/>
      <c r="E45" s="1043"/>
      <c r="F45" s="1055"/>
      <c r="G45" s="1055"/>
      <c r="H45" s="1055"/>
      <c r="I45" s="1055"/>
    </row>
    <row r="46" spans="2:9" ht="18">
      <c r="B46" s="1110"/>
      <c r="C46" s="1043"/>
      <c r="D46" s="1043"/>
      <c r="E46" s="1043"/>
      <c r="F46" s="1055"/>
      <c r="G46" s="1055"/>
      <c r="H46" s="1055"/>
      <c r="I46" s="1055"/>
    </row>
    <row r="47" spans="2:9" ht="18">
      <c r="B47" s="1110"/>
      <c r="C47" s="1065"/>
      <c r="D47" s="1043"/>
      <c r="E47" s="1065"/>
      <c r="F47" s="1066"/>
      <c r="G47" s="1066"/>
      <c r="H47" s="1066"/>
      <c r="I47" s="1066"/>
    </row>
    <row r="48" spans="2:9" ht="18">
      <c r="B48" s="1110"/>
      <c r="C48" s="1043"/>
      <c r="D48" s="1043"/>
      <c r="E48" s="1043"/>
      <c r="F48" s="1055"/>
      <c r="G48" s="1055"/>
      <c r="H48" s="1055"/>
      <c r="I48" s="1055"/>
    </row>
    <row r="49" spans="2:9" ht="18">
      <c r="B49" s="1110"/>
      <c r="C49" s="1043"/>
      <c r="D49" s="1043"/>
      <c r="E49" s="1043"/>
      <c r="F49" s="1055"/>
      <c r="G49" s="1055"/>
      <c r="H49" s="1055"/>
      <c r="I49" s="1055"/>
    </row>
    <row r="58" spans="1:10" s="1053" customFormat="1" ht="18">
      <c r="A58" s="1029"/>
      <c r="B58" s="1040"/>
      <c r="C58" s="1041"/>
      <c r="D58" s="1035"/>
      <c r="E58" s="1041"/>
      <c r="J58" s="1113"/>
    </row>
    <row r="63" spans="1:10" s="1053" customFormat="1" ht="18">
      <c r="A63" s="1029"/>
      <c r="B63" s="1040"/>
      <c r="C63" s="1041"/>
      <c r="D63" s="1035"/>
      <c r="E63" s="1041"/>
      <c r="J63" s="1113"/>
    </row>
    <row r="65" spans="1:10" s="1053" customFormat="1" ht="18">
      <c r="A65" s="1029"/>
      <c r="B65" s="1040"/>
      <c r="C65" s="1041"/>
      <c r="D65" s="1035"/>
      <c r="E65" s="1041"/>
      <c r="J65" s="1113"/>
    </row>
    <row r="72" ht="18">
      <c r="F72" s="1055"/>
    </row>
    <row r="73" ht="18">
      <c r="F73" s="1055"/>
    </row>
    <row r="74" ht="18">
      <c r="F74" s="1055"/>
    </row>
    <row r="75" ht="18">
      <c r="F75" s="1055"/>
    </row>
    <row r="76" ht="18">
      <c r="F76" s="1055"/>
    </row>
    <row r="77" ht="18">
      <c r="F77" s="1055"/>
    </row>
    <row r="78" ht="18">
      <c r="F78" s="1055"/>
    </row>
  </sheetData>
  <sheetProtection/>
  <mergeCells count="5">
    <mergeCell ref="L5:M5"/>
    <mergeCell ref="B1:F1"/>
    <mergeCell ref="B2:M2"/>
    <mergeCell ref="B3:M3"/>
    <mergeCell ref="B4:M4"/>
  </mergeCells>
  <printOptions horizontalCentered="1"/>
  <pageMargins left="0.1968503937007874" right="0.1968503937007874" top="0.984251968503937" bottom="0.984251968503937"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Q243"/>
  <sheetViews>
    <sheetView view="pageBreakPreview" zoomScale="85" zoomScaleSheetLayoutView="85" zoomScalePageLayoutView="0" workbookViewId="0" topLeftCell="A1">
      <selection activeCell="F23" sqref="F23"/>
    </sheetView>
  </sheetViews>
  <sheetFormatPr defaultColWidth="9.125" defaultRowHeight="12.75"/>
  <cols>
    <col min="1" max="1" width="3.375" style="1344" bestFit="1" customWidth="1"/>
    <col min="2" max="2" width="4.125" style="710" customWidth="1"/>
    <col min="3" max="3" width="5.875" style="710" bestFit="1" customWidth="1"/>
    <col min="4" max="4" width="50.75390625" style="710" customWidth="1"/>
    <col min="5" max="5" width="9.375" style="710" bestFit="1" customWidth="1"/>
    <col min="6" max="6" width="14.00390625" style="710" bestFit="1" customWidth="1"/>
    <col min="7" max="7" width="11.00390625" style="710" bestFit="1" customWidth="1"/>
    <col min="8" max="8" width="12.375" style="710" bestFit="1" customWidth="1"/>
    <col min="9" max="9" width="13.25390625" style="710" customWidth="1"/>
    <col min="10" max="11" width="12.75390625" style="710" customWidth="1"/>
    <col min="12" max="12" width="9.875" style="710" bestFit="1" customWidth="1"/>
    <col min="13" max="13" width="12.75390625" style="712" customWidth="1"/>
    <col min="14" max="14" width="12.75390625" style="710" customWidth="1"/>
    <col min="15" max="16384" width="9.125" style="710" customWidth="1"/>
  </cols>
  <sheetData>
    <row r="1" spans="1:15" ht="15">
      <c r="A1" s="1341"/>
      <c r="B1" s="1547" t="s">
        <v>1127</v>
      </c>
      <c r="C1" s="1547"/>
      <c r="D1" s="1547"/>
      <c r="E1" s="108"/>
      <c r="F1" s="108"/>
      <c r="G1" s="108"/>
      <c r="H1" s="108"/>
      <c r="I1" s="108"/>
      <c r="J1" s="108"/>
      <c r="K1" s="108"/>
      <c r="L1" s="108"/>
      <c r="M1" s="109"/>
      <c r="N1" s="108"/>
      <c r="O1" s="108"/>
    </row>
    <row r="2" spans="1:17" ht="15">
      <c r="A2" s="1341"/>
      <c r="B2" s="1548" t="s">
        <v>368</v>
      </c>
      <c r="C2" s="1548"/>
      <c r="D2" s="1548"/>
      <c r="E2" s="1548"/>
      <c r="F2" s="1548"/>
      <c r="G2" s="1548"/>
      <c r="H2" s="1548"/>
      <c r="I2" s="1548"/>
      <c r="J2" s="1548"/>
      <c r="K2" s="1548"/>
      <c r="L2" s="1548"/>
      <c r="M2" s="1548"/>
      <c r="N2" s="1548"/>
      <c r="O2" s="132"/>
      <c r="P2" s="132"/>
      <c r="Q2" s="132"/>
    </row>
    <row r="3" spans="1:17" ht="15">
      <c r="A3" s="1341"/>
      <c r="B3" s="1548" t="s">
        <v>907</v>
      </c>
      <c r="C3" s="1548"/>
      <c r="D3" s="1548"/>
      <c r="E3" s="1548"/>
      <c r="F3" s="1548"/>
      <c r="G3" s="1548"/>
      <c r="H3" s="1548"/>
      <c r="I3" s="1548"/>
      <c r="J3" s="1548"/>
      <c r="K3" s="1548"/>
      <c r="L3" s="1548"/>
      <c r="M3" s="1548"/>
      <c r="N3" s="1548"/>
      <c r="O3" s="132"/>
      <c r="P3" s="132"/>
      <c r="Q3" s="132"/>
    </row>
    <row r="4" spans="1:15" ht="15">
      <c r="A4" s="1341"/>
      <c r="B4" s="704"/>
      <c r="C4" s="108"/>
      <c r="D4" s="108"/>
      <c r="E4" s="110"/>
      <c r="F4" s="110"/>
      <c r="G4" s="110"/>
      <c r="H4" s="110"/>
      <c r="I4" s="110"/>
      <c r="J4" s="110"/>
      <c r="K4" s="108"/>
      <c r="L4" s="108"/>
      <c r="M4" s="1549" t="s">
        <v>0</v>
      </c>
      <c r="N4" s="1549"/>
      <c r="O4" s="108"/>
    </row>
    <row r="5" spans="1:14" s="142" customFormat="1" ht="15" thickBot="1">
      <c r="A5" s="1341"/>
      <c r="B5" s="142" t="s">
        <v>1</v>
      </c>
      <c r="C5" s="142" t="s">
        <v>3</v>
      </c>
      <c r="D5" s="142" t="s">
        <v>2</v>
      </c>
      <c r="E5" s="341" t="s">
        <v>4</v>
      </c>
      <c r="F5" s="341" t="s">
        <v>5</v>
      </c>
      <c r="G5" s="341" t="s">
        <v>21</v>
      </c>
      <c r="H5" s="341" t="s">
        <v>22</v>
      </c>
      <c r="I5" s="341" t="s">
        <v>23</v>
      </c>
      <c r="J5" s="341" t="s">
        <v>199</v>
      </c>
      <c r="K5" s="142" t="s">
        <v>128</v>
      </c>
      <c r="L5" s="142" t="s">
        <v>31</v>
      </c>
      <c r="M5" s="342" t="s">
        <v>200</v>
      </c>
      <c r="N5" s="142" t="s">
        <v>201</v>
      </c>
    </row>
    <row r="6" spans="1:14" s="704" customFormat="1" ht="15">
      <c r="A6" s="1341"/>
      <c r="B6" s="1550" t="s">
        <v>24</v>
      </c>
      <c r="C6" s="1552" t="s">
        <v>25</v>
      </c>
      <c r="D6" s="1554" t="s">
        <v>6</v>
      </c>
      <c r="E6" s="1556" t="s">
        <v>369</v>
      </c>
      <c r="F6" s="1556"/>
      <c r="G6" s="1556"/>
      <c r="H6" s="1557" t="s">
        <v>370</v>
      </c>
      <c r="I6" s="1557"/>
      <c r="J6" s="1557"/>
      <c r="K6" s="1557" t="s">
        <v>584</v>
      </c>
      <c r="L6" s="1557" t="s">
        <v>371</v>
      </c>
      <c r="M6" s="1557"/>
      <c r="N6" s="1559" t="s">
        <v>372</v>
      </c>
    </row>
    <row r="7" spans="1:15" ht="60.75" thickBot="1">
      <c r="A7" s="1341"/>
      <c r="B7" s="1551"/>
      <c r="C7" s="1553"/>
      <c r="D7" s="1555"/>
      <c r="E7" s="1477" t="s">
        <v>373</v>
      </c>
      <c r="F7" s="1477" t="s">
        <v>374</v>
      </c>
      <c r="G7" s="1477" t="s">
        <v>375</v>
      </c>
      <c r="H7" s="1477" t="s">
        <v>376</v>
      </c>
      <c r="I7" s="1477" t="s">
        <v>762</v>
      </c>
      <c r="J7" s="1477" t="s">
        <v>377</v>
      </c>
      <c r="K7" s="1558"/>
      <c r="L7" s="1477" t="s">
        <v>355</v>
      </c>
      <c r="M7" s="112" t="s">
        <v>378</v>
      </c>
      <c r="N7" s="1560"/>
      <c r="O7" s="108"/>
    </row>
    <row r="8" spans="1:14" s="113" customFormat="1" ht="15">
      <c r="A8" s="1342">
        <v>1</v>
      </c>
      <c r="B8" s="114">
        <v>1</v>
      </c>
      <c r="C8" s="115"/>
      <c r="D8" s="116" t="s">
        <v>742</v>
      </c>
      <c r="E8" s="117"/>
      <c r="F8" s="118"/>
      <c r="G8" s="118"/>
      <c r="H8" s="118"/>
      <c r="I8" s="118"/>
      <c r="J8" s="118"/>
      <c r="K8" s="118"/>
      <c r="L8" s="117"/>
      <c r="M8" s="118"/>
      <c r="N8" s="119"/>
    </row>
    <row r="9" spans="1:14" s="1139" customFormat="1" ht="15">
      <c r="A9" s="1342">
        <v>2</v>
      </c>
      <c r="B9" s="1133"/>
      <c r="C9" s="1134"/>
      <c r="D9" s="1135" t="s">
        <v>608</v>
      </c>
      <c r="E9" s="1136">
        <v>13613</v>
      </c>
      <c r="F9" s="1136"/>
      <c r="G9" s="1136"/>
      <c r="H9" s="1136"/>
      <c r="I9" s="1136"/>
      <c r="J9" s="1136"/>
      <c r="K9" s="1136"/>
      <c r="L9" s="1136">
        <v>157566</v>
      </c>
      <c r="M9" s="1137">
        <v>130387</v>
      </c>
      <c r="N9" s="1138">
        <f aca="true" t="shared" si="0" ref="N9:N18">SUM(E9:L9)</f>
        <v>171179</v>
      </c>
    </row>
    <row r="10" spans="1:14" s="108" customFormat="1" ht="15">
      <c r="A10" s="1342">
        <v>3</v>
      </c>
      <c r="B10" s="120"/>
      <c r="C10" s="111"/>
      <c r="D10" s="121" t="s">
        <v>807</v>
      </c>
      <c r="E10" s="117">
        <v>13613</v>
      </c>
      <c r="F10" s="117"/>
      <c r="G10" s="117"/>
      <c r="H10" s="117"/>
      <c r="I10" s="117"/>
      <c r="J10" s="117"/>
      <c r="K10" s="117">
        <v>6709</v>
      </c>
      <c r="L10" s="117">
        <v>159497</v>
      </c>
      <c r="M10" s="118">
        <v>130387</v>
      </c>
      <c r="N10" s="442">
        <f t="shared" si="0"/>
        <v>179819</v>
      </c>
    </row>
    <row r="11" spans="1:14" s="109" customFormat="1" ht="15">
      <c r="A11" s="1342">
        <v>4</v>
      </c>
      <c r="B11" s="131"/>
      <c r="C11" s="443"/>
      <c r="D11" s="138" t="s">
        <v>923</v>
      </c>
      <c r="E11" s="122"/>
      <c r="F11" s="122"/>
      <c r="G11" s="122"/>
      <c r="H11" s="122"/>
      <c r="I11" s="122"/>
      <c r="J11" s="122"/>
      <c r="K11" s="122"/>
      <c r="L11" s="122">
        <v>73</v>
      </c>
      <c r="M11" s="122"/>
      <c r="N11" s="444">
        <f t="shared" si="0"/>
        <v>73</v>
      </c>
    </row>
    <row r="12" spans="1:14" s="109" customFormat="1" ht="15">
      <c r="A12" s="1342">
        <v>5</v>
      </c>
      <c r="B12" s="131"/>
      <c r="C12" s="443"/>
      <c r="D12" s="138" t="s">
        <v>927</v>
      </c>
      <c r="E12" s="122"/>
      <c r="F12" s="122"/>
      <c r="G12" s="122"/>
      <c r="H12" s="122"/>
      <c r="I12" s="122"/>
      <c r="J12" s="122"/>
      <c r="K12" s="122"/>
      <c r="L12" s="122">
        <v>226</v>
      </c>
      <c r="M12" s="122"/>
      <c r="N12" s="444">
        <f t="shared" si="0"/>
        <v>226</v>
      </c>
    </row>
    <row r="13" spans="1:14" s="132" customFormat="1" ht="15">
      <c r="A13" s="1342">
        <v>6</v>
      </c>
      <c r="B13" s="1478"/>
      <c r="C13" s="1479"/>
      <c r="D13" s="135" t="s">
        <v>911</v>
      </c>
      <c r="E13" s="136">
        <f aca="true" t="shared" si="1" ref="E13:N13">SUM(E10:E12)</f>
        <v>13613</v>
      </c>
      <c r="F13" s="136">
        <f t="shared" si="1"/>
        <v>0</v>
      </c>
      <c r="G13" s="136">
        <f t="shared" si="1"/>
        <v>0</v>
      </c>
      <c r="H13" s="136">
        <f t="shared" si="1"/>
        <v>0</v>
      </c>
      <c r="I13" s="136">
        <f t="shared" si="1"/>
        <v>0</v>
      </c>
      <c r="J13" s="136">
        <f t="shared" si="1"/>
        <v>0</v>
      </c>
      <c r="K13" s="136">
        <f t="shared" si="1"/>
        <v>6709</v>
      </c>
      <c r="L13" s="136">
        <f t="shared" si="1"/>
        <v>159796</v>
      </c>
      <c r="M13" s="136">
        <f t="shared" si="1"/>
        <v>130387</v>
      </c>
      <c r="N13" s="123">
        <f t="shared" si="1"/>
        <v>180118</v>
      </c>
    </row>
    <row r="14" spans="1:14" s="113" customFormat="1" ht="15">
      <c r="A14" s="1342">
        <v>7</v>
      </c>
      <c r="B14" s="114"/>
      <c r="C14" s="115">
        <v>1</v>
      </c>
      <c r="D14" s="1335" t="s">
        <v>380</v>
      </c>
      <c r="E14" s="117"/>
      <c r="F14" s="117"/>
      <c r="G14" s="117"/>
      <c r="H14" s="117"/>
      <c r="I14" s="117"/>
      <c r="J14" s="117"/>
      <c r="K14" s="117"/>
      <c r="L14" s="117"/>
      <c r="M14" s="118"/>
      <c r="N14" s="119"/>
    </row>
    <row r="15" spans="1:14" s="1145" customFormat="1" ht="15">
      <c r="A15" s="1342">
        <v>8</v>
      </c>
      <c r="B15" s="1140"/>
      <c r="C15" s="1141"/>
      <c r="D15" s="1142" t="s">
        <v>608</v>
      </c>
      <c r="E15" s="1143"/>
      <c r="F15" s="1143"/>
      <c r="G15" s="1143"/>
      <c r="H15" s="1143"/>
      <c r="I15" s="1143"/>
      <c r="J15" s="1143"/>
      <c r="K15" s="1143"/>
      <c r="L15" s="1143"/>
      <c r="M15" s="1144"/>
      <c r="N15" s="1138">
        <f t="shared" si="0"/>
        <v>0</v>
      </c>
    </row>
    <row r="16" spans="1:14" s="108" customFormat="1" ht="15">
      <c r="A16" s="1342">
        <v>9</v>
      </c>
      <c r="B16" s="120"/>
      <c r="C16" s="111"/>
      <c r="D16" s="725" t="s">
        <v>807</v>
      </c>
      <c r="E16" s="117"/>
      <c r="F16" s="117"/>
      <c r="G16" s="117"/>
      <c r="H16" s="117"/>
      <c r="I16" s="117"/>
      <c r="J16" s="117"/>
      <c r="K16" s="117"/>
      <c r="L16" s="117"/>
      <c r="M16" s="118"/>
      <c r="N16" s="442">
        <f t="shared" si="0"/>
        <v>0</v>
      </c>
    </row>
    <row r="17" spans="1:14" s="448" customFormat="1" ht="15">
      <c r="A17" s="1342">
        <v>10</v>
      </c>
      <c r="B17" s="445"/>
      <c r="C17" s="446"/>
      <c r="D17" s="447" t="s">
        <v>609</v>
      </c>
      <c r="E17" s="129"/>
      <c r="F17" s="129"/>
      <c r="G17" s="129"/>
      <c r="H17" s="129"/>
      <c r="I17" s="129"/>
      <c r="J17" s="129"/>
      <c r="K17" s="129"/>
      <c r="L17" s="129"/>
      <c r="M17" s="129"/>
      <c r="N17" s="444">
        <f t="shared" si="0"/>
        <v>0</v>
      </c>
    </row>
    <row r="18" spans="1:14" s="454" customFormat="1" ht="15">
      <c r="A18" s="1342">
        <v>11</v>
      </c>
      <c r="B18" s="449"/>
      <c r="C18" s="450"/>
      <c r="D18" s="451" t="s">
        <v>911</v>
      </c>
      <c r="E18" s="452">
        <f>SUM(E15:E17)</f>
        <v>0</v>
      </c>
      <c r="F18" s="452">
        <f aca="true" t="shared" si="2" ref="F18:M18">SUM(F15:F17)</f>
        <v>0</v>
      </c>
      <c r="G18" s="452">
        <f t="shared" si="2"/>
        <v>0</v>
      </c>
      <c r="H18" s="452">
        <f t="shared" si="2"/>
        <v>0</v>
      </c>
      <c r="I18" s="452">
        <f t="shared" si="2"/>
        <v>0</v>
      </c>
      <c r="J18" s="452">
        <f t="shared" si="2"/>
        <v>0</v>
      </c>
      <c r="K18" s="452">
        <f t="shared" si="2"/>
        <v>0</v>
      </c>
      <c r="L18" s="452">
        <f t="shared" si="2"/>
        <v>0</v>
      </c>
      <c r="M18" s="453">
        <f t="shared" si="2"/>
        <v>0</v>
      </c>
      <c r="N18" s="119">
        <f t="shared" si="0"/>
        <v>0</v>
      </c>
    </row>
    <row r="19" spans="1:14" s="113" customFormat="1" ht="15">
      <c r="A19" s="1342">
        <v>12</v>
      </c>
      <c r="B19" s="114">
        <v>2</v>
      </c>
      <c r="C19" s="115"/>
      <c r="D19" s="116" t="s">
        <v>743</v>
      </c>
      <c r="E19" s="117"/>
      <c r="F19" s="118"/>
      <c r="G19" s="118"/>
      <c r="H19" s="118"/>
      <c r="I19" s="118"/>
      <c r="J19" s="118"/>
      <c r="K19" s="118"/>
      <c r="L19" s="117"/>
      <c r="M19" s="118"/>
      <c r="N19" s="119"/>
    </row>
    <row r="20" spans="1:14" s="1139" customFormat="1" ht="15">
      <c r="A20" s="1342">
        <v>13</v>
      </c>
      <c r="B20" s="1133"/>
      <c r="C20" s="1134"/>
      <c r="D20" s="1135" t="s">
        <v>608</v>
      </c>
      <c r="E20" s="1136">
        <v>27687</v>
      </c>
      <c r="F20" s="1136"/>
      <c r="G20" s="1136"/>
      <c r="H20" s="1136"/>
      <c r="I20" s="1136"/>
      <c r="J20" s="1136"/>
      <c r="K20" s="1136"/>
      <c r="L20" s="1136">
        <v>263281</v>
      </c>
      <c r="M20" s="1137">
        <v>233963</v>
      </c>
      <c r="N20" s="1138">
        <f>SUM(E20:L20)</f>
        <v>290968</v>
      </c>
    </row>
    <row r="21" spans="1:14" s="108" customFormat="1" ht="15">
      <c r="A21" s="1342">
        <v>14</v>
      </c>
      <c r="B21" s="120"/>
      <c r="C21" s="111"/>
      <c r="D21" s="121" t="s">
        <v>807</v>
      </c>
      <c r="E21" s="117">
        <v>27687</v>
      </c>
      <c r="F21" s="117"/>
      <c r="G21" s="117"/>
      <c r="H21" s="117"/>
      <c r="I21" s="117"/>
      <c r="J21" s="117"/>
      <c r="K21" s="117">
        <v>5070</v>
      </c>
      <c r="L21" s="117">
        <v>267343</v>
      </c>
      <c r="M21" s="118"/>
      <c r="N21" s="442">
        <f>SUM(E21:L21)</f>
        <v>300100</v>
      </c>
    </row>
    <row r="22" spans="1:14" s="109" customFormat="1" ht="15">
      <c r="A22" s="1342">
        <v>15</v>
      </c>
      <c r="B22" s="131"/>
      <c r="C22" s="443"/>
      <c r="D22" s="138" t="s">
        <v>923</v>
      </c>
      <c r="E22" s="122"/>
      <c r="F22" s="122"/>
      <c r="G22" s="122"/>
      <c r="H22" s="122"/>
      <c r="I22" s="122"/>
      <c r="J22" s="122"/>
      <c r="K22" s="122"/>
      <c r="L22" s="122">
        <v>142</v>
      </c>
      <c r="M22" s="122"/>
      <c r="N22" s="444">
        <f>SUM(E22:L22)</f>
        <v>142</v>
      </c>
    </row>
    <row r="23" spans="1:14" s="109" customFormat="1" ht="15">
      <c r="A23" s="1342">
        <v>16</v>
      </c>
      <c r="B23" s="131"/>
      <c r="C23" s="443"/>
      <c r="D23" s="138" t="s">
        <v>927</v>
      </c>
      <c r="E23" s="122"/>
      <c r="F23" s="122"/>
      <c r="G23" s="122"/>
      <c r="H23" s="122"/>
      <c r="I23" s="122"/>
      <c r="J23" s="122"/>
      <c r="K23" s="122"/>
      <c r="L23" s="122">
        <v>1307</v>
      </c>
      <c r="M23" s="122"/>
      <c r="N23" s="444">
        <f>SUM(E23:L23)</f>
        <v>1307</v>
      </c>
    </row>
    <row r="24" spans="1:14" s="109" customFormat="1" ht="30">
      <c r="A24" s="1343">
        <v>17</v>
      </c>
      <c r="B24" s="131"/>
      <c r="C24" s="443"/>
      <c r="D24" s="718" t="s">
        <v>929</v>
      </c>
      <c r="E24" s="122"/>
      <c r="F24" s="122"/>
      <c r="G24" s="122"/>
      <c r="H24" s="122"/>
      <c r="I24" s="122"/>
      <c r="J24" s="122"/>
      <c r="K24" s="122"/>
      <c r="L24" s="122">
        <v>172</v>
      </c>
      <c r="M24" s="122"/>
      <c r="N24" s="444">
        <f>SUM(E24:L24)</f>
        <v>172</v>
      </c>
    </row>
    <row r="25" spans="1:14" s="132" customFormat="1" ht="15">
      <c r="A25" s="1342">
        <v>18</v>
      </c>
      <c r="B25" s="1478"/>
      <c r="C25" s="1479"/>
      <c r="D25" s="135" t="s">
        <v>911</v>
      </c>
      <c r="E25" s="136">
        <f>SUM(E21:E24)</f>
        <v>27687</v>
      </c>
      <c r="F25" s="136">
        <f aca="true" t="shared" si="3" ref="F25:N25">SUM(F21:F24)</f>
        <v>0</v>
      </c>
      <c r="G25" s="136">
        <f t="shared" si="3"/>
        <v>0</v>
      </c>
      <c r="H25" s="136">
        <f t="shared" si="3"/>
        <v>0</v>
      </c>
      <c r="I25" s="136">
        <f t="shared" si="3"/>
        <v>0</v>
      </c>
      <c r="J25" s="136">
        <f t="shared" si="3"/>
        <v>0</v>
      </c>
      <c r="K25" s="136">
        <f t="shared" si="3"/>
        <v>5070</v>
      </c>
      <c r="L25" s="136">
        <f t="shared" si="3"/>
        <v>268964</v>
      </c>
      <c r="M25" s="136">
        <f t="shared" si="3"/>
        <v>0</v>
      </c>
      <c r="N25" s="123">
        <f t="shared" si="3"/>
        <v>301721</v>
      </c>
    </row>
    <row r="26" spans="1:14" s="113" customFormat="1" ht="15">
      <c r="A26" s="1342">
        <v>19</v>
      </c>
      <c r="B26" s="114"/>
      <c r="C26" s="115">
        <v>1</v>
      </c>
      <c r="D26" s="1335" t="s">
        <v>380</v>
      </c>
      <c r="E26" s="117"/>
      <c r="F26" s="117"/>
      <c r="G26" s="117"/>
      <c r="H26" s="117"/>
      <c r="I26" s="117"/>
      <c r="J26" s="117"/>
      <c r="K26" s="117"/>
      <c r="L26" s="117"/>
      <c r="M26" s="118"/>
      <c r="N26" s="119"/>
    </row>
    <row r="27" spans="1:14" s="1139" customFormat="1" ht="15">
      <c r="A27" s="1342">
        <v>20</v>
      </c>
      <c r="B27" s="1133"/>
      <c r="C27" s="1134"/>
      <c r="D27" s="1146" t="s">
        <v>608</v>
      </c>
      <c r="E27" s="1136"/>
      <c r="F27" s="1136">
        <v>268</v>
      </c>
      <c r="G27" s="1136"/>
      <c r="H27" s="1136"/>
      <c r="I27" s="1136"/>
      <c r="J27" s="1136"/>
      <c r="K27" s="1136"/>
      <c r="L27" s="1136"/>
      <c r="M27" s="1137"/>
      <c r="N27" s="1138">
        <f>SUM(E27:L27)</f>
        <v>268</v>
      </c>
    </row>
    <row r="28" spans="1:14" s="108" customFormat="1" ht="15">
      <c r="A28" s="1342">
        <v>21</v>
      </c>
      <c r="B28" s="120"/>
      <c r="C28" s="111"/>
      <c r="D28" s="725" t="s">
        <v>807</v>
      </c>
      <c r="E28" s="117"/>
      <c r="F28" s="117">
        <v>783</v>
      </c>
      <c r="G28" s="117"/>
      <c r="H28" s="117"/>
      <c r="I28" s="117"/>
      <c r="J28" s="117"/>
      <c r="K28" s="117"/>
      <c r="L28" s="117"/>
      <c r="M28" s="118"/>
      <c r="N28" s="442">
        <f>SUM(E28:L28)</f>
        <v>783</v>
      </c>
    </row>
    <row r="29" spans="1:14" s="448" customFormat="1" ht="15">
      <c r="A29" s="1342">
        <v>22</v>
      </c>
      <c r="B29" s="445"/>
      <c r="C29" s="446"/>
      <c r="D29" s="447" t="s">
        <v>609</v>
      </c>
      <c r="E29" s="129"/>
      <c r="F29" s="129"/>
      <c r="G29" s="129"/>
      <c r="H29" s="129"/>
      <c r="I29" s="129"/>
      <c r="J29" s="129"/>
      <c r="K29" s="129"/>
      <c r="L29" s="129"/>
      <c r="M29" s="129"/>
      <c r="N29" s="444">
        <f>SUM(E29:L29)</f>
        <v>0</v>
      </c>
    </row>
    <row r="30" spans="1:14" s="454" customFormat="1" ht="15">
      <c r="A30" s="1342">
        <v>23</v>
      </c>
      <c r="B30" s="449"/>
      <c r="C30" s="450"/>
      <c r="D30" s="451" t="s">
        <v>911</v>
      </c>
      <c r="E30" s="452">
        <f>SUM(E28:E29)</f>
        <v>0</v>
      </c>
      <c r="F30" s="452">
        <f>SUM(F28:F29)</f>
        <v>783</v>
      </c>
      <c r="G30" s="452">
        <f aca="true" t="shared" si="4" ref="G30:M30">SUM(G28:G29)</f>
        <v>0</v>
      </c>
      <c r="H30" s="452">
        <f t="shared" si="4"/>
        <v>0</v>
      </c>
      <c r="I30" s="452">
        <f t="shared" si="4"/>
        <v>0</v>
      </c>
      <c r="J30" s="452">
        <f t="shared" si="4"/>
        <v>0</v>
      </c>
      <c r="K30" s="452">
        <f t="shared" si="4"/>
        <v>0</v>
      </c>
      <c r="L30" s="452">
        <f t="shared" si="4"/>
        <v>0</v>
      </c>
      <c r="M30" s="453">
        <f t="shared" si="4"/>
        <v>0</v>
      </c>
      <c r="N30" s="119">
        <f>SUM(E30:L30)</f>
        <v>783</v>
      </c>
    </row>
    <row r="31" spans="1:14" s="113" customFormat="1" ht="15">
      <c r="A31" s="1342">
        <v>24</v>
      </c>
      <c r="B31" s="114">
        <v>3</v>
      </c>
      <c r="C31" s="115"/>
      <c r="D31" s="116" t="s">
        <v>744</v>
      </c>
      <c r="E31" s="117"/>
      <c r="F31" s="118"/>
      <c r="G31" s="118"/>
      <c r="H31" s="118"/>
      <c r="I31" s="118"/>
      <c r="J31" s="118"/>
      <c r="K31" s="118"/>
      <c r="L31" s="117"/>
      <c r="M31" s="118"/>
      <c r="N31" s="119"/>
    </row>
    <row r="32" spans="1:14" s="1139" customFormat="1" ht="15">
      <c r="A32" s="1342">
        <v>25</v>
      </c>
      <c r="B32" s="1133"/>
      <c r="C32" s="1134"/>
      <c r="D32" s="1147" t="s">
        <v>608</v>
      </c>
      <c r="E32" s="1136">
        <v>31163</v>
      </c>
      <c r="F32" s="1136"/>
      <c r="G32" s="1136"/>
      <c r="H32" s="1136">
        <v>2289</v>
      </c>
      <c r="I32" s="1136"/>
      <c r="J32" s="1136"/>
      <c r="K32" s="1136"/>
      <c r="L32" s="1136">
        <v>311450</v>
      </c>
      <c r="M32" s="1137">
        <v>260900</v>
      </c>
      <c r="N32" s="1138">
        <f>SUM(E32:L32)</f>
        <v>344902</v>
      </c>
    </row>
    <row r="33" spans="1:14" s="108" customFormat="1" ht="15">
      <c r="A33" s="1342">
        <v>26</v>
      </c>
      <c r="B33" s="120"/>
      <c r="C33" s="111"/>
      <c r="D33" s="715" t="s">
        <v>807</v>
      </c>
      <c r="E33" s="117">
        <v>31163</v>
      </c>
      <c r="F33" s="117"/>
      <c r="G33" s="117"/>
      <c r="H33" s="117">
        <v>2289</v>
      </c>
      <c r="I33" s="117"/>
      <c r="J33" s="117"/>
      <c r="K33" s="117">
        <v>8257</v>
      </c>
      <c r="L33" s="117">
        <v>313630</v>
      </c>
      <c r="M33" s="118">
        <v>260900</v>
      </c>
      <c r="N33" s="442">
        <f>SUM(E33:L33)</f>
        <v>355339</v>
      </c>
    </row>
    <row r="34" spans="1:14" s="109" customFormat="1" ht="15">
      <c r="A34" s="1342">
        <v>27</v>
      </c>
      <c r="B34" s="131"/>
      <c r="C34" s="443"/>
      <c r="D34" s="138" t="s">
        <v>923</v>
      </c>
      <c r="E34" s="122"/>
      <c r="F34" s="122"/>
      <c r="G34" s="122"/>
      <c r="H34" s="122"/>
      <c r="I34" s="122"/>
      <c r="J34" s="122"/>
      <c r="K34" s="122"/>
      <c r="L34" s="122">
        <v>61</v>
      </c>
      <c r="M34" s="122"/>
      <c r="N34" s="444">
        <f>SUM(E34:L34)</f>
        <v>61</v>
      </c>
    </row>
    <row r="35" spans="1:14" s="109" customFormat="1" ht="15">
      <c r="A35" s="1342">
        <v>28</v>
      </c>
      <c r="B35" s="131"/>
      <c r="C35" s="443"/>
      <c r="D35" s="138" t="s">
        <v>927</v>
      </c>
      <c r="E35" s="122"/>
      <c r="F35" s="122"/>
      <c r="G35" s="122"/>
      <c r="H35" s="122"/>
      <c r="I35" s="122"/>
      <c r="J35" s="122"/>
      <c r="K35" s="122"/>
      <c r="L35" s="122">
        <v>1503</v>
      </c>
      <c r="M35" s="122"/>
      <c r="N35" s="444">
        <f>SUM(E35:L35)</f>
        <v>1503</v>
      </c>
    </row>
    <row r="36" spans="1:14" s="109" customFormat="1" ht="30">
      <c r="A36" s="1343">
        <v>29</v>
      </c>
      <c r="B36" s="131"/>
      <c r="C36" s="443"/>
      <c r="D36" s="718" t="s">
        <v>929</v>
      </c>
      <c r="E36" s="122"/>
      <c r="F36" s="122"/>
      <c r="G36" s="122"/>
      <c r="H36" s="122"/>
      <c r="I36" s="122"/>
      <c r="J36" s="122"/>
      <c r="K36" s="122"/>
      <c r="L36" s="122">
        <v>658</v>
      </c>
      <c r="M36" s="122"/>
      <c r="N36" s="444">
        <f>SUM(E36:L36)</f>
        <v>658</v>
      </c>
    </row>
    <row r="37" spans="1:14" s="132" customFormat="1" ht="15">
      <c r="A37" s="1342">
        <v>30</v>
      </c>
      <c r="B37" s="1478"/>
      <c r="C37" s="1479"/>
      <c r="D37" s="135" t="s">
        <v>911</v>
      </c>
      <c r="E37" s="136">
        <f>SUM(E33:E36)</f>
        <v>31163</v>
      </c>
      <c r="F37" s="136">
        <f aca="true" t="shared" si="5" ref="F37:N37">SUM(F33:F36)</f>
        <v>0</v>
      </c>
      <c r="G37" s="136">
        <f t="shared" si="5"/>
        <v>0</v>
      </c>
      <c r="H37" s="136">
        <f t="shared" si="5"/>
        <v>2289</v>
      </c>
      <c r="I37" s="136">
        <f t="shared" si="5"/>
        <v>0</v>
      </c>
      <c r="J37" s="136">
        <f t="shared" si="5"/>
        <v>0</v>
      </c>
      <c r="K37" s="136">
        <f t="shared" si="5"/>
        <v>8257</v>
      </c>
      <c r="L37" s="136">
        <f t="shared" si="5"/>
        <v>315852</v>
      </c>
      <c r="M37" s="136">
        <f t="shared" si="5"/>
        <v>260900</v>
      </c>
      <c r="N37" s="123">
        <f t="shared" si="5"/>
        <v>357561</v>
      </c>
    </row>
    <row r="38" spans="1:14" s="124" customFormat="1" ht="15">
      <c r="A38" s="1342">
        <v>31</v>
      </c>
      <c r="B38" s="125"/>
      <c r="C38" s="126">
        <v>1</v>
      </c>
      <c r="D38" s="127" t="s">
        <v>380</v>
      </c>
      <c r="E38" s="128"/>
      <c r="F38" s="128"/>
      <c r="G38" s="128"/>
      <c r="H38" s="128"/>
      <c r="I38" s="128"/>
      <c r="J38" s="128"/>
      <c r="K38" s="128"/>
      <c r="L38" s="128"/>
      <c r="M38" s="129"/>
      <c r="N38" s="130"/>
    </row>
    <row r="39" spans="1:14" s="1145" customFormat="1" ht="15">
      <c r="A39" s="1342">
        <v>32</v>
      </c>
      <c r="B39" s="1140"/>
      <c r="C39" s="1141"/>
      <c r="D39" s="1142" t="s">
        <v>608</v>
      </c>
      <c r="E39" s="1143"/>
      <c r="F39" s="1143"/>
      <c r="G39" s="1143"/>
      <c r="H39" s="1143"/>
      <c r="I39" s="1143"/>
      <c r="J39" s="1143"/>
      <c r="K39" s="1143"/>
      <c r="L39" s="1143"/>
      <c r="M39" s="1144"/>
      <c r="N39" s="1138">
        <f>SUM(E39:L39)</f>
        <v>0</v>
      </c>
    </row>
    <row r="40" spans="1:14" s="108" customFormat="1" ht="15">
      <c r="A40" s="1342">
        <v>33</v>
      </c>
      <c r="B40" s="120"/>
      <c r="C40" s="111"/>
      <c r="D40" s="725" t="s">
        <v>807</v>
      </c>
      <c r="E40" s="117"/>
      <c r="F40" s="117"/>
      <c r="G40" s="117"/>
      <c r="H40" s="117"/>
      <c r="I40" s="117"/>
      <c r="J40" s="117"/>
      <c r="K40" s="117"/>
      <c r="L40" s="117"/>
      <c r="M40" s="118"/>
      <c r="N40" s="442">
        <f>SUM(E40:L40)</f>
        <v>0</v>
      </c>
    </row>
    <row r="41" spans="1:14" s="448" customFormat="1" ht="15">
      <c r="A41" s="1342">
        <v>34</v>
      </c>
      <c r="B41" s="445"/>
      <c r="C41" s="446"/>
      <c r="D41" s="447" t="s">
        <v>609</v>
      </c>
      <c r="E41" s="129"/>
      <c r="F41" s="129"/>
      <c r="G41" s="129"/>
      <c r="H41" s="129"/>
      <c r="I41" s="129"/>
      <c r="J41" s="129"/>
      <c r="K41" s="129"/>
      <c r="L41" s="129"/>
      <c r="M41" s="129"/>
      <c r="N41" s="444">
        <f>SUM(E41:L41)</f>
        <v>0</v>
      </c>
    </row>
    <row r="42" spans="1:14" s="454" customFormat="1" ht="15">
      <c r="A42" s="1342">
        <v>35</v>
      </c>
      <c r="B42" s="449"/>
      <c r="C42" s="450"/>
      <c r="D42" s="451" t="s">
        <v>911</v>
      </c>
      <c r="E42" s="452">
        <f>SUM(E39:E41)</f>
        <v>0</v>
      </c>
      <c r="F42" s="452">
        <f aca="true" t="shared" si="6" ref="F42:M42">SUM(F39:F41)</f>
        <v>0</v>
      </c>
      <c r="G42" s="452">
        <f t="shared" si="6"/>
        <v>0</v>
      </c>
      <c r="H42" s="452">
        <f t="shared" si="6"/>
        <v>0</v>
      </c>
      <c r="I42" s="452">
        <f t="shared" si="6"/>
        <v>0</v>
      </c>
      <c r="J42" s="452">
        <f t="shared" si="6"/>
        <v>0</v>
      </c>
      <c r="K42" s="452">
        <f t="shared" si="6"/>
        <v>0</v>
      </c>
      <c r="L42" s="452">
        <f t="shared" si="6"/>
        <v>0</v>
      </c>
      <c r="M42" s="453">
        <f t="shared" si="6"/>
        <v>0</v>
      </c>
      <c r="N42" s="119">
        <f>SUM(E42:L42)</f>
        <v>0</v>
      </c>
    </row>
    <row r="43" spans="1:14" s="113" customFormat="1" ht="15">
      <c r="A43" s="1342">
        <v>36</v>
      </c>
      <c r="B43" s="114">
        <v>4</v>
      </c>
      <c r="C43" s="115"/>
      <c r="D43" s="116" t="s">
        <v>745</v>
      </c>
      <c r="E43" s="117"/>
      <c r="F43" s="118"/>
      <c r="G43" s="118"/>
      <c r="H43" s="118"/>
      <c r="I43" s="118"/>
      <c r="J43" s="118"/>
      <c r="K43" s="118"/>
      <c r="L43" s="117"/>
      <c r="M43" s="118"/>
      <c r="N43" s="119"/>
    </row>
    <row r="44" spans="1:14" s="1145" customFormat="1" ht="15">
      <c r="A44" s="1342">
        <v>37</v>
      </c>
      <c r="B44" s="1140"/>
      <c r="C44" s="1141"/>
      <c r="D44" s="1148" t="s">
        <v>608</v>
      </c>
      <c r="E44" s="1143">
        <v>25207</v>
      </c>
      <c r="F44" s="1143"/>
      <c r="G44" s="1143"/>
      <c r="H44" s="1143"/>
      <c r="I44" s="1143"/>
      <c r="J44" s="1143"/>
      <c r="K44" s="1143"/>
      <c r="L44" s="1143">
        <v>230442</v>
      </c>
      <c r="M44" s="1144">
        <v>216422</v>
      </c>
      <c r="N44" s="1138">
        <f>SUM(E44:L44)</f>
        <v>255649</v>
      </c>
    </row>
    <row r="45" spans="1:14" s="108" customFormat="1" ht="15">
      <c r="A45" s="1342">
        <v>38</v>
      </c>
      <c r="B45" s="120"/>
      <c r="C45" s="111"/>
      <c r="D45" s="715" t="s">
        <v>807</v>
      </c>
      <c r="E45" s="117">
        <v>25207</v>
      </c>
      <c r="F45" s="117"/>
      <c r="G45" s="117"/>
      <c r="H45" s="117"/>
      <c r="I45" s="117"/>
      <c r="J45" s="117"/>
      <c r="K45" s="117">
        <v>12515</v>
      </c>
      <c r="L45" s="117">
        <v>231887</v>
      </c>
      <c r="M45" s="118">
        <v>216422</v>
      </c>
      <c r="N45" s="442">
        <f>SUM(E45:L45)</f>
        <v>269609</v>
      </c>
    </row>
    <row r="46" spans="1:14" s="109" customFormat="1" ht="15">
      <c r="A46" s="1342">
        <v>39</v>
      </c>
      <c r="B46" s="131"/>
      <c r="C46" s="443"/>
      <c r="D46" s="138" t="s">
        <v>923</v>
      </c>
      <c r="E46" s="122"/>
      <c r="F46" s="122"/>
      <c r="G46" s="122"/>
      <c r="H46" s="122"/>
      <c r="I46" s="122"/>
      <c r="J46" s="122"/>
      <c r="K46" s="122"/>
      <c r="L46" s="122">
        <v>96</v>
      </c>
      <c r="M46" s="122"/>
      <c r="N46" s="444">
        <f>SUM(E46:L46)</f>
        <v>96</v>
      </c>
    </row>
    <row r="47" spans="1:14" s="109" customFormat="1" ht="15">
      <c r="A47" s="1342">
        <v>40</v>
      </c>
      <c r="B47" s="131"/>
      <c r="C47" s="443"/>
      <c r="D47" s="138" t="s">
        <v>927</v>
      </c>
      <c r="E47" s="122"/>
      <c r="F47" s="122"/>
      <c r="G47" s="122"/>
      <c r="H47" s="122"/>
      <c r="I47" s="122"/>
      <c r="J47" s="122"/>
      <c r="K47" s="122"/>
      <c r="L47" s="122">
        <v>1196</v>
      </c>
      <c r="M47" s="122"/>
      <c r="N47" s="444">
        <f>SUM(E47:L47)</f>
        <v>1196</v>
      </c>
    </row>
    <row r="48" spans="1:14" s="109" customFormat="1" ht="15">
      <c r="A48" s="1342">
        <v>41</v>
      </c>
      <c r="B48" s="131"/>
      <c r="C48" s="443"/>
      <c r="D48" s="138" t="s">
        <v>1051</v>
      </c>
      <c r="E48" s="122"/>
      <c r="F48" s="122"/>
      <c r="G48" s="122"/>
      <c r="H48" s="122"/>
      <c r="I48" s="122"/>
      <c r="J48" s="122"/>
      <c r="K48" s="122"/>
      <c r="L48" s="122">
        <v>150</v>
      </c>
      <c r="M48" s="122"/>
      <c r="N48" s="444">
        <f>SUM(E48:L48)</f>
        <v>150</v>
      </c>
    </row>
    <row r="49" spans="1:14" s="132" customFormat="1" ht="15">
      <c r="A49" s="1342">
        <v>42</v>
      </c>
      <c r="B49" s="1478"/>
      <c r="C49" s="1479"/>
      <c r="D49" s="135" t="s">
        <v>911</v>
      </c>
      <c r="E49" s="136">
        <f>SUM(E45:E48)</f>
        <v>25207</v>
      </c>
      <c r="F49" s="136">
        <f aca="true" t="shared" si="7" ref="F49:M49">SUM(F45:F48)</f>
        <v>0</v>
      </c>
      <c r="G49" s="136">
        <f t="shared" si="7"/>
        <v>0</v>
      </c>
      <c r="H49" s="136">
        <f t="shared" si="7"/>
        <v>0</v>
      </c>
      <c r="I49" s="136">
        <f t="shared" si="7"/>
        <v>0</v>
      </c>
      <c r="J49" s="136">
        <f t="shared" si="7"/>
        <v>0</v>
      </c>
      <c r="K49" s="136">
        <f t="shared" si="7"/>
        <v>12515</v>
      </c>
      <c r="L49" s="136">
        <f>SUM(L45:L48)</f>
        <v>233329</v>
      </c>
      <c r="M49" s="136">
        <f t="shared" si="7"/>
        <v>216422</v>
      </c>
      <c r="N49" s="123">
        <f>SUM(N45:N48)</f>
        <v>271051</v>
      </c>
    </row>
    <row r="50" spans="1:14" s="124" customFormat="1" ht="15">
      <c r="A50" s="1342">
        <v>43</v>
      </c>
      <c r="B50" s="125"/>
      <c r="C50" s="126">
        <v>1</v>
      </c>
      <c r="D50" s="127" t="s">
        <v>380</v>
      </c>
      <c r="E50" s="128"/>
      <c r="F50" s="128"/>
      <c r="G50" s="128"/>
      <c r="H50" s="128"/>
      <c r="I50" s="128"/>
      <c r="J50" s="128"/>
      <c r="K50" s="128"/>
      <c r="L50" s="128"/>
      <c r="M50" s="129"/>
      <c r="N50" s="130"/>
    </row>
    <row r="51" spans="1:14" s="1145" customFormat="1" ht="15">
      <c r="A51" s="1342">
        <v>44</v>
      </c>
      <c r="B51" s="1140"/>
      <c r="C51" s="1141"/>
      <c r="D51" s="1142" t="s">
        <v>608</v>
      </c>
      <c r="E51" s="1143"/>
      <c r="F51" s="1143"/>
      <c r="G51" s="1143"/>
      <c r="H51" s="1143"/>
      <c r="I51" s="1143"/>
      <c r="J51" s="1143"/>
      <c r="K51" s="1143"/>
      <c r="L51" s="1143"/>
      <c r="M51" s="1144"/>
      <c r="N51" s="1138">
        <f>SUM(E51:L51)</f>
        <v>0</v>
      </c>
    </row>
    <row r="52" spans="1:14" s="108" customFormat="1" ht="15">
      <c r="A52" s="1342">
        <v>45</v>
      </c>
      <c r="B52" s="120"/>
      <c r="C52" s="111"/>
      <c r="D52" s="725" t="s">
        <v>807</v>
      </c>
      <c r="E52" s="117"/>
      <c r="F52" s="117"/>
      <c r="G52" s="117"/>
      <c r="H52" s="117"/>
      <c r="I52" s="117"/>
      <c r="J52" s="117"/>
      <c r="K52" s="117"/>
      <c r="L52" s="117"/>
      <c r="M52" s="118"/>
      <c r="N52" s="442">
        <f>SUM(E52:L52)</f>
        <v>0</v>
      </c>
    </row>
    <row r="53" spans="1:14" s="448" customFormat="1" ht="15">
      <c r="A53" s="1342">
        <v>46</v>
      </c>
      <c r="B53" s="445"/>
      <c r="C53" s="446"/>
      <c r="D53" s="447" t="s">
        <v>609</v>
      </c>
      <c r="E53" s="129"/>
      <c r="F53" s="129"/>
      <c r="G53" s="129"/>
      <c r="H53" s="129"/>
      <c r="I53" s="129"/>
      <c r="J53" s="129"/>
      <c r="K53" s="129"/>
      <c r="L53" s="129"/>
      <c r="M53" s="129"/>
      <c r="N53" s="444">
        <f>SUM(E53:L53)</f>
        <v>0</v>
      </c>
    </row>
    <row r="54" spans="1:14" s="454" customFormat="1" ht="15">
      <c r="A54" s="1342">
        <v>47</v>
      </c>
      <c r="B54" s="449"/>
      <c r="C54" s="450"/>
      <c r="D54" s="451" t="s">
        <v>911</v>
      </c>
      <c r="E54" s="452">
        <f>SUM(E51:E53)</f>
        <v>0</v>
      </c>
      <c r="F54" s="452">
        <f aca="true" t="shared" si="8" ref="F54:M54">SUM(F51:F53)</f>
        <v>0</v>
      </c>
      <c r="G54" s="452">
        <f t="shared" si="8"/>
        <v>0</v>
      </c>
      <c r="H54" s="452">
        <f t="shared" si="8"/>
        <v>0</v>
      </c>
      <c r="I54" s="452">
        <f t="shared" si="8"/>
        <v>0</v>
      </c>
      <c r="J54" s="452">
        <f t="shared" si="8"/>
        <v>0</v>
      </c>
      <c r="K54" s="452">
        <f t="shared" si="8"/>
        <v>0</v>
      </c>
      <c r="L54" s="452">
        <f t="shared" si="8"/>
        <v>0</v>
      </c>
      <c r="M54" s="453">
        <f t="shared" si="8"/>
        <v>0</v>
      </c>
      <c r="N54" s="119">
        <f>SUM(E54:L54)</f>
        <v>0</v>
      </c>
    </row>
    <row r="55" spans="1:14" s="113" customFormat="1" ht="15">
      <c r="A55" s="1342">
        <v>48</v>
      </c>
      <c r="B55" s="114">
        <v>5</v>
      </c>
      <c r="C55" s="115"/>
      <c r="D55" s="116" t="s">
        <v>746</v>
      </c>
      <c r="E55" s="117"/>
      <c r="F55" s="118"/>
      <c r="G55" s="118"/>
      <c r="H55" s="118"/>
      <c r="I55" s="118"/>
      <c r="J55" s="118"/>
      <c r="K55" s="118"/>
      <c r="L55" s="117"/>
      <c r="M55" s="118"/>
      <c r="N55" s="119"/>
    </row>
    <row r="56" spans="1:14" s="1145" customFormat="1" ht="15">
      <c r="A56" s="1342">
        <v>49</v>
      </c>
      <c r="B56" s="1140"/>
      <c r="C56" s="1141"/>
      <c r="D56" s="1148" t="s">
        <v>608</v>
      </c>
      <c r="E56" s="1143">
        <v>26960</v>
      </c>
      <c r="F56" s="1143"/>
      <c r="G56" s="1143"/>
      <c r="H56" s="1143"/>
      <c r="I56" s="1143"/>
      <c r="J56" s="1143"/>
      <c r="K56" s="1143"/>
      <c r="L56" s="1143">
        <v>245429</v>
      </c>
      <c r="M56" s="1144">
        <v>204347</v>
      </c>
      <c r="N56" s="1138">
        <f>SUM(E56:L56)</f>
        <v>272389</v>
      </c>
    </row>
    <row r="57" spans="1:14" s="108" customFormat="1" ht="15">
      <c r="A57" s="1342">
        <v>50</v>
      </c>
      <c r="B57" s="120"/>
      <c r="C57" s="111"/>
      <c r="D57" s="715" t="s">
        <v>807</v>
      </c>
      <c r="E57" s="117">
        <v>26960</v>
      </c>
      <c r="F57" s="117"/>
      <c r="G57" s="117"/>
      <c r="H57" s="117"/>
      <c r="I57" s="117"/>
      <c r="J57" s="117"/>
      <c r="K57" s="117">
        <v>27772</v>
      </c>
      <c r="L57" s="117">
        <v>248502</v>
      </c>
      <c r="M57" s="118">
        <v>204347</v>
      </c>
      <c r="N57" s="442">
        <f>SUM(E57:L57)</f>
        <v>303234</v>
      </c>
    </row>
    <row r="58" spans="1:14" s="109" customFormat="1" ht="15">
      <c r="A58" s="1342">
        <v>51</v>
      </c>
      <c r="B58" s="131"/>
      <c r="C58" s="443"/>
      <c r="D58" s="138" t="s">
        <v>923</v>
      </c>
      <c r="E58" s="122"/>
      <c r="F58" s="122"/>
      <c r="G58" s="122"/>
      <c r="H58" s="122"/>
      <c r="I58" s="122"/>
      <c r="J58" s="122"/>
      <c r="K58" s="122"/>
      <c r="L58" s="122">
        <v>91</v>
      </c>
      <c r="M58" s="122"/>
      <c r="N58" s="444">
        <f>SUM(E58:L58)</f>
        <v>91</v>
      </c>
    </row>
    <row r="59" spans="1:14" s="109" customFormat="1" ht="15">
      <c r="A59" s="1342">
        <v>52</v>
      </c>
      <c r="B59" s="131"/>
      <c r="C59" s="443"/>
      <c r="D59" s="138" t="s">
        <v>927</v>
      </c>
      <c r="E59" s="122"/>
      <c r="F59" s="122"/>
      <c r="G59" s="122"/>
      <c r="H59" s="122"/>
      <c r="I59" s="122"/>
      <c r="J59" s="122"/>
      <c r="K59" s="122"/>
      <c r="L59" s="122">
        <v>1159</v>
      </c>
      <c r="M59" s="122"/>
      <c r="N59" s="444">
        <f>SUM(E59:L59)</f>
        <v>1159</v>
      </c>
    </row>
    <row r="60" spans="1:14" s="109" customFormat="1" ht="30">
      <c r="A60" s="1343">
        <v>53</v>
      </c>
      <c r="B60" s="131"/>
      <c r="C60" s="443"/>
      <c r="D60" s="718" t="s">
        <v>929</v>
      </c>
      <c r="E60" s="122"/>
      <c r="F60" s="122"/>
      <c r="G60" s="122"/>
      <c r="H60" s="122"/>
      <c r="I60" s="122"/>
      <c r="J60" s="122"/>
      <c r="K60" s="122"/>
      <c r="L60" s="122">
        <v>153</v>
      </c>
      <c r="M60" s="122"/>
      <c r="N60" s="444">
        <f>SUM(E60:L60)</f>
        <v>153</v>
      </c>
    </row>
    <row r="61" spans="1:14" s="132" customFormat="1" ht="15">
      <c r="A61" s="1342">
        <v>54</v>
      </c>
      <c r="B61" s="1478"/>
      <c r="C61" s="1479"/>
      <c r="D61" s="135" t="s">
        <v>911</v>
      </c>
      <c r="E61" s="136">
        <f>SUM(E57:E60)</f>
        <v>26960</v>
      </c>
      <c r="F61" s="136">
        <f aca="true" t="shared" si="9" ref="F61:N61">SUM(F57:F60)</f>
        <v>0</v>
      </c>
      <c r="G61" s="136">
        <f t="shared" si="9"/>
        <v>0</v>
      </c>
      <c r="H61" s="136">
        <f t="shared" si="9"/>
        <v>0</v>
      </c>
      <c r="I61" s="136">
        <f t="shared" si="9"/>
        <v>0</v>
      </c>
      <c r="J61" s="136">
        <f t="shared" si="9"/>
        <v>0</v>
      </c>
      <c r="K61" s="136">
        <f t="shared" si="9"/>
        <v>27772</v>
      </c>
      <c r="L61" s="136">
        <f t="shared" si="9"/>
        <v>249905</v>
      </c>
      <c r="M61" s="136">
        <f t="shared" si="9"/>
        <v>204347</v>
      </c>
      <c r="N61" s="123">
        <f t="shared" si="9"/>
        <v>304637</v>
      </c>
    </row>
    <row r="62" spans="1:14" s="124" customFormat="1" ht="15">
      <c r="A62" s="1342">
        <v>55</v>
      </c>
      <c r="B62" s="125"/>
      <c r="C62" s="126">
        <v>1</v>
      </c>
      <c r="D62" s="127" t="s">
        <v>380</v>
      </c>
      <c r="E62" s="128"/>
      <c r="F62" s="128"/>
      <c r="G62" s="128"/>
      <c r="H62" s="128"/>
      <c r="I62" s="128"/>
      <c r="J62" s="128"/>
      <c r="K62" s="128"/>
      <c r="L62" s="128"/>
      <c r="M62" s="129"/>
      <c r="N62" s="130"/>
    </row>
    <row r="63" spans="1:14" s="1145" customFormat="1" ht="15">
      <c r="A63" s="1342">
        <v>56</v>
      </c>
      <c r="B63" s="1140"/>
      <c r="C63" s="1141"/>
      <c r="D63" s="1142" t="s">
        <v>608</v>
      </c>
      <c r="E63" s="1143"/>
      <c r="F63" s="1143"/>
      <c r="G63" s="1143"/>
      <c r="H63" s="1143"/>
      <c r="I63" s="1143"/>
      <c r="J63" s="1143"/>
      <c r="K63" s="1143"/>
      <c r="L63" s="1143"/>
      <c r="M63" s="1144"/>
      <c r="N63" s="1138">
        <f>SUM(E63:L63)</f>
        <v>0</v>
      </c>
    </row>
    <row r="64" spans="1:14" s="108" customFormat="1" ht="15">
      <c r="A64" s="1342">
        <v>57</v>
      </c>
      <c r="B64" s="120"/>
      <c r="C64" s="111"/>
      <c r="D64" s="725" t="s">
        <v>807</v>
      </c>
      <c r="E64" s="117"/>
      <c r="F64" s="117"/>
      <c r="G64" s="117"/>
      <c r="H64" s="117"/>
      <c r="I64" s="117"/>
      <c r="J64" s="117"/>
      <c r="K64" s="117"/>
      <c r="L64" s="117"/>
      <c r="M64" s="118"/>
      <c r="N64" s="442">
        <f>SUM(E64:L64)</f>
        <v>0</v>
      </c>
    </row>
    <row r="65" spans="1:14" s="448" customFormat="1" ht="15">
      <c r="A65" s="1342">
        <v>58</v>
      </c>
      <c r="B65" s="445"/>
      <c r="C65" s="446"/>
      <c r="D65" s="447" t="s">
        <v>609</v>
      </c>
      <c r="E65" s="129"/>
      <c r="F65" s="129"/>
      <c r="G65" s="129"/>
      <c r="H65" s="129"/>
      <c r="I65" s="129"/>
      <c r="J65" s="129"/>
      <c r="K65" s="129"/>
      <c r="L65" s="129"/>
      <c r="M65" s="129"/>
      <c r="N65" s="444">
        <f>SUM(E65:L65)</f>
        <v>0</v>
      </c>
    </row>
    <row r="66" spans="1:14" s="454" customFormat="1" ht="15">
      <c r="A66" s="1342">
        <v>59</v>
      </c>
      <c r="B66" s="449"/>
      <c r="C66" s="450"/>
      <c r="D66" s="451" t="s">
        <v>911</v>
      </c>
      <c r="E66" s="452">
        <f>SUM(E63:E65)</f>
        <v>0</v>
      </c>
      <c r="F66" s="452">
        <f aca="true" t="shared" si="10" ref="F66:M66">SUM(F63:F65)</f>
        <v>0</v>
      </c>
      <c r="G66" s="452">
        <f t="shared" si="10"/>
        <v>0</v>
      </c>
      <c r="H66" s="452">
        <f t="shared" si="10"/>
        <v>0</v>
      </c>
      <c r="I66" s="452">
        <f t="shared" si="10"/>
        <v>0</v>
      </c>
      <c r="J66" s="452">
        <f t="shared" si="10"/>
        <v>0</v>
      </c>
      <c r="K66" s="452">
        <f t="shared" si="10"/>
        <v>0</v>
      </c>
      <c r="L66" s="452">
        <f t="shared" si="10"/>
        <v>0</v>
      </c>
      <c r="M66" s="453">
        <f t="shared" si="10"/>
        <v>0</v>
      </c>
      <c r="N66" s="119">
        <f>SUM(E66:L66)</f>
        <v>0</v>
      </c>
    </row>
    <row r="67" spans="1:14" s="113" customFormat="1" ht="15">
      <c r="A67" s="1342">
        <v>60</v>
      </c>
      <c r="B67" s="114">
        <v>6</v>
      </c>
      <c r="C67" s="115"/>
      <c r="D67" s="116" t="s">
        <v>747</v>
      </c>
      <c r="E67" s="117"/>
      <c r="F67" s="118"/>
      <c r="G67" s="118"/>
      <c r="H67" s="118"/>
      <c r="I67" s="118"/>
      <c r="J67" s="118"/>
      <c r="K67" s="118"/>
      <c r="L67" s="117"/>
      <c r="M67" s="118"/>
      <c r="N67" s="119"/>
    </row>
    <row r="68" spans="1:14" s="1145" customFormat="1" ht="15">
      <c r="A68" s="1342">
        <v>61</v>
      </c>
      <c r="B68" s="1140"/>
      <c r="C68" s="1141"/>
      <c r="D68" s="1148" t="s">
        <v>608</v>
      </c>
      <c r="E68" s="1143">
        <v>14268</v>
      </c>
      <c r="F68" s="1143"/>
      <c r="G68" s="1143"/>
      <c r="H68" s="1143"/>
      <c r="I68" s="1143"/>
      <c r="J68" s="1143"/>
      <c r="K68" s="1143"/>
      <c r="L68" s="1143">
        <v>122146</v>
      </c>
      <c r="M68" s="1144">
        <v>100440</v>
      </c>
      <c r="N68" s="1138">
        <f>SUM(E68:L68)</f>
        <v>136414</v>
      </c>
    </row>
    <row r="69" spans="1:14" s="108" customFormat="1" ht="15">
      <c r="A69" s="1342">
        <v>62</v>
      </c>
      <c r="B69" s="120"/>
      <c r="C69" s="111"/>
      <c r="D69" s="715" t="s">
        <v>807</v>
      </c>
      <c r="E69" s="117">
        <v>14268</v>
      </c>
      <c r="F69" s="117"/>
      <c r="G69" s="117"/>
      <c r="H69" s="117"/>
      <c r="I69" s="117"/>
      <c r="J69" s="117"/>
      <c r="K69" s="117">
        <v>3820</v>
      </c>
      <c r="L69" s="117">
        <v>122931</v>
      </c>
      <c r="M69" s="118">
        <v>100440</v>
      </c>
      <c r="N69" s="442">
        <f>SUM(E69:L69)</f>
        <v>141019</v>
      </c>
    </row>
    <row r="70" spans="1:14" s="109" customFormat="1" ht="15">
      <c r="A70" s="1342">
        <v>63</v>
      </c>
      <c r="B70" s="131"/>
      <c r="C70" s="443"/>
      <c r="D70" s="138" t="s">
        <v>923</v>
      </c>
      <c r="E70" s="122"/>
      <c r="F70" s="122"/>
      <c r="G70" s="122"/>
      <c r="H70" s="122"/>
      <c r="I70" s="122"/>
      <c r="J70" s="122"/>
      <c r="K70" s="122"/>
      <c r="L70" s="122">
        <v>1</v>
      </c>
      <c r="M70" s="122"/>
      <c r="N70" s="444">
        <f>SUM(E70:L70)</f>
        <v>1</v>
      </c>
    </row>
    <row r="71" spans="1:14" s="109" customFormat="1" ht="15">
      <c r="A71" s="1342">
        <v>64</v>
      </c>
      <c r="B71" s="131"/>
      <c r="C71" s="443"/>
      <c r="D71" s="138" t="s">
        <v>927</v>
      </c>
      <c r="E71" s="122"/>
      <c r="F71" s="122"/>
      <c r="G71" s="122"/>
      <c r="H71" s="122"/>
      <c r="I71" s="122"/>
      <c r="J71" s="122"/>
      <c r="K71" s="122"/>
      <c r="L71" s="122">
        <v>526</v>
      </c>
      <c r="M71" s="122"/>
      <c r="N71" s="444">
        <f>SUM(E71:L71)</f>
        <v>526</v>
      </c>
    </row>
    <row r="72" spans="1:14" s="109" customFormat="1" ht="30">
      <c r="A72" s="1343">
        <v>65</v>
      </c>
      <c r="B72" s="131"/>
      <c r="C72" s="443"/>
      <c r="D72" s="718" t="s">
        <v>929</v>
      </c>
      <c r="E72" s="122"/>
      <c r="F72" s="122"/>
      <c r="G72" s="122"/>
      <c r="H72" s="122"/>
      <c r="I72" s="122"/>
      <c r="J72" s="122"/>
      <c r="K72" s="122"/>
      <c r="L72" s="122">
        <v>412</v>
      </c>
      <c r="M72" s="122"/>
      <c r="N72" s="444">
        <f>SUM(E72:L72)</f>
        <v>412</v>
      </c>
    </row>
    <row r="73" spans="1:14" s="132" customFormat="1" ht="15">
      <c r="A73" s="1342">
        <v>66</v>
      </c>
      <c r="B73" s="1478"/>
      <c r="C73" s="1479"/>
      <c r="D73" s="135" t="s">
        <v>911</v>
      </c>
      <c r="E73" s="136">
        <f>SUM(E69:E72)</f>
        <v>14268</v>
      </c>
      <c r="F73" s="136">
        <f aca="true" t="shared" si="11" ref="F73:N73">SUM(F69:F72)</f>
        <v>0</v>
      </c>
      <c r="G73" s="136">
        <f t="shared" si="11"/>
        <v>0</v>
      </c>
      <c r="H73" s="136">
        <f t="shared" si="11"/>
        <v>0</v>
      </c>
      <c r="I73" s="136">
        <f t="shared" si="11"/>
        <v>0</v>
      </c>
      <c r="J73" s="136">
        <f t="shared" si="11"/>
        <v>0</v>
      </c>
      <c r="K73" s="136">
        <f t="shared" si="11"/>
        <v>3820</v>
      </c>
      <c r="L73" s="136">
        <f t="shared" si="11"/>
        <v>123870</v>
      </c>
      <c r="M73" s="136">
        <f t="shared" si="11"/>
        <v>100440</v>
      </c>
      <c r="N73" s="123">
        <f t="shared" si="11"/>
        <v>141958</v>
      </c>
    </row>
    <row r="74" spans="1:14" s="124" customFormat="1" ht="15">
      <c r="A74" s="1342">
        <v>67</v>
      </c>
      <c r="B74" s="125"/>
      <c r="C74" s="126">
        <v>1</v>
      </c>
      <c r="D74" s="127" t="s">
        <v>380</v>
      </c>
      <c r="E74" s="128"/>
      <c r="F74" s="128"/>
      <c r="G74" s="128"/>
      <c r="H74" s="128"/>
      <c r="I74" s="128"/>
      <c r="J74" s="128"/>
      <c r="K74" s="128"/>
      <c r="L74" s="128"/>
      <c r="M74" s="129"/>
      <c r="N74" s="466"/>
    </row>
    <row r="75" spans="1:14" s="1145" customFormat="1" ht="15">
      <c r="A75" s="1342">
        <v>68</v>
      </c>
      <c r="B75" s="1140"/>
      <c r="C75" s="1141"/>
      <c r="D75" s="1142" t="s">
        <v>608</v>
      </c>
      <c r="E75" s="1143"/>
      <c r="F75" s="1143">
        <v>2236</v>
      </c>
      <c r="G75" s="1143"/>
      <c r="H75" s="1143"/>
      <c r="I75" s="1143"/>
      <c r="J75" s="1143"/>
      <c r="K75" s="1143"/>
      <c r="L75" s="1143"/>
      <c r="M75" s="1144"/>
      <c r="N75" s="1138">
        <f>SUM(E75:L75)</f>
        <v>2236</v>
      </c>
    </row>
    <row r="76" spans="1:14" s="108" customFormat="1" ht="15">
      <c r="A76" s="1342">
        <v>69</v>
      </c>
      <c r="B76" s="120"/>
      <c r="C76" s="111"/>
      <c r="D76" s="725" t="s">
        <v>807</v>
      </c>
      <c r="E76" s="117"/>
      <c r="F76" s="117">
        <v>2236</v>
      </c>
      <c r="G76" s="117"/>
      <c r="H76" s="117"/>
      <c r="I76" s="117"/>
      <c r="J76" s="117"/>
      <c r="K76" s="117"/>
      <c r="L76" s="117"/>
      <c r="M76" s="118"/>
      <c r="N76" s="442">
        <f>SUM(E76:L76)</f>
        <v>2236</v>
      </c>
    </row>
    <row r="77" spans="1:14" s="448" customFormat="1" ht="15">
      <c r="A77" s="1342">
        <v>70</v>
      </c>
      <c r="B77" s="445"/>
      <c r="C77" s="446"/>
      <c r="D77" s="447" t="s">
        <v>609</v>
      </c>
      <c r="E77" s="129"/>
      <c r="F77" s="129"/>
      <c r="G77" s="129"/>
      <c r="H77" s="129"/>
      <c r="I77" s="129"/>
      <c r="J77" s="129"/>
      <c r="K77" s="129"/>
      <c r="L77" s="129"/>
      <c r="M77" s="129"/>
      <c r="N77" s="444">
        <f>SUM(E77:L77)</f>
        <v>0</v>
      </c>
    </row>
    <row r="78" spans="1:14" s="454" customFormat="1" ht="15">
      <c r="A78" s="1342">
        <v>71</v>
      </c>
      <c r="B78" s="449"/>
      <c r="C78" s="450"/>
      <c r="D78" s="451" t="s">
        <v>911</v>
      </c>
      <c r="E78" s="452">
        <f>SUM(E76:E77)</f>
        <v>0</v>
      </c>
      <c r="F78" s="452">
        <f>SUM(F76:F77)</f>
        <v>2236</v>
      </c>
      <c r="G78" s="452">
        <f aca="true" t="shared" si="12" ref="G78:N78">SUM(G76:G77)</f>
        <v>0</v>
      </c>
      <c r="H78" s="452">
        <f t="shared" si="12"/>
        <v>0</v>
      </c>
      <c r="I78" s="452">
        <f t="shared" si="12"/>
        <v>0</v>
      </c>
      <c r="J78" s="452">
        <f t="shared" si="12"/>
        <v>0</v>
      </c>
      <c r="K78" s="452">
        <f t="shared" si="12"/>
        <v>0</v>
      </c>
      <c r="L78" s="452">
        <f t="shared" si="12"/>
        <v>0</v>
      </c>
      <c r="M78" s="453">
        <f t="shared" si="12"/>
        <v>0</v>
      </c>
      <c r="N78" s="130">
        <f t="shared" si="12"/>
        <v>2236</v>
      </c>
    </row>
    <row r="79" spans="1:15" s="109" customFormat="1" ht="15">
      <c r="A79" s="1342">
        <v>72</v>
      </c>
      <c r="B79" s="131"/>
      <c r="C79" s="455"/>
      <c r="D79" s="455" t="s">
        <v>385</v>
      </c>
      <c r="E79" s="455"/>
      <c r="F79" s="455"/>
      <c r="G79" s="455"/>
      <c r="H79" s="455"/>
      <c r="I79" s="455"/>
      <c r="J79" s="455"/>
      <c r="K79" s="455"/>
      <c r="L79" s="455"/>
      <c r="M79" s="455"/>
      <c r="N79" s="467"/>
      <c r="O79" s="108"/>
    </row>
    <row r="80" spans="1:14" s="1139" customFormat="1" ht="15">
      <c r="A80" s="1342">
        <v>73</v>
      </c>
      <c r="B80" s="1133"/>
      <c r="C80" s="1134"/>
      <c r="D80" s="1135" t="s">
        <v>608</v>
      </c>
      <c r="E80" s="1136">
        <f aca="true" t="shared" si="13" ref="E80:M80">SUM(E75,E68,E63,E56,E51,E44,E39,E32,E27,E20,E15,E9)</f>
        <v>138898</v>
      </c>
      <c r="F80" s="1136">
        <f t="shared" si="13"/>
        <v>2504</v>
      </c>
      <c r="G80" s="1136">
        <f t="shared" si="13"/>
        <v>0</v>
      </c>
      <c r="H80" s="1136">
        <f t="shared" si="13"/>
        <v>2289</v>
      </c>
      <c r="I80" s="1136">
        <f t="shared" si="13"/>
        <v>0</v>
      </c>
      <c r="J80" s="1136">
        <f t="shared" si="13"/>
        <v>0</v>
      </c>
      <c r="K80" s="1136">
        <f t="shared" si="13"/>
        <v>0</v>
      </c>
      <c r="L80" s="1136">
        <f t="shared" si="13"/>
        <v>1330314</v>
      </c>
      <c r="M80" s="1137">
        <f t="shared" si="13"/>
        <v>1146459</v>
      </c>
      <c r="N80" s="1138">
        <f>SUM(E80:L80)</f>
        <v>1474005</v>
      </c>
    </row>
    <row r="81" spans="1:14" s="108" customFormat="1" ht="15">
      <c r="A81" s="1342">
        <v>74</v>
      </c>
      <c r="B81" s="120"/>
      <c r="C81" s="111"/>
      <c r="D81" s="121" t="s">
        <v>807</v>
      </c>
      <c r="E81" s="117">
        <f aca="true" t="shared" si="14" ref="E81:M81">SUM(E76,E69,E64,E57,E52,E45,E40,E33,E28,E21,E16,E10)</f>
        <v>138898</v>
      </c>
      <c r="F81" s="117">
        <f t="shared" si="14"/>
        <v>3019</v>
      </c>
      <c r="G81" s="117">
        <f t="shared" si="14"/>
        <v>0</v>
      </c>
      <c r="H81" s="117">
        <f t="shared" si="14"/>
        <v>2289</v>
      </c>
      <c r="I81" s="117">
        <f t="shared" si="14"/>
        <v>0</v>
      </c>
      <c r="J81" s="117">
        <f t="shared" si="14"/>
        <v>0</v>
      </c>
      <c r="K81" s="117">
        <f t="shared" si="14"/>
        <v>64143</v>
      </c>
      <c r="L81" s="117">
        <f t="shared" si="14"/>
        <v>1343790</v>
      </c>
      <c r="M81" s="118">
        <f t="shared" si="14"/>
        <v>912496</v>
      </c>
      <c r="N81" s="442">
        <f>SUM(E81:L81)</f>
        <v>1552139</v>
      </c>
    </row>
    <row r="82" spans="1:14" s="109" customFormat="1" ht="30">
      <c r="A82" s="1343">
        <v>75</v>
      </c>
      <c r="B82" s="131"/>
      <c r="C82" s="443"/>
      <c r="D82" s="718" t="s">
        <v>1061</v>
      </c>
      <c r="E82" s="122">
        <f>SUM(E77,E70:E70,E65,E58:E58,E53,E46:E46,E41,E34:E34,E29,E22:E22,E17,E11:E11)+E72+E71+E60+E59+E48+E47+E36+E35+E24+E23+E12</f>
        <v>0</v>
      </c>
      <c r="F82" s="122">
        <f aca="true" t="shared" si="15" ref="F82:M82">SUM(F77,F70:F70,F65,F58:F58,F53,F46:F46,F41,F34:F34,F29,F22:F22,F17,F11:F11)+F72+F71+F60+F59+F48+F47+F36+F35+F24+F23+F12</f>
        <v>0</v>
      </c>
      <c r="G82" s="122">
        <f t="shared" si="15"/>
        <v>0</v>
      </c>
      <c r="H82" s="122">
        <f t="shared" si="15"/>
        <v>0</v>
      </c>
      <c r="I82" s="122">
        <f t="shared" si="15"/>
        <v>0</v>
      </c>
      <c r="J82" s="122">
        <f t="shared" si="15"/>
        <v>0</v>
      </c>
      <c r="K82" s="122">
        <f t="shared" si="15"/>
        <v>0</v>
      </c>
      <c r="L82" s="122">
        <f t="shared" si="15"/>
        <v>7926</v>
      </c>
      <c r="M82" s="122">
        <f t="shared" si="15"/>
        <v>0</v>
      </c>
      <c r="N82" s="150">
        <f>SUM(N77,N70:N70,N65,N58:N58,N53,N46:N46,N41,N34:N34,N29,N22:N22,N17,N11:N11)+N72+N71+N60+N59+N48+N47+N36+N35+N24+N23+N12</f>
        <v>7926</v>
      </c>
    </row>
    <row r="83" spans="1:14" s="132" customFormat="1" ht="15">
      <c r="A83" s="1342">
        <v>76</v>
      </c>
      <c r="B83" s="1478"/>
      <c r="C83" s="456"/>
      <c r="D83" s="457" t="s">
        <v>911</v>
      </c>
      <c r="E83" s="458">
        <f>SUM(E81:E82)</f>
        <v>138898</v>
      </c>
      <c r="F83" s="458">
        <f aca="true" t="shared" si="16" ref="F83:M83">SUM(F81:F82)</f>
        <v>3019</v>
      </c>
      <c r="G83" s="458">
        <f t="shared" si="16"/>
        <v>0</v>
      </c>
      <c r="H83" s="458">
        <f t="shared" si="16"/>
        <v>2289</v>
      </c>
      <c r="I83" s="458">
        <f t="shared" si="16"/>
        <v>0</v>
      </c>
      <c r="J83" s="458">
        <f t="shared" si="16"/>
        <v>0</v>
      </c>
      <c r="K83" s="458">
        <f t="shared" si="16"/>
        <v>64143</v>
      </c>
      <c r="L83" s="458">
        <f t="shared" si="16"/>
        <v>1351716</v>
      </c>
      <c r="M83" s="708">
        <f t="shared" si="16"/>
        <v>912496</v>
      </c>
      <c r="N83" s="468">
        <f>SUM(E83:L83)</f>
        <v>1560065</v>
      </c>
    </row>
    <row r="84" spans="1:15" s="465" customFormat="1" ht="15">
      <c r="A84" s="1342">
        <v>77</v>
      </c>
      <c r="B84" s="114">
        <v>7</v>
      </c>
      <c r="C84" s="115"/>
      <c r="D84" s="116" t="s">
        <v>348</v>
      </c>
      <c r="E84" s="461"/>
      <c r="F84" s="461"/>
      <c r="G84" s="461"/>
      <c r="H84" s="461"/>
      <c r="I84" s="461"/>
      <c r="J84" s="461"/>
      <c r="K84" s="461"/>
      <c r="L84" s="461"/>
      <c r="M84" s="709"/>
      <c r="N84" s="119"/>
      <c r="O84" s="113"/>
    </row>
    <row r="85" spans="1:14" s="1145" customFormat="1" ht="15">
      <c r="A85" s="1342">
        <v>78</v>
      </c>
      <c r="B85" s="1140"/>
      <c r="C85" s="1141"/>
      <c r="D85" s="1148" t="s">
        <v>608</v>
      </c>
      <c r="E85" s="1143">
        <v>2015</v>
      </c>
      <c r="F85" s="1143"/>
      <c r="G85" s="1143"/>
      <c r="H85" s="1143"/>
      <c r="I85" s="1143"/>
      <c r="J85" s="1143"/>
      <c r="K85" s="1143"/>
      <c r="L85" s="1143">
        <v>158122</v>
      </c>
      <c r="M85" s="1144"/>
      <c r="N85" s="1138">
        <f>SUM(E85:L85)</f>
        <v>160137</v>
      </c>
    </row>
    <row r="86" spans="1:14" s="108" customFormat="1" ht="15">
      <c r="A86" s="1342">
        <v>79</v>
      </c>
      <c r="B86" s="120"/>
      <c r="C86" s="111"/>
      <c r="D86" s="715" t="s">
        <v>807</v>
      </c>
      <c r="E86" s="117">
        <v>2686</v>
      </c>
      <c r="F86" s="117">
        <v>600</v>
      </c>
      <c r="G86" s="117"/>
      <c r="H86" s="117"/>
      <c r="I86" s="117"/>
      <c r="J86" s="117"/>
      <c r="K86" s="117">
        <v>22348</v>
      </c>
      <c r="L86" s="117">
        <v>162237</v>
      </c>
      <c r="M86" s="118"/>
      <c r="N86" s="442">
        <f>SUM(E86:L86)</f>
        <v>187871</v>
      </c>
    </row>
    <row r="87" spans="1:14" s="109" customFormat="1" ht="15">
      <c r="A87" s="1342">
        <v>80</v>
      </c>
      <c r="B87" s="131"/>
      <c r="C87" s="443"/>
      <c r="D87" s="138" t="s">
        <v>923</v>
      </c>
      <c r="E87" s="122"/>
      <c r="F87" s="122"/>
      <c r="G87" s="122"/>
      <c r="H87" s="122"/>
      <c r="I87" s="122"/>
      <c r="J87" s="122"/>
      <c r="K87" s="122"/>
      <c r="L87" s="122">
        <v>440</v>
      </c>
      <c r="M87" s="122"/>
      <c r="N87" s="444">
        <f>SUM(E87:L87)</f>
        <v>440</v>
      </c>
    </row>
    <row r="88" spans="1:16" s="132" customFormat="1" ht="15">
      <c r="A88" s="1342">
        <v>81</v>
      </c>
      <c r="B88" s="1478"/>
      <c r="C88" s="1479"/>
      <c r="D88" s="135" t="s">
        <v>911</v>
      </c>
      <c r="E88" s="136">
        <f aca="true" t="shared" si="17" ref="E88:N88">SUM(E86:E87)</f>
        <v>2686</v>
      </c>
      <c r="F88" s="136">
        <f t="shared" si="17"/>
        <v>600</v>
      </c>
      <c r="G88" s="136">
        <f t="shared" si="17"/>
        <v>0</v>
      </c>
      <c r="H88" s="136">
        <f t="shared" si="17"/>
        <v>0</v>
      </c>
      <c r="I88" s="136">
        <f t="shared" si="17"/>
        <v>0</v>
      </c>
      <c r="J88" s="136">
        <f t="shared" si="17"/>
        <v>0</v>
      </c>
      <c r="K88" s="136">
        <f t="shared" si="17"/>
        <v>22348</v>
      </c>
      <c r="L88" s="136">
        <f t="shared" si="17"/>
        <v>162677</v>
      </c>
      <c r="M88" s="136">
        <f t="shared" si="17"/>
        <v>0</v>
      </c>
      <c r="N88" s="123">
        <f t="shared" si="17"/>
        <v>188311</v>
      </c>
      <c r="O88" s="136"/>
      <c r="P88" s="136"/>
    </row>
    <row r="89" spans="1:14" s="113" customFormat="1" ht="15">
      <c r="A89" s="1342">
        <v>82</v>
      </c>
      <c r="B89" s="114">
        <v>8</v>
      </c>
      <c r="C89" s="115"/>
      <c r="D89" s="133" t="s">
        <v>349</v>
      </c>
      <c r="E89" s="117"/>
      <c r="F89" s="117"/>
      <c r="G89" s="117"/>
      <c r="H89" s="117"/>
      <c r="I89" s="117"/>
      <c r="J89" s="117"/>
      <c r="K89" s="117"/>
      <c r="L89" s="117"/>
      <c r="M89" s="118"/>
      <c r="N89" s="119"/>
    </row>
    <row r="90" spans="1:14" s="1145" customFormat="1" ht="15">
      <c r="A90" s="1342">
        <v>83</v>
      </c>
      <c r="B90" s="1140"/>
      <c r="C90" s="1141"/>
      <c r="D90" s="1148" t="s">
        <v>608</v>
      </c>
      <c r="E90" s="1143">
        <v>60727</v>
      </c>
      <c r="F90" s="1143"/>
      <c r="G90" s="1143"/>
      <c r="H90" s="1143"/>
      <c r="I90" s="1143"/>
      <c r="J90" s="1143"/>
      <c r="K90" s="1143"/>
      <c r="L90" s="1143">
        <v>362696</v>
      </c>
      <c r="M90" s="1144">
        <v>241557</v>
      </c>
      <c r="N90" s="1138">
        <f>SUM(E90:L90)</f>
        <v>423423</v>
      </c>
    </row>
    <row r="91" spans="1:14" s="108" customFormat="1" ht="15">
      <c r="A91" s="1342">
        <v>84</v>
      </c>
      <c r="B91" s="120"/>
      <c r="C91" s="111"/>
      <c r="D91" s="715" t="s">
        <v>807</v>
      </c>
      <c r="E91" s="117">
        <v>60727</v>
      </c>
      <c r="F91" s="117">
        <v>11620</v>
      </c>
      <c r="G91" s="117"/>
      <c r="H91" s="117"/>
      <c r="I91" s="117"/>
      <c r="J91" s="117"/>
      <c r="K91" s="117">
        <v>15103</v>
      </c>
      <c r="L91" s="117">
        <v>402186</v>
      </c>
      <c r="M91" s="118">
        <v>241557</v>
      </c>
      <c r="N91" s="442">
        <f>SUM(E91:L91)</f>
        <v>489636</v>
      </c>
    </row>
    <row r="92" spans="1:14" s="109" customFormat="1" ht="15">
      <c r="A92" s="1342">
        <v>85</v>
      </c>
      <c r="B92" s="131"/>
      <c r="C92" s="443"/>
      <c r="D92" s="138" t="s">
        <v>918</v>
      </c>
      <c r="E92" s="122"/>
      <c r="F92" s="122"/>
      <c r="G92" s="122"/>
      <c r="H92" s="122"/>
      <c r="I92" s="122"/>
      <c r="J92" s="122"/>
      <c r="K92" s="122"/>
      <c r="L92" s="122">
        <v>5454</v>
      </c>
      <c r="M92" s="122"/>
      <c r="N92" s="444">
        <f>SUM(E92:L92)</f>
        <v>5454</v>
      </c>
    </row>
    <row r="93" spans="1:14" s="109" customFormat="1" ht="15">
      <c r="A93" s="1342">
        <v>86</v>
      </c>
      <c r="B93" s="131"/>
      <c r="C93" s="443"/>
      <c r="D93" s="138" t="s">
        <v>924</v>
      </c>
      <c r="E93" s="122"/>
      <c r="F93" s="122"/>
      <c r="G93" s="122"/>
      <c r="H93" s="122"/>
      <c r="I93" s="122"/>
      <c r="J93" s="122"/>
      <c r="K93" s="122"/>
      <c r="L93" s="122">
        <v>1003</v>
      </c>
      <c r="M93" s="122"/>
      <c r="N93" s="444">
        <f>SUM(E93:L93)</f>
        <v>1003</v>
      </c>
    </row>
    <row r="94" spans="1:14" s="132" customFormat="1" ht="15">
      <c r="A94" s="1342">
        <v>87</v>
      </c>
      <c r="B94" s="1478"/>
      <c r="C94" s="1479"/>
      <c r="D94" s="135" t="s">
        <v>911</v>
      </c>
      <c r="E94" s="136">
        <f aca="true" t="shared" si="18" ref="E94:N94">SUM(E91:E93)</f>
        <v>60727</v>
      </c>
      <c r="F94" s="136">
        <f t="shared" si="18"/>
        <v>11620</v>
      </c>
      <c r="G94" s="136">
        <f t="shared" si="18"/>
        <v>0</v>
      </c>
      <c r="H94" s="136">
        <f t="shared" si="18"/>
        <v>0</v>
      </c>
      <c r="I94" s="136">
        <f t="shared" si="18"/>
        <v>0</v>
      </c>
      <c r="J94" s="136">
        <f t="shared" si="18"/>
        <v>0</v>
      </c>
      <c r="K94" s="136">
        <f t="shared" si="18"/>
        <v>15103</v>
      </c>
      <c r="L94" s="136">
        <f t="shared" si="18"/>
        <v>408643</v>
      </c>
      <c r="M94" s="137">
        <f t="shared" si="18"/>
        <v>241557</v>
      </c>
      <c r="N94" s="123">
        <f t="shared" si="18"/>
        <v>496093</v>
      </c>
    </row>
    <row r="95" spans="1:15" s="711" customFormat="1" ht="15">
      <c r="A95" s="1342">
        <v>88</v>
      </c>
      <c r="B95" s="114"/>
      <c r="C95" s="115">
        <v>1</v>
      </c>
      <c r="D95" s="469" t="s">
        <v>380</v>
      </c>
      <c r="E95" s="117"/>
      <c r="F95" s="117"/>
      <c r="G95" s="117"/>
      <c r="H95" s="117"/>
      <c r="I95" s="117"/>
      <c r="J95" s="117"/>
      <c r="K95" s="117"/>
      <c r="L95" s="117"/>
      <c r="M95" s="118"/>
      <c r="N95" s="119"/>
      <c r="O95" s="113"/>
    </row>
    <row r="96" spans="1:14" s="1145" customFormat="1" ht="15">
      <c r="A96" s="1342">
        <v>89</v>
      </c>
      <c r="B96" s="1140"/>
      <c r="C96" s="1141"/>
      <c r="D96" s="1142" t="s">
        <v>608</v>
      </c>
      <c r="E96" s="1143"/>
      <c r="F96" s="1143"/>
      <c r="G96" s="1143"/>
      <c r="H96" s="1143"/>
      <c r="I96" s="1143"/>
      <c r="J96" s="1143"/>
      <c r="K96" s="1143"/>
      <c r="L96" s="1143"/>
      <c r="M96" s="1144"/>
      <c r="N96" s="1138">
        <f>SUM(E96:L96)</f>
        <v>0</v>
      </c>
    </row>
    <row r="97" spans="1:14" s="108" customFormat="1" ht="15">
      <c r="A97" s="1342">
        <v>90</v>
      </c>
      <c r="B97" s="120"/>
      <c r="C97" s="111"/>
      <c r="D97" s="725" t="s">
        <v>807</v>
      </c>
      <c r="E97" s="117"/>
      <c r="F97" s="117">
        <v>540</v>
      </c>
      <c r="G97" s="117"/>
      <c r="H97" s="117"/>
      <c r="I97" s="117"/>
      <c r="J97" s="117"/>
      <c r="K97" s="117"/>
      <c r="L97" s="117"/>
      <c r="M97" s="118"/>
      <c r="N97" s="442">
        <f>SUM(E97:L97)</f>
        <v>540</v>
      </c>
    </row>
    <row r="98" spans="1:14" s="448" customFormat="1" ht="15">
      <c r="A98" s="1342">
        <v>91</v>
      </c>
      <c r="B98" s="445"/>
      <c r="C98" s="446"/>
      <c r="D98" s="447" t="s">
        <v>609</v>
      </c>
      <c r="E98" s="129"/>
      <c r="F98" s="129"/>
      <c r="G98" s="129"/>
      <c r="H98" s="129"/>
      <c r="I98" s="129"/>
      <c r="J98" s="129"/>
      <c r="K98" s="129"/>
      <c r="L98" s="129"/>
      <c r="M98" s="129"/>
      <c r="N98" s="444">
        <f>SUM(E98:L98)</f>
        <v>0</v>
      </c>
    </row>
    <row r="99" spans="1:14" s="454" customFormat="1" ht="15">
      <c r="A99" s="1342">
        <v>92</v>
      </c>
      <c r="B99" s="449"/>
      <c r="C99" s="450"/>
      <c r="D99" s="451" t="s">
        <v>911</v>
      </c>
      <c r="E99" s="452">
        <f>SUM(E97:E98)</f>
        <v>0</v>
      </c>
      <c r="F99" s="452">
        <f>SUM(F97:F98)</f>
        <v>540</v>
      </c>
      <c r="G99" s="452">
        <f aca="true" t="shared" si="19" ref="G99:N99">SUM(G97:G98)</f>
        <v>0</v>
      </c>
      <c r="H99" s="452">
        <f t="shared" si="19"/>
        <v>0</v>
      </c>
      <c r="I99" s="452">
        <f t="shared" si="19"/>
        <v>0</v>
      </c>
      <c r="J99" s="452">
        <f t="shared" si="19"/>
        <v>0</v>
      </c>
      <c r="K99" s="452">
        <f t="shared" si="19"/>
        <v>0</v>
      </c>
      <c r="L99" s="452">
        <f t="shared" si="19"/>
        <v>0</v>
      </c>
      <c r="M99" s="453">
        <f t="shared" si="19"/>
        <v>0</v>
      </c>
      <c r="N99" s="130">
        <f t="shared" si="19"/>
        <v>540</v>
      </c>
    </row>
    <row r="100" spans="1:14" s="113" customFormat="1" ht="30">
      <c r="A100" s="1342">
        <v>93</v>
      </c>
      <c r="B100" s="114">
        <v>9</v>
      </c>
      <c r="C100" s="115"/>
      <c r="D100" s="133" t="s">
        <v>350</v>
      </c>
      <c r="E100" s="117"/>
      <c r="F100" s="117"/>
      <c r="G100" s="117"/>
      <c r="H100" s="117"/>
      <c r="I100" s="117"/>
      <c r="J100" s="117"/>
      <c r="K100" s="117"/>
      <c r="L100" s="117"/>
      <c r="M100" s="118"/>
      <c r="N100" s="442"/>
    </row>
    <row r="101" spans="1:14" s="1145" customFormat="1" ht="15">
      <c r="A101" s="1342">
        <v>94</v>
      </c>
      <c r="B101" s="1140"/>
      <c r="C101" s="1141"/>
      <c r="D101" s="1148" t="s">
        <v>608</v>
      </c>
      <c r="E101" s="1143">
        <v>10260</v>
      </c>
      <c r="F101" s="1143"/>
      <c r="G101" s="1143"/>
      <c r="H101" s="1143"/>
      <c r="I101" s="1143"/>
      <c r="J101" s="1143"/>
      <c r="K101" s="1143"/>
      <c r="L101" s="1143">
        <v>43070</v>
      </c>
      <c r="M101" s="1144">
        <v>20600</v>
      </c>
      <c r="N101" s="1138">
        <f>SUM(E101:L101)</f>
        <v>53330</v>
      </c>
    </row>
    <row r="102" spans="1:14" s="108" customFormat="1" ht="15">
      <c r="A102" s="1342">
        <v>95</v>
      </c>
      <c r="B102" s="120"/>
      <c r="C102" s="111"/>
      <c r="D102" s="715" t="s">
        <v>807</v>
      </c>
      <c r="E102" s="117">
        <v>10260</v>
      </c>
      <c r="F102" s="117"/>
      <c r="G102" s="117"/>
      <c r="H102" s="117">
        <v>700</v>
      </c>
      <c r="I102" s="117"/>
      <c r="J102" s="117"/>
      <c r="K102" s="117">
        <v>12784</v>
      </c>
      <c r="L102" s="117">
        <v>53528</v>
      </c>
      <c r="M102" s="118">
        <v>20600</v>
      </c>
      <c r="N102" s="442">
        <f>SUM(E102:L102)</f>
        <v>77272</v>
      </c>
    </row>
    <row r="103" spans="1:14" s="109" customFormat="1" ht="15">
      <c r="A103" s="1342">
        <v>96</v>
      </c>
      <c r="B103" s="131"/>
      <c r="C103" s="443"/>
      <c r="D103" s="138" t="s">
        <v>918</v>
      </c>
      <c r="E103" s="122"/>
      <c r="F103" s="122"/>
      <c r="G103" s="122"/>
      <c r="H103" s="122"/>
      <c r="I103" s="122"/>
      <c r="J103" s="122"/>
      <c r="K103" s="122"/>
      <c r="L103" s="122">
        <v>351</v>
      </c>
      <c r="M103" s="122"/>
      <c r="N103" s="444">
        <f>SUM(E103:L103)</f>
        <v>351</v>
      </c>
    </row>
    <row r="104" spans="1:14" s="109" customFormat="1" ht="15">
      <c r="A104" s="1342">
        <v>97</v>
      </c>
      <c r="B104" s="131"/>
      <c r="C104" s="443"/>
      <c r="D104" s="138" t="s">
        <v>924</v>
      </c>
      <c r="E104" s="122"/>
      <c r="F104" s="122"/>
      <c r="G104" s="122"/>
      <c r="H104" s="122"/>
      <c r="I104" s="122"/>
      <c r="J104" s="122"/>
      <c r="K104" s="122"/>
      <c r="L104" s="122">
        <v>78</v>
      </c>
      <c r="M104" s="122"/>
      <c r="N104" s="444">
        <f>SUM(E104:L104)</f>
        <v>78</v>
      </c>
    </row>
    <row r="105" spans="1:14" s="132" customFormat="1" ht="15">
      <c r="A105" s="1342">
        <v>98</v>
      </c>
      <c r="B105" s="1478"/>
      <c r="C105" s="1479"/>
      <c r="D105" s="135" t="s">
        <v>911</v>
      </c>
      <c r="E105" s="136">
        <f aca="true" t="shared" si="20" ref="E105:N105">SUM(E102:E104)</f>
        <v>10260</v>
      </c>
      <c r="F105" s="136">
        <f t="shared" si="20"/>
        <v>0</v>
      </c>
      <c r="G105" s="136">
        <f t="shared" si="20"/>
        <v>0</v>
      </c>
      <c r="H105" s="136">
        <f t="shared" si="20"/>
        <v>700</v>
      </c>
      <c r="I105" s="136">
        <f t="shared" si="20"/>
        <v>0</v>
      </c>
      <c r="J105" s="136">
        <f t="shared" si="20"/>
        <v>0</v>
      </c>
      <c r="K105" s="136">
        <f t="shared" si="20"/>
        <v>12784</v>
      </c>
      <c r="L105" s="136">
        <f t="shared" si="20"/>
        <v>53957</v>
      </c>
      <c r="M105" s="136">
        <f t="shared" si="20"/>
        <v>20600</v>
      </c>
      <c r="N105" s="123">
        <f t="shared" si="20"/>
        <v>77701</v>
      </c>
    </row>
    <row r="106" spans="1:14" s="113" customFormat="1" ht="15">
      <c r="A106" s="1342">
        <v>99</v>
      </c>
      <c r="B106" s="114"/>
      <c r="C106" s="115">
        <v>1</v>
      </c>
      <c r="D106" s="469" t="s">
        <v>380</v>
      </c>
      <c r="E106" s="117"/>
      <c r="F106" s="117"/>
      <c r="G106" s="117"/>
      <c r="H106" s="117"/>
      <c r="I106" s="117"/>
      <c r="J106" s="117"/>
      <c r="K106" s="117"/>
      <c r="L106" s="117"/>
      <c r="M106" s="118"/>
      <c r="N106" s="442"/>
    </row>
    <row r="107" spans="1:14" s="1145" customFormat="1" ht="15">
      <c r="A107" s="1342">
        <v>100</v>
      </c>
      <c r="B107" s="1140"/>
      <c r="C107" s="1141"/>
      <c r="D107" s="1142" t="s">
        <v>608</v>
      </c>
      <c r="E107" s="1143"/>
      <c r="F107" s="1143">
        <v>268</v>
      </c>
      <c r="G107" s="1143"/>
      <c r="H107" s="1143"/>
      <c r="I107" s="1143"/>
      <c r="J107" s="1143"/>
      <c r="K107" s="1143"/>
      <c r="L107" s="1143"/>
      <c r="M107" s="1144"/>
      <c r="N107" s="1138">
        <f>SUM(E107:L107)</f>
        <v>268</v>
      </c>
    </row>
    <row r="108" spans="1:14" s="108" customFormat="1" ht="15">
      <c r="A108" s="1342">
        <v>101</v>
      </c>
      <c r="B108" s="120"/>
      <c r="C108" s="111"/>
      <c r="D108" s="725" t="s">
        <v>807</v>
      </c>
      <c r="E108" s="117"/>
      <c r="F108" s="117">
        <v>695</v>
      </c>
      <c r="G108" s="117"/>
      <c r="H108" s="117"/>
      <c r="I108" s="117"/>
      <c r="J108" s="117"/>
      <c r="K108" s="117"/>
      <c r="L108" s="117"/>
      <c r="M108" s="118"/>
      <c r="N108" s="442">
        <f>SUM(E108:L108)</f>
        <v>695</v>
      </c>
    </row>
    <row r="109" spans="1:14" s="448" customFormat="1" ht="15">
      <c r="A109" s="1342">
        <v>102</v>
      </c>
      <c r="B109" s="445"/>
      <c r="C109" s="446"/>
      <c r="D109" s="447" t="s">
        <v>609</v>
      </c>
      <c r="E109" s="129"/>
      <c r="F109" s="129"/>
      <c r="G109" s="129"/>
      <c r="H109" s="129"/>
      <c r="I109" s="129"/>
      <c r="J109" s="129"/>
      <c r="K109" s="129"/>
      <c r="L109" s="129"/>
      <c r="M109" s="129"/>
      <c r="N109" s="444">
        <f aca="true" t="shared" si="21" ref="N109:N115">SUM(E109:L109)</f>
        <v>0</v>
      </c>
    </row>
    <row r="110" spans="1:14" s="454" customFormat="1" ht="15">
      <c r="A110" s="1343">
        <v>103</v>
      </c>
      <c r="B110" s="449"/>
      <c r="C110" s="450"/>
      <c r="D110" s="451" t="s">
        <v>911</v>
      </c>
      <c r="E110" s="452">
        <f>SUM(E108:E109)</f>
        <v>0</v>
      </c>
      <c r="F110" s="452">
        <f>SUM(F108:F109)</f>
        <v>695</v>
      </c>
      <c r="G110" s="452">
        <f aca="true" t="shared" si="22" ref="G110:N110">SUM(G108:G109)</f>
        <v>0</v>
      </c>
      <c r="H110" s="452">
        <f t="shared" si="22"/>
        <v>0</v>
      </c>
      <c r="I110" s="452">
        <f t="shared" si="22"/>
        <v>0</v>
      </c>
      <c r="J110" s="452">
        <f t="shared" si="22"/>
        <v>0</v>
      </c>
      <c r="K110" s="452">
        <f t="shared" si="22"/>
        <v>0</v>
      </c>
      <c r="L110" s="452">
        <f t="shared" si="22"/>
        <v>0</v>
      </c>
      <c r="M110" s="453">
        <f t="shared" si="22"/>
        <v>0</v>
      </c>
      <c r="N110" s="130">
        <f t="shared" si="22"/>
        <v>695</v>
      </c>
    </row>
    <row r="111" spans="1:15" s="109" customFormat="1" ht="15">
      <c r="A111" s="1342">
        <v>104</v>
      </c>
      <c r="B111" s="131"/>
      <c r="C111" s="455"/>
      <c r="D111" s="455" t="s">
        <v>386</v>
      </c>
      <c r="E111" s="455"/>
      <c r="F111" s="455"/>
      <c r="G111" s="455"/>
      <c r="H111" s="455"/>
      <c r="I111" s="455"/>
      <c r="J111" s="455"/>
      <c r="K111" s="455"/>
      <c r="L111" s="455"/>
      <c r="M111" s="455"/>
      <c r="N111" s="467">
        <f t="shared" si="21"/>
        <v>0</v>
      </c>
      <c r="O111" s="108"/>
    </row>
    <row r="112" spans="1:14" s="1139" customFormat="1" ht="15">
      <c r="A112" s="1342">
        <v>105</v>
      </c>
      <c r="B112" s="1133"/>
      <c r="C112" s="1134"/>
      <c r="D112" s="1135" t="s">
        <v>608</v>
      </c>
      <c r="E112" s="1149">
        <f aca="true" t="shared" si="23" ref="E112:M112">SUM(E107,E101,E96,E90,E85)</f>
        <v>73002</v>
      </c>
      <c r="F112" s="1149">
        <f t="shared" si="23"/>
        <v>268</v>
      </c>
      <c r="G112" s="1149">
        <f t="shared" si="23"/>
        <v>0</v>
      </c>
      <c r="H112" s="1149">
        <f t="shared" si="23"/>
        <v>0</v>
      </c>
      <c r="I112" s="1149">
        <f t="shared" si="23"/>
        <v>0</v>
      </c>
      <c r="J112" s="1149">
        <f t="shared" si="23"/>
        <v>0</v>
      </c>
      <c r="K112" s="1149">
        <f t="shared" si="23"/>
        <v>0</v>
      </c>
      <c r="L112" s="1149">
        <f t="shared" si="23"/>
        <v>563888</v>
      </c>
      <c r="M112" s="1150">
        <f t="shared" si="23"/>
        <v>262157</v>
      </c>
      <c r="N112" s="1151">
        <f t="shared" si="21"/>
        <v>637158</v>
      </c>
    </row>
    <row r="113" spans="1:14" s="108" customFormat="1" ht="15">
      <c r="A113" s="1342">
        <v>106</v>
      </c>
      <c r="B113" s="120"/>
      <c r="C113" s="111"/>
      <c r="D113" s="121" t="s">
        <v>807</v>
      </c>
      <c r="E113" s="110">
        <f aca="true" t="shared" si="24" ref="E113:M113">SUM(E108,E102,E97,E91,E86)</f>
        <v>73673</v>
      </c>
      <c r="F113" s="110">
        <f t="shared" si="24"/>
        <v>13455</v>
      </c>
      <c r="G113" s="110">
        <f t="shared" si="24"/>
        <v>0</v>
      </c>
      <c r="H113" s="110">
        <f t="shared" si="24"/>
        <v>700</v>
      </c>
      <c r="I113" s="110">
        <f t="shared" si="24"/>
        <v>0</v>
      </c>
      <c r="J113" s="110">
        <f t="shared" si="24"/>
        <v>0</v>
      </c>
      <c r="K113" s="110">
        <f t="shared" si="24"/>
        <v>50235</v>
      </c>
      <c r="L113" s="110">
        <f t="shared" si="24"/>
        <v>617951</v>
      </c>
      <c r="M113" s="122">
        <f t="shared" si="24"/>
        <v>262157</v>
      </c>
      <c r="N113" s="144">
        <f t="shared" si="21"/>
        <v>756014</v>
      </c>
    </row>
    <row r="114" spans="1:14" s="109" customFormat="1" ht="15">
      <c r="A114" s="1342">
        <v>107</v>
      </c>
      <c r="B114" s="131"/>
      <c r="C114" s="443"/>
      <c r="D114" s="718" t="s">
        <v>1062</v>
      </c>
      <c r="E114" s="122">
        <f>SUM(E109,E103:E104,E98,E92:E93,E87:E87)</f>
        <v>0</v>
      </c>
      <c r="F114" s="122">
        <f aca="true" t="shared" si="25" ref="F114:N114">SUM(F109,F103:F104,F98,F92:F93,F87:F87)</f>
        <v>0</v>
      </c>
      <c r="G114" s="122">
        <f t="shared" si="25"/>
        <v>0</v>
      </c>
      <c r="H114" s="122">
        <f t="shared" si="25"/>
        <v>0</v>
      </c>
      <c r="I114" s="122">
        <f t="shared" si="25"/>
        <v>0</v>
      </c>
      <c r="J114" s="122">
        <f t="shared" si="25"/>
        <v>0</v>
      </c>
      <c r="K114" s="122">
        <f t="shared" si="25"/>
        <v>0</v>
      </c>
      <c r="L114" s="122">
        <f t="shared" si="25"/>
        <v>7326</v>
      </c>
      <c r="M114" s="122">
        <f t="shared" si="25"/>
        <v>0</v>
      </c>
      <c r="N114" s="150">
        <f t="shared" si="25"/>
        <v>7326</v>
      </c>
    </row>
    <row r="115" spans="1:14" s="132" customFormat="1" ht="15">
      <c r="A115" s="1342">
        <v>108</v>
      </c>
      <c r="B115" s="1478"/>
      <c r="C115" s="456"/>
      <c r="D115" s="457" t="s">
        <v>911</v>
      </c>
      <c r="E115" s="458">
        <f>SUM(E113:E114)</f>
        <v>73673</v>
      </c>
      <c r="F115" s="458">
        <f aca="true" t="shared" si="26" ref="F115:M115">SUM(F113:F114)</f>
        <v>13455</v>
      </c>
      <c r="G115" s="458">
        <f t="shared" si="26"/>
        <v>0</v>
      </c>
      <c r="H115" s="458">
        <f t="shared" si="26"/>
        <v>700</v>
      </c>
      <c r="I115" s="458">
        <f t="shared" si="26"/>
        <v>0</v>
      </c>
      <c r="J115" s="458">
        <f t="shared" si="26"/>
        <v>0</v>
      </c>
      <c r="K115" s="458">
        <f t="shared" si="26"/>
        <v>50235</v>
      </c>
      <c r="L115" s="458">
        <f t="shared" si="26"/>
        <v>625277</v>
      </c>
      <c r="M115" s="708">
        <f t="shared" si="26"/>
        <v>262157</v>
      </c>
      <c r="N115" s="468">
        <f t="shared" si="21"/>
        <v>763340</v>
      </c>
    </row>
    <row r="116" spans="1:14" s="113" customFormat="1" ht="15">
      <c r="A116" s="1342">
        <v>109</v>
      </c>
      <c r="B116" s="114">
        <v>10</v>
      </c>
      <c r="C116" s="115"/>
      <c r="D116" s="133" t="s">
        <v>351</v>
      </c>
      <c r="E116" s="117"/>
      <c r="F116" s="117"/>
      <c r="G116" s="117"/>
      <c r="H116" s="117"/>
      <c r="I116" s="117"/>
      <c r="J116" s="117"/>
      <c r="K116" s="117"/>
      <c r="L116" s="117"/>
      <c r="M116" s="118"/>
      <c r="N116" s="442"/>
    </row>
    <row r="117" spans="1:14" s="1145" customFormat="1" ht="15">
      <c r="A117" s="1342">
        <v>110</v>
      </c>
      <c r="B117" s="1140"/>
      <c r="C117" s="1141"/>
      <c r="D117" s="1148" t="s">
        <v>608</v>
      </c>
      <c r="E117" s="1143">
        <v>24000</v>
      </c>
      <c r="F117" s="1143"/>
      <c r="G117" s="1143"/>
      <c r="H117" s="1143"/>
      <c r="I117" s="1143"/>
      <c r="J117" s="1143"/>
      <c r="K117" s="1143"/>
      <c r="L117" s="1143">
        <v>138042</v>
      </c>
      <c r="M117" s="1144"/>
      <c r="N117" s="1138">
        <f>SUM(E117:L117)</f>
        <v>162042</v>
      </c>
    </row>
    <row r="118" spans="1:14" s="108" customFormat="1" ht="15">
      <c r="A118" s="1342">
        <v>111</v>
      </c>
      <c r="B118" s="120"/>
      <c r="C118" s="111"/>
      <c r="D118" s="715" t="s">
        <v>807</v>
      </c>
      <c r="E118" s="117">
        <v>24000</v>
      </c>
      <c r="F118" s="117"/>
      <c r="G118" s="117"/>
      <c r="H118" s="117"/>
      <c r="I118" s="117"/>
      <c r="J118" s="117"/>
      <c r="K118" s="117">
        <v>33523</v>
      </c>
      <c r="L118" s="117">
        <v>185900</v>
      </c>
      <c r="M118" s="118"/>
      <c r="N118" s="442">
        <f>SUM(E118:L118)</f>
        <v>243423</v>
      </c>
    </row>
    <row r="119" spans="1:14" s="109" customFormat="1" ht="15">
      <c r="A119" s="1342">
        <v>112</v>
      </c>
      <c r="B119" s="131"/>
      <c r="C119" s="443"/>
      <c r="D119" s="138" t="s">
        <v>923</v>
      </c>
      <c r="E119" s="122"/>
      <c r="F119" s="122"/>
      <c r="G119" s="122"/>
      <c r="H119" s="122"/>
      <c r="I119" s="122"/>
      <c r="J119" s="122"/>
      <c r="K119" s="122"/>
      <c r="L119" s="122">
        <v>113</v>
      </c>
      <c r="M119" s="122"/>
      <c r="N119" s="444">
        <f aca="true" t="shared" si="27" ref="N119:N124">SUM(E119:L119)</f>
        <v>113</v>
      </c>
    </row>
    <row r="120" spans="1:14" s="109" customFormat="1" ht="15">
      <c r="A120" s="1342">
        <v>113</v>
      </c>
      <c r="B120" s="131"/>
      <c r="C120" s="443"/>
      <c r="D120" s="138" t="s">
        <v>959</v>
      </c>
      <c r="E120" s="122"/>
      <c r="F120" s="122"/>
      <c r="G120" s="122"/>
      <c r="H120" s="122"/>
      <c r="I120" s="122"/>
      <c r="J120" s="122"/>
      <c r="K120" s="122"/>
      <c r="L120" s="122">
        <v>85</v>
      </c>
      <c r="M120" s="122"/>
      <c r="N120" s="444">
        <f t="shared" si="27"/>
        <v>85</v>
      </c>
    </row>
    <row r="121" spans="1:14" s="109" customFormat="1" ht="15">
      <c r="A121" s="1342">
        <v>114</v>
      </c>
      <c r="B121" s="131"/>
      <c r="C121" s="443"/>
      <c r="D121" s="138" t="s">
        <v>1052</v>
      </c>
      <c r="E121" s="122"/>
      <c r="F121" s="122"/>
      <c r="G121" s="122"/>
      <c r="H121" s="122"/>
      <c r="I121" s="122"/>
      <c r="J121" s="122"/>
      <c r="K121" s="122"/>
      <c r="L121" s="122">
        <v>30</v>
      </c>
      <c r="M121" s="122"/>
      <c r="N121" s="444">
        <f t="shared" si="27"/>
        <v>30</v>
      </c>
    </row>
    <row r="122" spans="1:14" s="109" customFormat="1" ht="15">
      <c r="A122" s="1342">
        <v>115</v>
      </c>
      <c r="B122" s="131"/>
      <c r="C122" s="443"/>
      <c r="D122" s="138" t="s">
        <v>1053</v>
      </c>
      <c r="E122" s="122"/>
      <c r="F122" s="122"/>
      <c r="G122" s="122"/>
      <c r="H122" s="122"/>
      <c r="I122" s="122"/>
      <c r="J122" s="122"/>
      <c r="K122" s="122"/>
      <c r="L122" s="122">
        <v>60</v>
      </c>
      <c r="M122" s="122"/>
      <c r="N122" s="444">
        <f t="shared" si="27"/>
        <v>60</v>
      </c>
    </row>
    <row r="123" spans="1:14" s="109" customFormat="1" ht="15">
      <c r="A123" s="1342">
        <v>116</v>
      </c>
      <c r="B123" s="131"/>
      <c r="C123" s="443"/>
      <c r="D123" s="138" t="s">
        <v>1054</v>
      </c>
      <c r="E123" s="122"/>
      <c r="F123" s="122"/>
      <c r="G123" s="122"/>
      <c r="H123" s="122"/>
      <c r="I123" s="122"/>
      <c r="J123" s="122"/>
      <c r="K123" s="122"/>
      <c r="L123" s="122">
        <v>50</v>
      </c>
      <c r="M123" s="122"/>
      <c r="N123" s="444">
        <f t="shared" si="27"/>
        <v>50</v>
      </c>
    </row>
    <row r="124" spans="1:14" s="109" customFormat="1" ht="15">
      <c r="A124" s="1342">
        <v>117</v>
      </c>
      <c r="B124" s="131"/>
      <c r="C124" s="443"/>
      <c r="D124" s="138" t="s">
        <v>931</v>
      </c>
      <c r="E124" s="122"/>
      <c r="F124" s="122"/>
      <c r="G124" s="122"/>
      <c r="H124" s="122"/>
      <c r="I124" s="122"/>
      <c r="J124" s="122"/>
      <c r="K124" s="122">
        <v>2317</v>
      </c>
      <c r="L124" s="122"/>
      <c r="M124" s="122"/>
      <c r="N124" s="444">
        <f t="shared" si="27"/>
        <v>2317</v>
      </c>
    </row>
    <row r="125" spans="1:14" s="132" customFormat="1" ht="15">
      <c r="A125" s="1342">
        <v>118</v>
      </c>
      <c r="B125" s="1478"/>
      <c r="C125" s="1479"/>
      <c r="D125" s="135" t="s">
        <v>911</v>
      </c>
      <c r="E125" s="136">
        <f aca="true" t="shared" si="28" ref="E125:N125">SUM(E118:E124)</f>
        <v>24000</v>
      </c>
      <c r="F125" s="136">
        <f t="shared" si="28"/>
        <v>0</v>
      </c>
      <c r="G125" s="136">
        <f t="shared" si="28"/>
        <v>0</v>
      </c>
      <c r="H125" s="136">
        <f t="shared" si="28"/>
        <v>0</v>
      </c>
      <c r="I125" s="136">
        <f t="shared" si="28"/>
        <v>0</v>
      </c>
      <c r="J125" s="136">
        <f t="shared" si="28"/>
        <v>0</v>
      </c>
      <c r="K125" s="136">
        <f t="shared" si="28"/>
        <v>35840</v>
      </c>
      <c r="L125" s="136">
        <f t="shared" si="28"/>
        <v>186238</v>
      </c>
      <c r="M125" s="136">
        <f t="shared" si="28"/>
        <v>0</v>
      </c>
      <c r="N125" s="123">
        <f t="shared" si="28"/>
        <v>246078</v>
      </c>
    </row>
    <row r="126" spans="1:15" ht="30">
      <c r="A126" s="1341">
        <v>119</v>
      </c>
      <c r="B126" s="120"/>
      <c r="C126" s="111">
        <v>1</v>
      </c>
      <c r="D126" s="103" t="s">
        <v>387</v>
      </c>
      <c r="E126" s="117"/>
      <c r="F126" s="117"/>
      <c r="G126" s="117"/>
      <c r="H126" s="117"/>
      <c r="I126" s="117"/>
      <c r="J126" s="117"/>
      <c r="K126" s="117"/>
      <c r="L126" s="117"/>
      <c r="M126" s="118"/>
      <c r="N126" s="119"/>
      <c r="O126" s="108"/>
    </row>
    <row r="127" spans="1:14" s="1145" customFormat="1" ht="15">
      <c r="A127" s="1342">
        <v>120</v>
      </c>
      <c r="B127" s="1140"/>
      <c r="C127" s="1141"/>
      <c r="D127" s="1142" t="s">
        <v>608</v>
      </c>
      <c r="E127" s="1143"/>
      <c r="F127" s="1143">
        <v>13236</v>
      </c>
      <c r="G127" s="1143"/>
      <c r="H127" s="1143"/>
      <c r="I127" s="1143"/>
      <c r="J127" s="1143"/>
      <c r="K127" s="1143"/>
      <c r="L127" s="1143"/>
      <c r="M127" s="1144"/>
      <c r="N127" s="1138">
        <f aca="true" t="shared" si="29" ref="N127:N203">SUM(E127:L127)</f>
        <v>13236</v>
      </c>
    </row>
    <row r="128" spans="1:14" s="108" customFormat="1" ht="15">
      <c r="A128" s="1342">
        <v>121</v>
      </c>
      <c r="B128" s="120"/>
      <c r="C128" s="111"/>
      <c r="D128" s="725" t="s">
        <v>807</v>
      </c>
      <c r="E128" s="117"/>
      <c r="F128" s="117">
        <v>21144</v>
      </c>
      <c r="G128" s="117"/>
      <c r="H128" s="117"/>
      <c r="I128" s="117"/>
      <c r="J128" s="117"/>
      <c r="K128" s="117">
        <v>7197</v>
      </c>
      <c r="L128" s="117"/>
      <c r="M128" s="118"/>
      <c r="N128" s="442">
        <f t="shared" si="29"/>
        <v>28341</v>
      </c>
    </row>
    <row r="129" spans="1:14" s="448" customFormat="1" ht="15">
      <c r="A129" s="1342">
        <v>122</v>
      </c>
      <c r="B129" s="445"/>
      <c r="C129" s="446"/>
      <c r="D129" s="447" t="s">
        <v>974</v>
      </c>
      <c r="E129" s="129"/>
      <c r="F129" s="129">
        <v>7542</v>
      </c>
      <c r="G129" s="129"/>
      <c r="H129" s="129"/>
      <c r="I129" s="129"/>
      <c r="J129" s="129"/>
      <c r="K129" s="129">
        <v>-2317</v>
      </c>
      <c r="L129" s="129"/>
      <c r="M129" s="129"/>
      <c r="N129" s="444">
        <f t="shared" si="29"/>
        <v>5225</v>
      </c>
    </row>
    <row r="130" spans="1:14" s="454" customFormat="1" ht="15">
      <c r="A130" s="1342">
        <v>123</v>
      </c>
      <c r="B130" s="449"/>
      <c r="C130" s="450"/>
      <c r="D130" s="451" t="s">
        <v>807</v>
      </c>
      <c r="E130" s="452">
        <f>SUM(E128:E129)</f>
        <v>0</v>
      </c>
      <c r="F130" s="452">
        <f>SUM(F128:F129)</f>
        <v>28686</v>
      </c>
      <c r="G130" s="452">
        <f aca="true" t="shared" si="30" ref="G130:N130">SUM(G128:G129)</f>
        <v>0</v>
      </c>
      <c r="H130" s="452">
        <f t="shared" si="30"/>
        <v>0</v>
      </c>
      <c r="I130" s="452">
        <f t="shared" si="30"/>
        <v>0</v>
      </c>
      <c r="J130" s="452">
        <f t="shared" si="30"/>
        <v>0</v>
      </c>
      <c r="K130" s="452">
        <f t="shared" si="30"/>
        <v>4880</v>
      </c>
      <c r="L130" s="452">
        <f t="shared" si="30"/>
        <v>0</v>
      </c>
      <c r="M130" s="453">
        <f t="shared" si="30"/>
        <v>0</v>
      </c>
      <c r="N130" s="130">
        <f t="shared" si="30"/>
        <v>33566</v>
      </c>
    </row>
    <row r="131" spans="1:15" s="711" customFormat="1" ht="15">
      <c r="A131" s="1342">
        <v>124</v>
      </c>
      <c r="B131" s="114"/>
      <c r="C131" s="115">
        <v>2</v>
      </c>
      <c r="D131" s="1561" t="s">
        <v>8</v>
      </c>
      <c r="E131" s="1561"/>
      <c r="F131" s="1561"/>
      <c r="G131" s="117"/>
      <c r="H131" s="117"/>
      <c r="I131" s="117"/>
      <c r="J131" s="117"/>
      <c r="K131" s="117"/>
      <c r="L131" s="117"/>
      <c r="M131" s="118"/>
      <c r="N131" s="119"/>
      <c r="O131" s="113"/>
    </row>
    <row r="132" spans="1:14" s="108" customFormat="1" ht="15">
      <c r="A132" s="1342">
        <v>125</v>
      </c>
      <c r="B132" s="120"/>
      <c r="C132" s="111"/>
      <c r="D132" s="725" t="s">
        <v>807</v>
      </c>
      <c r="E132" s="117"/>
      <c r="F132" s="117">
        <v>3382</v>
      </c>
      <c r="G132" s="117"/>
      <c r="H132" s="117"/>
      <c r="I132" s="117"/>
      <c r="J132" s="117"/>
      <c r="K132" s="117">
        <v>1128</v>
      </c>
      <c r="L132" s="117"/>
      <c r="M132" s="118"/>
      <c r="N132" s="442">
        <f>SUM(E132:M132)</f>
        <v>4510</v>
      </c>
    </row>
    <row r="133" spans="1:14" s="448" customFormat="1" ht="15">
      <c r="A133" s="1342">
        <v>126</v>
      </c>
      <c r="B133" s="445"/>
      <c r="C133" s="446"/>
      <c r="D133" s="447" t="s">
        <v>685</v>
      </c>
      <c r="E133" s="129"/>
      <c r="F133" s="129"/>
      <c r="G133" s="129"/>
      <c r="H133" s="129"/>
      <c r="I133" s="129"/>
      <c r="J133" s="129"/>
      <c r="K133" s="129"/>
      <c r="L133" s="129"/>
      <c r="M133" s="129"/>
      <c r="N133" s="444">
        <f>SUM(E133:M133)</f>
        <v>0</v>
      </c>
    </row>
    <row r="134" spans="1:14" s="454" customFormat="1" ht="15">
      <c r="A134" s="1342">
        <v>127</v>
      </c>
      <c r="B134" s="449"/>
      <c r="C134" s="450"/>
      <c r="D134" s="451" t="s">
        <v>911</v>
      </c>
      <c r="E134" s="452">
        <f>SUM(E132:E133)</f>
        <v>0</v>
      </c>
      <c r="F134" s="452">
        <f aca="true" t="shared" si="31" ref="F134:N134">SUM(F132:F133)</f>
        <v>3382</v>
      </c>
      <c r="G134" s="452">
        <f t="shared" si="31"/>
        <v>0</v>
      </c>
      <c r="H134" s="452">
        <f t="shared" si="31"/>
        <v>0</v>
      </c>
      <c r="I134" s="452">
        <f t="shared" si="31"/>
        <v>0</v>
      </c>
      <c r="J134" s="452">
        <f t="shared" si="31"/>
        <v>0</v>
      </c>
      <c r="K134" s="452">
        <f t="shared" si="31"/>
        <v>1128</v>
      </c>
      <c r="L134" s="452">
        <f t="shared" si="31"/>
        <v>0</v>
      </c>
      <c r="M134" s="453">
        <f t="shared" si="31"/>
        <v>0</v>
      </c>
      <c r="N134" s="130">
        <f t="shared" si="31"/>
        <v>4510</v>
      </c>
    </row>
    <row r="135" spans="1:14" s="113" customFormat="1" ht="15">
      <c r="A135" s="1342">
        <v>128</v>
      </c>
      <c r="B135" s="114">
        <v>11</v>
      </c>
      <c r="C135" s="115"/>
      <c r="D135" s="133" t="s">
        <v>94</v>
      </c>
      <c r="E135" s="110"/>
      <c r="F135" s="110"/>
      <c r="G135" s="110"/>
      <c r="H135" s="110"/>
      <c r="I135" s="110"/>
      <c r="J135" s="110"/>
      <c r="K135" s="110"/>
      <c r="L135" s="110"/>
      <c r="M135" s="122"/>
      <c r="N135" s="123"/>
    </row>
    <row r="136" spans="1:14" s="1145" customFormat="1" ht="15">
      <c r="A136" s="1342">
        <v>129</v>
      </c>
      <c r="B136" s="1140"/>
      <c r="C136" s="1141"/>
      <c r="D136" s="1148" t="s">
        <v>608</v>
      </c>
      <c r="E136" s="1143">
        <v>7160</v>
      </c>
      <c r="F136" s="1143">
        <v>4000</v>
      </c>
      <c r="G136" s="1143"/>
      <c r="H136" s="1143"/>
      <c r="I136" s="1143"/>
      <c r="J136" s="1143"/>
      <c r="K136" s="1143"/>
      <c r="L136" s="1143">
        <v>71807</v>
      </c>
      <c r="M136" s="1144"/>
      <c r="N136" s="1138">
        <f t="shared" si="29"/>
        <v>82967</v>
      </c>
    </row>
    <row r="137" spans="1:14" s="108" customFormat="1" ht="15">
      <c r="A137" s="1342">
        <v>130</v>
      </c>
      <c r="B137" s="120"/>
      <c r="C137" s="111"/>
      <c r="D137" s="715" t="s">
        <v>807</v>
      </c>
      <c r="E137" s="117">
        <v>13050</v>
      </c>
      <c r="F137" s="117">
        <v>4000</v>
      </c>
      <c r="G137" s="117"/>
      <c r="H137" s="117"/>
      <c r="I137" s="117"/>
      <c r="J137" s="117"/>
      <c r="K137" s="117">
        <v>3689</v>
      </c>
      <c r="L137" s="117">
        <v>78983</v>
      </c>
      <c r="M137" s="118"/>
      <c r="N137" s="442">
        <f t="shared" si="29"/>
        <v>99722</v>
      </c>
    </row>
    <row r="138" spans="1:14" s="109" customFormat="1" ht="15">
      <c r="A138" s="1342">
        <v>131</v>
      </c>
      <c r="B138" s="131"/>
      <c r="C138" s="443"/>
      <c r="D138" s="138" t="s">
        <v>923</v>
      </c>
      <c r="E138" s="122"/>
      <c r="F138" s="122"/>
      <c r="G138" s="122"/>
      <c r="H138" s="122"/>
      <c r="I138" s="122"/>
      <c r="J138" s="122"/>
      <c r="K138" s="122"/>
      <c r="L138" s="122">
        <v>53</v>
      </c>
      <c r="M138" s="122"/>
      <c r="N138" s="444">
        <f t="shared" si="29"/>
        <v>53</v>
      </c>
    </row>
    <row r="139" spans="1:14" s="132" customFormat="1" ht="15">
      <c r="A139" s="1342">
        <v>132</v>
      </c>
      <c r="B139" s="1478"/>
      <c r="C139" s="1479"/>
      <c r="D139" s="135" t="s">
        <v>911</v>
      </c>
      <c r="E139" s="136">
        <f aca="true" t="shared" si="32" ref="E139:N139">SUM(E137:E138)</f>
        <v>13050</v>
      </c>
      <c r="F139" s="136">
        <f t="shared" si="32"/>
        <v>4000</v>
      </c>
      <c r="G139" s="136">
        <f t="shared" si="32"/>
        <v>0</v>
      </c>
      <c r="H139" s="136">
        <f t="shared" si="32"/>
        <v>0</v>
      </c>
      <c r="I139" s="136">
        <f t="shared" si="32"/>
        <v>0</v>
      </c>
      <c r="J139" s="136">
        <f t="shared" si="32"/>
        <v>0</v>
      </c>
      <c r="K139" s="136">
        <f t="shared" si="32"/>
        <v>3689</v>
      </c>
      <c r="L139" s="136">
        <f t="shared" si="32"/>
        <v>79036</v>
      </c>
      <c r="M139" s="136">
        <f t="shared" si="32"/>
        <v>0</v>
      </c>
      <c r="N139" s="123">
        <f t="shared" si="32"/>
        <v>99775</v>
      </c>
    </row>
    <row r="140" spans="1:15" s="711" customFormat="1" ht="15">
      <c r="A140" s="1342">
        <v>133</v>
      </c>
      <c r="B140" s="114"/>
      <c r="C140" s="115">
        <v>1</v>
      </c>
      <c r="D140" s="1335" t="s">
        <v>387</v>
      </c>
      <c r="E140" s="117"/>
      <c r="F140" s="117"/>
      <c r="G140" s="117"/>
      <c r="H140" s="117"/>
      <c r="I140" s="117"/>
      <c r="J140" s="117"/>
      <c r="K140" s="117"/>
      <c r="L140" s="117"/>
      <c r="M140" s="118"/>
      <c r="N140" s="119"/>
      <c r="O140" s="113"/>
    </row>
    <row r="141" spans="1:14" s="1145" customFormat="1" ht="15">
      <c r="A141" s="1342">
        <v>134</v>
      </c>
      <c r="B141" s="1140"/>
      <c r="C141" s="1141"/>
      <c r="D141" s="1142" t="s">
        <v>608</v>
      </c>
      <c r="E141" s="1143"/>
      <c r="F141" s="1143">
        <v>8200</v>
      </c>
      <c r="G141" s="1143"/>
      <c r="H141" s="1143"/>
      <c r="I141" s="1143"/>
      <c r="J141" s="1143"/>
      <c r="K141" s="1143"/>
      <c r="L141" s="1143"/>
      <c r="M141" s="1144"/>
      <c r="N141" s="1138">
        <f t="shared" si="29"/>
        <v>8200</v>
      </c>
    </row>
    <row r="142" spans="1:14" s="108" customFormat="1" ht="15">
      <c r="A142" s="1342">
        <v>135</v>
      </c>
      <c r="B142" s="120"/>
      <c r="C142" s="111"/>
      <c r="D142" s="725" t="s">
        <v>807</v>
      </c>
      <c r="E142" s="117"/>
      <c r="F142" s="117">
        <v>11225</v>
      </c>
      <c r="G142" s="117"/>
      <c r="H142" s="117"/>
      <c r="I142" s="117"/>
      <c r="J142" s="117"/>
      <c r="K142" s="117">
        <v>75</v>
      </c>
      <c r="L142" s="117"/>
      <c r="M142" s="118"/>
      <c r="N142" s="442">
        <f t="shared" si="29"/>
        <v>11300</v>
      </c>
    </row>
    <row r="143" spans="1:14" s="448" customFormat="1" ht="15">
      <c r="A143" s="1342">
        <v>136</v>
      </c>
      <c r="B143" s="445"/>
      <c r="C143" s="446"/>
      <c r="D143" s="447" t="s">
        <v>609</v>
      </c>
      <c r="E143" s="129"/>
      <c r="F143" s="129"/>
      <c r="G143" s="129"/>
      <c r="H143" s="129"/>
      <c r="I143" s="129"/>
      <c r="J143" s="129"/>
      <c r="K143" s="129"/>
      <c r="L143" s="129"/>
      <c r="M143" s="129"/>
      <c r="N143" s="444">
        <f t="shared" si="29"/>
        <v>0</v>
      </c>
    </row>
    <row r="144" spans="1:14" s="454" customFormat="1" ht="15">
      <c r="A144" s="1342">
        <v>137</v>
      </c>
      <c r="B144" s="449"/>
      <c r="C144" s="450"/>
      <c r="D144" s="451" t="s">
        <v>911</v>
      </c>
      <c r="E144" s="452">
        <f>SUM(E142:E143)</f>
        <v>0</v>
      </c>
      <c r="F144" s="452">
        <f>SUM(F142:F143)</f>
        <v>11225</v>
      </c>
      <c r="G144" s="452">
        <f aca="true" t="shared" si="33" ref="G144:N144">SUM(G142:G143)</f>
        <v>0</v>
      </c>
      <c r="H144" s="452">
        <f t="shared" si="33"/>
        <v>0</v>
      </c>
      <c r="I144" s="452">
        <f t="shared" si="33"/>
        <v>0</v>
      </c>
      <c r="J144" s="452">
        <f t="shared" si="33"/>
        <v>0</v>
      </c>
      <c r="K144" s="452">
        <f t="shared" si="33"/>
        <v>75</v>
      </c>
      <c r="L144" s="452">
        <f t="shared" si="33"/>
        <v>0</v>
      </c>
      <c r="M144" s="453">
        <f t="shared" si="33"/>
        <v>0</v>
      </c>
      <c r="N144" s="130">
        <f t="shared" si="33"/>
        <v>11300</v>
      </c>
    </row>
    <row r="145" spans="1:15" s="711" customFormat="1" ht="15">
      <c r="A145" s="1342">
        <v>138</v>
      </c>
      <c r="B145" s="114"/>
      <c r="C145" s="115">
        <v>2</v>
      </c>
      <c r="D145" s="1335" t="s">
        <v>408</v>
      </c>
      <c r="E145" s="117"/>
      <c r="F145" s="117"/>
      <c r="G145" s="117"/>
      <c r="H145" s="117"/>
      <c r="I145" s="117"/>
      <c r="J145" s="117"/>
      <c r="K145" s="117"/>
      <c r="L145" s="117"/>
      <c r="M145" s="118"/>
      <c r="N145" s="119"/>
      <c r="O145" s="113"/>
    </row>
    <row r="146" spans="1:14" s="108" customFormat="1" ht="15">
      <c r="A146" s="1342">
        <v>139</v>
      </c>
      <c r="B146" s="120"/>
      <c r="C146" s="111"/>
      <c r="D146" s="725" t="s">
        <v>807</v>
      </c>
      <c r="E146" s="117"/>
      <c r="F146" s="117"/>
      <c r="G146" s="117"/>
      <c r="H146" s="117"/>
      <c r="I146" s="117"/>
      <c r="J146" s="117"/>
      <c r="K146" s="117">
        <v>996</v>
      </c>
      <c r="L146" s="117"/>
      <c r="M146" s="118"/>
      <c r="N146" s="442">
        <f t="shared" si="29"/>
        <v>996</v>
      </c>
    </row>
    <row r="147" spans="1:14" s="448" customFormat="1" ht="15">
      <c r="A147" s="1342">
        <v>140</v>
      </c>
      <c r="B147" s="445"/>
      <c r="C147" s="446"/>
      <c r="D147" s="447" t="s">
        <v>609</v>
      </c>
      <c r="E147" s="129"/>
      <c r="F147" s="129"/>
      <c r="G147" s="129"/>
      <c r="H147" s="129"/>
      <c r="I147" s="129"/>
      <c r="J147" s="129"/>
      <c r="K147" s="129"/>
      <c r="L147" s="129"/>
      <c r="M147" s="129"/>
      <c r="N147" s="444">
        <f t="shared" si="29"/>
        <v>0</v>
      </c>
    </row>
    <row r="148" spans="1:14" s="454" customFormat="1" ht="15">
      <c r="A148" s="1342">
        <v>141</v>
      </c>
      <c r="B148" s="449"/>
      <c r="C148" s="450"/>
      <c r="D148" s="451" t="s">
        <v>911</v>
      </c>
      <c r="E148" s="452">
        <f aca="true" t="shared" si="34" ref="E148:J148">SUM(E146:E147)</f>
        <v>0</v>
      </c>
      <c r="F148" s="452">
        <f t="shared" si="34"/>
        <v>0</v>
      </c>
      <c r="G148" s="452">
        <f t="shared" si="34"/>
        <v>0</v>
      </c>
      <c r="H148" s="452">
        <f t="shared" si="34"/>
        <v>0</v>
      </c>
      <c r="I148" s="452">
        <f t="shared" si="34"/>
        <v>0</v>
      </c>
      <c r="J148" s="452">
        <f t="shared" si="34"/>
        <v>0</v>
      </c>
      <c r="K148" s="452">
        <f>SUM(K146:K147)</f>
        <v>996</v>
      </c>
      <c r="L148" s="452">
        <f>SUM(L146:L147)</f>
        <v>0</v>
      </c>
      <c r="M148" s="453">
        <f>SUM(M146:M147)</f>
        <v>0</v>
      </c>
      <c r="N148" s="130">
        <f>SUM(N146:N147)</f>
        <v>996</v>
      </c>
    </row>
    <row r="149" spans="1:14" s="113" customFormat="1" ht="15">
      <c r="A149" s="1342">
        <v>142</v>
      </c>
      <c r="B149" s="114">
        <v>12</v>
      </c>
      <c r="C149" s="115"/>
      <c r="D149" s="133" t="s">
        <v>96</v>
      </c>
      <c r="E149" s="110"/>
      <c r="F149" s="110"/>
      <c r="G149" s="110"/>
      <c r="H149" s="110"/>
      <c r="I149" s="110"/>
      <c r="J149" s="110"/>
      <c r="K149" s="110"/>
      <c r="L149" s="110"/>
      <c r="M149" s="122"/>
      <c r="N149" s="123"/>
    </row>
    <row r="150" spans="1:14" s="1145" customFormat="1" ht="15">
      <c r="A150" s="1342">
        <v>143</v>
      </c>
      <c r="B150" s="1140"/>
      <c r="C150" s="1141"/>
      <c r="D150" s="1148" t="s">
        <v>608</v>
      </c>
      <c r="E150" s="1143">
        <v>20200</v>
      </c>
      <c r="F150" s="1143"/>
      <c r="G150" s="1143"/>
      <c r="H150" s="1143"/>
      <c r="I150" s="1143"/>
      <c r="J150" s="1143"/>
      <c r="K150" s="1143"/>
      <c r="L150" s="1143">
        <v>344347</v>
      </c>
      <c r="M150" s="1144">
        <v>277028</v>
      </c>
      <c r="N150" s="1138">
        <f t="shared" si="29"/>
        <v>364547</v>
      </c>
    </row>
    <row r="151" spans="1:14" s="108" customFormat="1" ht="15">
      <c r="A151" s="1342">
        <v>144</v>
      </c>
      <c r="B151" s="120"/>
      <c r="C151" s="111"/>
      <c r="D151" s="715" t="s">
        <v>807</v>
      </c>
      <c r="E151" s="117">
        <v>32808</v>
      </c>
      <c r="F151" s="117">
        <v>3091</v>
      </c>
      <c r="G151" s="117">
        <v>2422</v>
      </c>
      <c r="H151" s="117"/>
      <c r="I151" s="117"/>
      <c r="J151" s="117">
        <v>2378</v>
      </c>
      <c r="K151" s="117">
        <v>7426</v>
      </c>
      <c r="L151" s="117">
        <v>351096</v>
      </c>
      <c r="M151" s="118">
        <v>277028</v>
      </c>
      <c r="N151" s="442">
        <f t="shared" si="29"/>
        <v>399221</v>
      </c>
    </row>
    <row r="152" spans="1:14" s="109" customFormat="1" ht="15">
      <c r="A152" s="1342">
        <v>145</v>
      </c>
      <c r="B152" s="131"/>
      <c r="C152" s="443"/>
      <c r="D152" s="138" t="s">
        <v>923</v>
      </c>
      <c r="E152" s="122"/>
      <c r="F152" s="122"/>
      <c r="G152" s="122"/>
      <c r="H152" s="122"/>
      <c r="I152" s="122"/>
      <c r="J152" s="122"/>
      <c r="K152" s="122"/>
      <c r="L152" s="122">
        <v>317</v>
      </c>
      <c r="M152" s="122"/>
      <c r="N152" s="444">
        <f t="shared" si="29"/>
        <v>317</v>
      </c>
    </row>
    <row r="153" spans="1:14" s="132" customFormat="1" ht="15">
      <c r="A153" s="1342">
        <v>146</v>
      </c>
      <c r="B153" s="1478"/>
      <c r="C153" s="1479"/>
      <c r="D153" s="135" t="s">
        <v>911</v>
      </c>
      <c r="E153" s="136">
        <f aca="true" t="shared" si="35" ref="E153:N153">SUM(E151:E152)</f>
        <v>32808</v>
      </c>
      <c r="F153" s="136">
        <f t="shared" si="35"/>
        <v>3091</v>
      </c>
      <c r="G153" s="136">
        <f t="shared" si="35"/>
        <v>2422</v>
      </c>
      <c r="H153" s="136">
        <f t="shared" si="35"/>
        <v>0</v>
      </c>
      <c r="I153" s="136">
        <f t="shared" si="35"/>
        <v>0</v>
      </c>
      <c r="J153" s="136">
        <f t="shared" si="35"/>
        <v>2378</v>
      </c>
      <c r="K153" s="136">
        <f t="shared" si="35"/>
        <v>7426</v>
      </c>
      <c r="L153" s="136">
        <f t="shared" si="35"/>
        <v>351413</v>
      </c>
      <c r="M153" s="137">
        <f t="shared" si="35"/>
        <v>277028</v>
      </c>
      <c r="N153" s="123">
        <f t="shared" si="35"/>
        <v>399538</v>
      </c>
    </row>
    <row r="154" spans="1:15" s="711" customFormat="1" ht="15">
      <c r="A154" s="1342">
        <v>147</v>
      </c>
      <c r="B154" s="114"/>
      <c r="C154" s="115">
        <v>1</v>
      </c>
      <c r="D154" s="1561" t="s">
        <v>388</v>
      </c>
      <c r="E154" s="1561"/>
      <c r="F154" s="1561"/>
      <c r="G154" s="133"/>
      <c r="H154" s="117"/>
      <c r="I154" s="117"/>
      <c r="J154" s="117"/>
      <c r="K154" s="117"/>
      <c r="L154" s="117"/>
      <c r="M154" s="118"/>
      <c r="N154" s="119"/>
      <c r="O154" s="113"/>
    </row>
    <row r="155" spans="1:14" s="1145" customFormat="1" ht="15">
      <c r="A155" s="1342">
        <v>148</v>
      </c>
      <c r="B155" s="1140"/>
      <c r="C155" s="1141"/>
      <c r="D155" s="1142" t="s">
        <v>608</v>
      </c>
      <c r="E155" s="1143"/>
      <c r="F155" s="1143"/>
      <c r="G155" s="1143"/>
      <c r="H155" s="1143"/>
      <c r="I155" s="1143"/>
      <c r="J155" s="1143"/>
      <c r="K155" s="1143"/>
      <c r="L155" s="1143"/>
      <c r="M155" s="1144"/>
      <c r="N155" s="1138">
        <f>SUM(E155:L155)</f>
        <v>0</v>
      </c>
    </row>
    <row r="156" spans="1:14" s="108" customFormat="1" ht="15">
      <c r="A156" s="1342">
        <v>149</v>
      </c>
      <c r="B156" s="120"/>
      <c r="C156" s="111"/>
      <c r="D156" s="725" t="s">
        <v>807</v>
      </c>
      <c r="E156" s="117"/>
      <c r="F156" s="117"/>
      <c r="G156" s="117"/>
      <c r="H156" s="117"/>
      <c r="I156" s="117"/>
      <c r="J156" s="117"/>
      <c r="K156" s="117"/>
      <c r="L156" s="117"/>
      <c r="M156" s="118"/>
      <c r="N156" s="442">
        <f>SUM(E156:L156)</f>
        <v>0</v>
      </c>
    </row>
    <row r="157" spans="1:14" s="448" customFormat="1" ht="15">
      <c r="A157" s="1342">
        <v>150</v>
      </c>
      <c r="B157" s="445"/>
      <c r="C157" s="446"/>
      <c r="D157" s="447" t="s">
        <v>609</v>
      </c>
      <c r="E157" s="129"/>
      <c r="F157" s="129"/>
      <c r="G157" s="129"/>
      <c r="H157" s="129"/>
      <c r="I157" s="129"/>
      <c r="J157" s="129"/>
      <c r="K157" s="129"/>
      <c r="L157" s="129"/>
      <c r="M157" s="129"/>
      <c r="N157" s="444">
        <f>SUM(E157:L157)</f>
        <v>0</v>
      </c>
    </row>
    <row r="158" spans="1:14" s="454" customFormat="1" ht="15">
      <c r="A158" s="1342">
        <v>151</v>
      </c>
      <c r="B158" s="449"/>
      <c r="C158" s="450"/>
      <c r="D158" s="451" t="s">
        <v>911</v>
      </c>
      <c r="E158" s="452">
        <f>SUM(E155:E157)</f>
        <v>0</v>
      </c>
      <c r="F158" s="452">
        <f aca="true" t="shared" si="36" ref="F158:M158">SUM(F155:F157)</f>
        <v>0</v>
      </c>
      <c r="G158" s="452">
        <f t="shared" si="36"/>
        <v>0</v>
      </c>
      <c r="H158" s="452">
        <f t="shared" si="36"/>
        <v>0</v>
      </c>
      <c r="I158" s="452">
        <f t="shared" si="36"/>
        <v>0</v>
      </c>
      <c r="J158" s="452">
        <f t="shared" si="36"/>
        <v>0</v>
      </c>
      <c r="K158" s="452">
        <f t="shared" si="36"/>
        <v>0</v>
      </c>
      <c r="L158" s="452">
        <f t="shared" si="36"/>
        <v>0</v>
      </c>
      <c r="M158" s="453">
        <f t="shared" si="36"/>
        <v>0</v>
      </c>
      <c r="N158" s="119">
        <f>SUM(E158:L158)</f>
        <v>0</v>
      </c>
    </row>
    <row r="159" spans="1:15" s="711" customFormat="1" ht="15">
      <c r="A159" s="1342">
        <v>152</v>
      </c>
      <c r="B159" s="114"/>
      <c r="C159" s="115">
        <v>2</v>
      </c>
      <c r="D159" s="1474" t="s">
        <v>380</v>
      </c>
      <c r="E159" s="133"/>
      <c r="F159" s="133"/>
      <c r="G159" s="133"/>
      <c r="H159" s="117"/>
      <c r="I159" s="117"/>
      <c r="J159" s="117"/>
      <c r="K159" s="117"/>
      <c r="L159" s="117"/>
      <c r="M159" s="118"/>
      <c r="N159" s="119"/>
      <c r="O159" s="113"/>
    </row>
    <row r="160" spans="1:14" s="1145" customFormat="1" ht="15">
      <c r="A160" s="1342">
        <v>153</v>
      </c>
      <c r="B160" s="1140"/>
      <c r="C160" s="1141"/>
      <c r="D160" s="1142" t="s">
        <v>608</v>
      </c>
      <c r="E160" s="1143"/>
      <c r="F160" s="1143">
        <v>1258</v>
      </c>
      <c r="G160" s="1143"/>
      <c r="H160" s="1143"/>
      <c r="I160" s="1143"/>
      <c r="J160" s="1143"/>
      <c r="K160" s="1143"/>
      <c r="L160" s="1143"/>
      <c r="M160" s="1144"/>
      <c r="N160" s="1138">
        <f t="shared" si="29"/>
        <v>1258</v>
      </c>
    </row>
    <row r="161" spans="1:14" s="108" customFormat="1" ht="15">
      <c r="A161" s="1342">
        <v>154</v>
      </c>
      <c r="B161" s="120"/>
      <c r="C161" s="111"/>
      <c r="D161" s="725" t="s">
        <v>807</v>
      </c>
      <c r="E161" s="117"/>
      <c r="F161" s="117">
        <v>5122</v>
      </c>
      <c r="G161" s="117"/>
      <c r="H161" s="117"/>
      <c r="I161" s="117"/>
      <c r="J161" s="117"/>
      <c r="K161" s="117">
        <v>88</v>
      </c>
      <c r="L161" s="117"/>
      <c r="M161" s="118"/>
      <c r="N161" s="442">
        <f t="shared" si="29"/>
        <v>5210</v>
      </c>
    </row>
    <row r="162" spans="1:14" s="448" customFormat="1" ht="15">
      <c r="A162" s="1342">
        <v>155</v>
      </c>
      <c r="B162" s="445"/>
      <c r="C162" s="446"/>
      <c r="D162" s="447" t="s">
        <v>609</v>
      </c>
      <c r="E162" s="129"/>
      <c r="F162" s="129">
        <v>407</v>
      </c>
      <c r="G162" s="129"/>
      <c r="H162" s="129"/>
      <c r="I162" s="129"/>
      <c r="J162" s="129"/>
      <c r="K162" s="129"/>
      <c r="L162" s="129"/>
      <c r="M162" s="129"/>
      <c r="N162" s="444">
        <f t="shared" si="29"/>
        <v>407</v>
      </c>
    </row>
    <row r="163" spans="1:14" s="454" customFormat="1" ht="15">
      <c r="A163" s="1342">
        <v>156</v>
      </c>
      <c r="B163" s="449"/>
      <c r="C163" s="450"/>
      <c r="D163" s="451" t="s">
        <v>911</v>
      </c>
      <c r="E163" s="452">
        <f>SUM(E161:E162)</f>
        <v>0</v>
      </c>
      <c r="F163" s="452">
        <f>SUM(F161:F162)</f>
        <v>5529</v>
      </c>
      <c r="G163" s="452">
        <f aca="true" t="shared" si="37" ref="G163:M163">SUM(G161:G162)</f>
        <v>0</v>
      </c>
      <c r="H163" s="452">
        <f t="shared" si="37"/>
        <v>0</v>
      </c>
      <c r="I163" s="452">
        <f t="shared" si="37"/>
        <v>0</v>
      </c>
      <c r="J163" s="452">
        <f t="shared" si="37"/>
        <v>0</v>
      </c>
      <c r="K163" s="452">
        <f t="shared" si="37"/>
        <v>88</v>
      </c>
      <c r="L163" s="452">
        <f t="shared" si="37"/>
        <v>0</v>
      </c>
      <c r="M163" s="453">
        <f t="shared" si="37"/>
        <v>0</v>
      </c>
      <c r="N163" s="119">
        <f t="shared" si="29"/>
        <v>5617</v>
      </c>
    </row>
    <row r="164" spans="1:14" s="113" customFormat="1" ht="15">
      <c r="A164" s="1342">
        <v>157</v>
      </c>
      <c r="B164" s="114">
        <v>13</v>
      </c>
      <c r="C164" s="115"/>
      <c r="D164" s="133" t="s">
        <v>190</v>
      </c>
      <c r="E164" s="110"/>
      <c r="F164" s="110"/>
      <c r="G164" s="110"/>
      <c r="H164" s="110"/>
      <c r="I164" s="110"/>
      <c r="J164" s="110"/>
      <c r="K164" s="110"/>
      <c r="L164" s="110"/>
      <c r="M164" s="122"/>
      <c r="N164" s="123"/>
    </row>
    <row r="165" spans="1:14" s="1145" customFormat="1" ht="15">
      <c r="A165" s="1342">
        <v>158</v>
      </c>
      <c r="B165" s="1140"/>
      <c r="C165" s="1141"/>
      <c r="D165" s="1148" t="s">
        <v>608</v>
      </c>
      <c r="E165" s="1143">
        <v>194000</v>
      </c>
      <c r="F165" s="1143"/>
      <c r="G165" s="1143"/>
      <c r="H165" s="1143"/>
      <c r="I165" s="1143"/>
      <c r="J165" s="1143"/>
      <c r="K165" s="1143"/>
      <c r="L165" s="1143">
        <v>125730</v>
      </c>
      <c r="M165" s="1144">
        <v>112700</v>
      </c>
      <c r="N165" s="1138">
        <f t="shared" si="29"/>
        <v>319730</v>
      </c>
    </row>
    <row r="166" spans="1:14" s="108" customFormat="1" ht="15">
      <c r="A166" s="1342">
        <v>159</v>
      </c>
      <c r="B166" s="120"/>
      <c r="C166" s="111"/>
      <c r="D166" s="715" t="s">
        <v>807</v>
      </c>
      <c r="E166" s="117">
        <v>194000</v>
      </c>
      <c r="F166" s="117">
        <v>2700</v>
      </c>
      <c r="G166" s="117">
        <v>170</v>
      </c>
      <c r="H166" s="117"/>
      <c r="I166" s="117"/>
      <c r="J166" s="117"/>
      <c r="K166" s="117">
        <v>29894</v>
      </c>
      <c r="L166" s="117">
        <v>130545</v>
      </c>
      <c r="M166" s="118">
        <v>112700</v>
      </c>
      <c r="N166" s="442">
        <f t="shared" si="29"/>
        <v>357309</v>
      </c>
    </row>
    <row r="167" spans="1:14" s="109" customFormat="1" ht="15">
      <c r="A167" s="1342">
        <v>160</v>
      </c>
      <c r="B167" s="131"/>
      <c r="C167" s="443"/>
      <c r="D167" s="138" t="s">
        <v>923</v>
      </c>
      <c r="E167" s="122"/>
      <c r="F167" s="122"/>
      <c r="G167" s="122"/>
      <c r="H167" s="122"/>
      <c r="I167" s="122"/>
      <c r="J167" s="122"/>
      <c r="K167" s="122"/>
      <c r="L167" s="122">
        <v>238</v>
      </c>
      <c r="M167" s="122"/>
      <c r="N167" s="444">
        <f t="shared" si="29"/>
        <v>238</v>
      </c>
    </row>
    <row r="168" spans="1:14" s="109" customFormat="1" ht="15">
      <c r="A168" s="1342">
        <v>161</v>
      </c>
      <c r="B168" s="131"/>
      <c r="C168" s="443"/>
      <c r="D168" s="138" t="s">
        <v>942</v>
      </c>
      <c r="E168" s="122"/>
      <c r="F168" s="122">
        <v>500</v>
      </c>
      <c r="G168" s="122"/>
      <c r="H168" s="122"/>
      <c r="I168" s="122"/>
      <c r="J168" s="122"/>
      <c r="K168" s="122"/>
      <c r="L168" s="122"/>
      <c r="M168" s="122"/>
      <c r="N168" s="444">
        <f t="shared" si="29"/>
        <v>500</v>
      </c>
    </row>
    <row r="169" spans="1:14" s="132" customFormat="1" ht="15">
      <c r="A169" s="1342">
        <v>162</v>
      </c>
      <c r="B169" s="1478"/>
      <c r="C169" s="1479"/>
      <c r="D169" s="135" t="s">
        <v>911</v>
      </c>
      <c r="E169" s="136">
        <f aca="true" t="shared" si="38" ref="E169:N169">SUM(E166:E168)</f>
        <v>194000</v>
      </c>
      <c r="F169" s="136">
        <f t="shared" si="38"/>
        <v>3200</v>
      </c>
      <c r="G169" s="136">
        <f t="shared" si="38"/>
        <v>170</v>
      </c>
      <c r="H169" s="136">
        <f t="shared" si="38"/>
        <v>0</v>
      </c>
      <c r="I169" s="136">
        <f t="shared" si="38"/>
        <v>0</v>
      </c>
      <c r="J169" s="136">
        <f t="shared" si="38"/>
        <v>0</v>
      </c>
      <c r="K169" s="136">
        <f t="shared" si="38"/>
        <v>29894</v>
      </c>
      <c r="L169" s="136">
        <f t="shared" si="38"/>
        <v>130783</v>
      </c>
      <c r="M169" s="136">
        <f t="shared" si="38"/>
        <v>112700</v>
      </c>
      <c r="N169" s="123">
        <f t="shared" si="38"/>
        <v>358047</v>
      </c>
    </row>
    <row r="170" spans="1:15" s="711" customFormat="1" ht="15">
      <c r="A170" s="1342">
        <v>163</v>
      </c>
      <c r="B170" s="114"/>
      <c r="C170" s="115">
        <v>1</v>
      </c>
      <c r="D170" s="1566" t="s">
        <v>389</v>
      </c>
      <c r="E170" s="1566"/>
      <c r="F170" s="1566"/>
      <c r="G170" s="1566"/>
      <c r="H170" s="117"/>
      <c r="I170" s="117"/>
      <c r="J170" s="117"/>
      <c r="K170" s="117"/>
      <c r="L170" s="117"/>
      <c r="M170" s="118"/>
      <c r="N170" s="119"/>
      <c r="O170" s="113"/>
    </row>
    <row r="171" spans="1:14" s="1145" customFormat="1" ht="15">
      <c r="A171" s="1342">
        <v>164</v>
      </c>
      <c r="B171" s="1140"/>
      <c r="C171" s="1141"/>
      <c r="D171" s="1142" t="s">
        <v>608</v>
      </c>
      <c r="E171" s="1143"/>
      <c r="F171" s="1143"/>
      <c r="G171" s="1143"/>
      <c r="H171" s="1143"/>
      <c r="I171" s="1143"/>
      <c r="J171" s="1143"/>
      <c r="K171" s="1143"/>
      <c r="L171" s="1143"/>
      <c r="M171" s="1144"/>
      <c r="N171" s="1138">
        <f>SUM(E171:L171)</f>
        <v>0</v>
      </c>
    </row>
    <row r="172" spans="1:14" s="108" customFormat="1" ht="15">
      <c r="A172" s="1342">
        <v>165</v>
      </c>
      <c r="B172" s="120"/>
      <c r="C172" s="111"/>
      <c r="D172" s="725" t="s">
        <v>807</v>
      </c>
      <c r="E172" s="117"/>
      <c r="F172" s="117"/>
      <c r="G172" s="117"/>
      <c r="H172" s="117"/>
      <c r="I172" s="117"/>
      <c r="J172" s="117"/>
      <c r="K172" s="117"/>
      <c r="L172" s="117"/>
      <c r="M172" s="118"/>
      <c r="N172" s="442">
        <f>SUM(E172:L172)</f>
        <v>0</v>
      </c>
    </row>
    <row r="173" spans="1:14" s="448" customFormat="1" ht="15">
      <c r="A173" s="1342">
        <v>166</v>
      </c>
      <c r="B173" s="445"/>
      <c r="C173" s="446"/>
      <c r="D173" s="447" t="s">
        <v>609</v>
      </c>
      <c r="E173" s="129"/>
      <c r="F173" s="129"/>
      <c r="G173" s="129"/>
      <c r="H173" s="129"/>
      <c r="I173" s="129"/>
      <c r="J173" s="129"/>
      <c r="K173" s="129"/>
      <c r="L173" s="129"/>
      <c r="M173" s="129"/>
      <c r="N173" s="444">
        <f>SUM(E173:L173)</f>
        <v>0</v>
      </c>
    </row>
    <row r="174" spans="1:14" s="454" customFormat="1" ht="15">
      <c r="A174" s="1342">
        <v>167</v>
      </c>
      <c r="B174" s="449"/>
      <c r="C174" s="450"/>
      <c r="D174" s="451" t="s">
        <v>911</v>
      </c>
      <c r="E174" s="452">
        <f>SUM(E171:E173)</f>
        <v>0</v>
      </c>
      <c r="F174" s="452">
        <f aca="true" t="shared" si="39" ref="F174:M174">SUM(F171:F173)</f>
        <v>0</v>
      </c>
      <c r="G174" s="452">
        <f t="shared" si="39"/>
        <v>0</v>
      </c>
      <c r="H174" s="452">
        <f t="shared" si="39"/>
        <v>0</v>
      </c>
      <c r="I174" s="452">
        <f t="shared" si="39"/>
        <v>0</v>
      </c>
      <c r="J174" s="452">
        <f t="shared" si="39"/>
        <v>0</v>
      </c>
      <c r="K174" s="452">
        <f t="shared" si="39"/>
        <v>0</v>
      </c>
      <c r="L174" s="452">
        <f t="shared" si="39"/>
        <v>0</v>
      </c>
      <c r="M174" s="453">
        <f t="shared" si="39"/>
        <v>0</v>
      </c>
      <c r="N174" s="119">
        <f>SUM(E174:L174)</f>
        <v>0</v>
      </c>
    </row>
    <row r="175" spans="1:14" s="124" customFormat="1" ht="15">
      <c r="A175" s="1342">
        <v>168</v>
      </c>
      <c r="B175" s="125"/>
      <c r="C175" s="126">
        <v>2</v>
      </c>
      <c r="D175" s="127" t="s">
        <v>380</v>
      </c>
      <c r="E175" s="134"/>
      <c r="F175" s="134"/>
      <c r="G175" s="134"/>
      <c r="H175" s="134"/>
      <c r="I175" s="134"/>
      <c r="J175" s="134"/>
      <c r="K175" s="110"/>
      <c r="L175" s="110"/>
      <c r="M175" s="122"/>
      <c r="N175" s="123"/>
    </row>
    <row r="176" spans="1:14" s="1145" customFormat="1" ht="15">
      <c r="A176" s="1342">
        <v>169</v>
      </c>
      <c r="B176" s="1140"/>
      <c r="C176" s="1141"/>
      <c r="D176" s="1142" t="s">
        <v>608</v>
      </c>
      <c r="E176" s="1143"/>
      <c r="F176" s="1143">
        <v>30610</v>
      </c>
      <c r="G176" s="1143"/>
      <c r="H176" s="1143"/>
      <c r="I176" s="1143"/>
      <c r="J176" s="1143"/>
      <c r="K176" s="1143"/>
      <c r="L176" s="1143"/>
      <c r="M176" s="1144"/>
      <c r="N176" s="1138">
        <f t="shared" si="29"/>
        <v>30610</v>
      </c>
    </row>
    <row r="177" spans="1:14" s="108" customFormat="1" ht="15">
      <c r="A177" s="1342">
        <v>170</v>
      </c>
      <c r="B177" s="120"/>
      <c r="C177" s="111"/>
      <c r="D177" s="725" t="s">
        <v>807</v>
      </c>
      <c r="E177" s="117"/>
      <c r="F177" s="117">
        <v>30610</v>
      </c>
      <c r="G177" s="117"/>
      <c r="H177" s="117"/>
      <c r="I177" s="117"/>
      <c r="J177" s="117"/>
      <c r="K177" s="117"/>
      <c r="L177" s="117"/>
      <c r="M177" s="118"/>
      <c r="N177" s="442">
        <f t="shared" si="29"/>
        <v>30610</v>
      </c>
    </row>
    <row r="178" spans="1:14" s="448" customFormat="1" ht="15">
      <c r="A178" s="1342">
        <v>171</v>
      </c>
      <c r="B178" s="445"/>
      <c r="C178" s="446"/>
      <c r="D178" s="447" t="s">
        <v>609</v>
      </c>
      <c r="E178" s="129"/>
      <c r="F178" s="129"/>
      <c r="G178" s="129"/>
      <c r="H178" s="129"/>
      <c r="I178" s="129"/>
      <c r="J178" s="129"/>
      <c r="K178" s="129"/>
      <c r="L178" s="129"/>
      <c r="M178" s="129"/>
      <c r="N178" s="444">
        <f t="shared" si="29"/>
        <v>0</v>
      </c>
    </row>
    <row r="179" spans="1:14" s="454" customFormat="1" ht="15">
      <c r="A179" s="1342">
        <v>172</v>
      </c>
      <c r="B179" s="449"/>
      <c r="C179" s="450"/>
      <c r="D179" s="451" t="s">
        <v>911</v>
      </c>
      <c r="E179" s="452">
        <f>SUM(E177:E178)</f>
        <v>0</v>
      </c>
      <c r="F179" s="452">
        <f>SUM(F177:F178)</f>
        <v>30610</v>
      </c>
      <c r="G179" s="452">
        <f aca="true" t="shared" si="40" ref="G179:N179">SUM(G177:G178)</f>
        <v>0</v>
      </c>
      <c r="H179" s="452">
        <f t="shared" si="40"/>
        <v>0</v>
      </c>
      <c r="I179" s="452">
        <f t="shared" si="40"/>
        <v>0</v>
      </c>
      <c r="J179" s="452">
        <f t="shared" si="40"/>
        <v>0</v>
      </c>
      <c r="K179" s="452">
        <f t="shared" si="40"/>
        <v>0</v>
      </c>
      <c r="L179" s="452">
        <f t="shared" si="40"/>
        <v>0</v>
      </c>
      <c r="M179" s="453">
        <f t="shared" si="40"/>
        <v>0</v>
      </c>
      <c r="N179" s="119">
        <f t="shared" si="40"/>
        <v>30610</v>
      </c>
    </row>
    <row r="180" spans="1:14" s="113" customFormat="1" ht="30">
      <c r="A180" s="1342">
        <v>173</v>
      </c>
      <c r="B180" s="114">
        <v>14</v>
      </c>
      <c r="C180" s="115"/>
      <c r="D180" s="133" t="s">
        <v>352</v>
      </c>
      <c r="E180" s="128"/>
      <c r="F180" s="128"/>
      <c r="G180" s="128"/>
      <c r="H180" s="128"/>
      <c r="I180" s="128"/>
      <c r="J180" s="128"/>
      <c r="K180" s="128"/>
      <c r="L180" s="128"/>
      <c r="M180" s="129"/>
      <c r="N180" s="130"/>
    </row>
    <row r="181" spans="1:14" s="1145" customFormat="1" ht="15">
      <c r="A181" s="1342">
        <v>174</v>
      </c>
      <c r="B181" s="1140"/>
      <c r="C181" s="1141"/>
      <c r="D181" s="1148" t="s">
        <v>608</v>
      </c>
      <c r="E181" s="1143">
        <v>26298</v>
      </c>
      <c r="F181" s="1143"/>
      <c r="G181" s="1143">
        <v>4000</v>
      </c>
      <c r="H181" s="1143"/>
      <c r="I181" s="1143"/>
      <c r="J181" s="1143"/>
      <c r="K181" s="1143"/>
      <c r="L181" s="1143">
        <v>60347</v>
      </c>
      <c r="M181" s="1144">
        <v>43500</v>
      </c>
      <c r="N181" s="1138">
        <f t="shared" si="29"/>
        <v>90645</v>
      </c>
    </row>
    <row r="182" spans="1:14" s="108" customFormat="1" ht="15">
      <c r="A182" s="1342">
        <v>175</v>
      </c>
      <c r="B182" s="120"/>
      <c r="C182" s="111"/>
      <c r="D182" s="715" t="s">
        <v>807</v>
      </c>
      <c r="E182" s="117">
        <v>26298</v>
      </c>
      <c r="F182" s="117">
        <v>5069</v>
      </c>
      <c r="G182" s="117">
        <v>4000</v>
      </c>
      <c r="H182" s="117"/>
      <c r="I182" s="117"/>
      <c r="J182" s="117"/>
      <c r="K182" s="117">
        <v>8992</v>
      </c>
      <c r="L182" s="117">
        <v>60814</v>
      </c>
      <c r="M182" s="118">
        <v>43500</v>
      </c>
      <c r="N182" s="442">
        <f t="shared" si="29"/>
        <v>105173</v>
      </c>
    </row>
    <row r="183" spans="1:14" s="109" customFormat="1" ht="15">
      <c r="A183" s="1342">
        <v>176</v>
      </c>
      <c r="B183" s="131"/>
      <c r="C183" s="443"/>
      <c r="D183" s="138" t="s">
        <v>923</v>
      </c>
      <c r="E183" s="122"/>
      <c r="F183" s="122"/>
      <c r="G183" s="122"/>
      <c r="H183" s="122"/>
      <c r="I183" s="122"/>
      <c r="J183" s="122"/>
      <c r="K183" s="122"/>
      <c r="L183" s="122">
        <v>33</v>
      </c>
      <c r="M183" s="122"/>
      <c r="N183" s="444">
        <f t="shared" si="29"/>
        <v>33</v>
      </c>
    </row>
    <row r="184" spans="1:14" s="132" customFormat="1" ht="15">
      <c r="A184" s="1342">
        <v>177</v>
      </c>
      <c r="B184" s="1478"/>
      <c r="C184" s="1479"/>
      <c r="D184" s="135" t="s">
        <v>911</v>
      </c>
      <c r="E184" s="136">
        <f aca="true" t="shared" si="41" ref="E184:N184">SUM(E182:E183)</f>
        <v>26298</v>
      </c>
      <c r="F184" s="136">
        <f t="shared" si="41"/>
        <v>5069</v>
      </c>
      <c r="G184" s="136">
        <f t="shared" si="41"/>
        <v>4000</v>
      </c>
      <c r="H184" s="136">
        <f t="shared" si="41"/>
        <v>0</v>
      </c>
      <c r="I184" s="136">
        <f t="shared" si="41"/>
        <v>0</v>
      </c>
      <c r="J184" s="136">
        <f t="shared" si="41"/>
        <v>0</v>
      </c>
      <c r="K184" s="136">
        <f t="shared" si="41"/>
        <v>8992</v>
      </c>
      <c r="L184" s="136">
        <f t="shared" si="41"/>
        <v>60847</v>
      </c>
      <c r="M184" s="137">
        <f t="shared" si="41"/>
        <v>43500</v>
      </c>
      <c r="N184" s="123">
        <f t="shared" si="41"/>
        <v>105206</v>
      </c>
    </row>
    <row r="185" spans="1:14" s="113" customFormat="1" ht="15">
      <c r="A185" s="1342">
        <v>178</v>
      </c>
      <c r="B185" s="114"/>
      <c r="C185" s="115">
        <v>1</v>
      </c>
      <c r="D185" s="1335" t="s">
        <v>380</v>
      </c>
      <c r="E185" s="117"/>
      <c r="F185" s="117"/>
      <c r="G185" s="117"/>
      <c r="H185" s="117"/>
      <c r="I185" s="117"/>
      <c r="J185" s="117"/>
      <c r="K185" s="117"/>
      <c r="L185" s="117"/>
      <c r="M185" s="118"/>
      <c r="N185" s="119"/>
    </row>
    <row r="186" spans="1:14" s="1145" customFormat="1" ht="15">
      <c r="A186" s="1342">
        <v>179</v>
      </c>
      <c r="B186" s="1140"/>
      <c r="C186" s="1141"/>
      <c r="D186" s="1142" t="s">
        <v>608</v>
      </c>
      <c r="E186" s="1143"/>
      <c r="F186" s="1143">
        <v>535</v>
      </c>
      <c r="G186" s="1143"/>
      <c r="H186" s="1143"/>
      <c r="I186" s="1143"/>
      <c r="J186" s="1143"/>
      <c r="K186" s="1143"/>
      <c r="L186" s="1143"/>
      <c r="M186" s="1144"/>
      <c r="N186" s="1138">
        <f>SUM(E186:L186)</f>
        <v>535</v>
      </c>
    </row>
    <row r="187" spans="1:14" s="108" customFormat="1" ht="15">
      <c r="A187" s="1342">
        <v>180</v>
      </c>
      <c r="B187" s="120"/>
      <c r="C187" s="111"/>
      <c r="D187" s="725" t="s">
        <v>807</v>
      </c>
      <c r="E187" s="117"/>
      <c r="F187" s="117">
        <v>1186</v>
      </c>
      <c r="G187" s="117"/>
      <c r="H187" s="117"/>
      <c r="I187" s="117"/>
      <c r="J187" s="117"/>
      <c r="K187" s="117"/>
      <c r="L187" s="117"/>
      <c r="M187" s="118"/>
      <c r="N187" s="442">
        <f>SUM(E187:L187)</f>
        <v>1186</v>
      </c>
    </row>
    <row r="188" spans="1:14" s="448" customFormat="1" ht="15">
      <c r="A188" s="1342">
        <v>181</v>
      </c>
      <c r="B188" s="445"/>
      <c r="C188" s="446"/>
      <c r="D188" s="447" t="s">
        <v>609</v>
      </c>
      <c r="E188" s="129"/>
      <c r="F188" s="129"/>
      <c r="G188" s="129"/>
      <c r="H188" s="129"/>
      <c r="I188" s="129"/>
      <c r="J188" s="129"/>
      <c r="K188" s="129"/>
      <c r="L188" s="129"/>
      <c r="M188" s="129"/>
      <c r="N188" s="444">
        <f t="shared" si="29"/>
        <v>0</v>
      </c>
    </row>
    <row r="189" spans="1:14" s="454" customFormat="1" ht="15">
      <c r="A189" s="1342">
        <v>182</v>
      </c>
      <c r="B189" s="449"/>
      <c r="C189" s="450"/>
      <c r="D189" s="451" t="s">
        <v>911</v>
      </c>
      <c r="E189" s="452">
        <f>SUM(E187:E188)</f>
        <v>0</v>
      </c>
      <c r="F189" s="452">
        <f>SUM(F187:F188)</f>
        <v>1186</v>
      </c>
      <c r="G189" s="452">
        <f aca="true" t="shared" si="42" ref="G189:N189">SUM(G187:G188)</f>
        <v>0</v>
      </c>
      <c r="H189" s="452">
        <f t="shared" si="42"/>
        <v>0</v>
      </c>
      <c r="I189" s="452">
        <f t="shared" si="42"/>
        <v>0</v>
      </c>
      <c r="J189" s="452">
        <f t="shared" si="42"/>
        <v>0</v>
      </c>
      <c r="K189" s="452">
        <f t="shared" si="42"/>
        <v>0</v>
      </c>
      <c r="L189" s="452">
        <f t="shared" si="42"/>
        <v>0</v>
      </c>
      <c r="M189" s="453">
        <f t="shared" si="42"/>
        <v>0</v>
      </c>
      <c r="N189" s="119">
        <f t="shared" si="42"/>
        <v>1186</v>
      </c>
    </row>
    <row r="190" spans="1:14" s="113" customFormat="1" ht="15">
      <c r="A190" s="1342">
        <v>183</v>
      </c>
      <c r="B190" s="114">
        <v>15</v>
      </c>
      <c r="C190" s="115"/>
      <c r="D190" s="133" t="s">
        <v>390</v>
      </c>
      <c r="E190" s="128"/>
      <c r="F190" s="128"/>
      <c r="G190" s="128"/>
      <c r="H190" s="128"/>
      <c r="I190" s="128"/>
      <c r="J190" s="128"/>
      <c r="K190" s="128"/>
      <c r="L190" s="128"/>
      <c r="M190" s="129"/>
      <c r="N190" s="130"/>
    </row>
    <row r="191" spans="1:14" s="1145" customFormat="1" ht="15">
      <c r="A191" s="1342">
        <v>184</v>
      </c>
      <c r="B191" s="1140"/>
      <c r="C191" s="1141"/>
      <c r="D191" s="1148" t="s">
        <v>608</v>
      </c>
      <c r="E191" s="1143">
        <v>220000</v>
      </c>
      <c r="F191" s="1143">
        <v>14525</v>
      </c>
      <c r="G191" s="1143">
        <v>80000</v>
      </c>
      <c r="H191" s="1143"/>
      <c r="I191" s="1143"/>
      <c r="J191" s="1143"/>
      <c r="K191" s="1143"/>
      <c r="L191" s="1143">
        <v>409004</v>
      </c>
      <c r="M191" s="1144">
        <v>250800</v>
      </c>
      <c r="N191" s="1138">
        <f t="shared" si="29"/>
        <v>723529</v>
      </c>
    </row>
    <row r="192" spans="1:14" s="108" customFormat="1" ht="15">
      <c r="A192" s="1342">
        <v>185</v>
      </c>
      <c r="B192" s="120"/>
      <c r="C192" s="111"/>
      <c r="D192" s="715" t="s">
        <v>807</v>
      </c>
      <c r="E192" s="117">
        <v>220000</v>
      </c>
      <c r="F192" s="117">
        <v>14525</v>
      </c>
      <c r="G192" s="117">
        <v>80000</v>
      </c>
      <c r="H192" s="117">
        <v>2383</v>
      </c>
      <c r="I192" s="117">
        <v>10000</v>
      </c>
      <c r="J192" s="117">
        <v>0</v>
      </c>
      <c r="K192" s="117">
        <v>4017</v>
      </c>
      <c r="L192" s="117">
        <v>412992</v>
      </c>
      <c r="M192" s="118">
        <v>250800</v>
      </c>
      <c r="N192" s="442">
        <f t="shared" si="29"/>
        <v>743917</v>
      </c>
    </row>
    <row r="193" spans="1:14" s="109" customFormat="1" ht="15">
      <c r="A193" s="1342">
        <v>186</v>
      </c>
      <c r="B193" s="131"/>
      <c r="C193" s="443"/>
      <c r="D193" s="138" t="s">
        <v>923</v>
      </c>
      <c r="E193" s="122"/>
      <c r="F193" s="122"/>
      <c r="G193" s="122"/>
      <c r="H193" s="122"/>
      <c r="I193" s="122"/>
      <c r="J193" s="122"/>
      <c r="K193" s="122"/>
      <c r="L193" s="122">
        <v>330</v>
      </c>
      <c r="M193" s="122"/>
      <c r="N193" s="444">
        <f t="shared" si="29"/>
        <v>330</v>
      </c>
    </row>
    <row r="194" spans="1:14" s="109" customFormat="1" ht="15">
      <c r="A194" s="1342">
        <v>187</v>
      </c>
      <c r="B194" s="131"/>
      <c r="C194" s="443"/>
      <c r="D194" s="138" t="s">
        <v>948</v>
      </c>
      <c r="E194" s="122"/>
      <c r="F194" s="122"/>
      <c r="G194" s="122">
        <v>-768</v>
      </c>
      <c r="H194" s="122"/>
      <c r="I194" s="122"/>
      <c r="J194" s="122"/>
      <c r="K194" s="122"/>
      <c r="L194" s="122"/>
      <c r="M194" s="122"/>
      <c r="N194" s="444">
        <f t="shared" si="29"/>
        <v>-768</v>
      </c>
    </row>
    <row r="195" spans="1:14" s="132" customFormat="1" ht="15">
      <c r="A195" s="1342">
        <v>188</v>
      </c>
      <c r="B195" s="1478"/>
      <c r="C195" s="1479"/>
      <c r="D195" s="135" t="s">
        <v>911</v>
      </c>
      <c r="E195" s="136">
        <f>SUM(E192:E194)</f>
        <v>220000</v>
      </c>
      <c r="F195" s="136">
        <f aca="true" t="shared" si="43" ref="F195:N195">SUM(F192:F194)</f>
        <v>14525</v>
      </c>
      <c r="G195" s="136">
        <f t="shared" si="43"/>
        <v>79232</v>
      </c>
      <c r="H195" s="136">
        <f t="shared" si="43"/>
        <v>2383</v>
      </c>
      <c r="I195" s="136">
        <f t="shared" si="43"/>
        <v>10000</v>
      </c>
      <c r="J195" s="136">
        <f t="shared" si="43"/>
        <v>0</v>
      </c>
      <c r="K195" s="136">
        <f t="shared" si="43"/>
        <v>4017</v>
      </c>
      <c r="L195" s="136">
        <f t="shared" si="43"/>
        <v>413322</v>
      </c>
      <c r="M195" s="136">
        <f t="shared" si="43"/>
        <v>250800</v>
      </c>
      <c r="N195" s="123">
        <f t="shared" si="43"/>
        <v>743479</v>
      </c>
    </row>
    <row r="196" spans="1:14" s="113" customFormat="1" ht="15">
      <c r="A196" s="1342">
        <v>189</v>
      </c>
      <c r="B196" s="114"/>
      <c r="C196" s="115">
        <v>1</v>
      </c>
      <c r="D196" s="1335" t="s">
        <v>380</v>
      </c>
      <c r="E196" s="117"/>
      <c r="F196" s="117"/>
      <c r="G196" s="117"/>
      <c r="H196" s="117"/>
      <c r="I196" s="117"/>
      <c r="J196" s="117"/>
      <c r="K196" s="117"/>
      <c r="L196" s="117"/>
      <c r="M196" s="118"/>
      <c r="N196" s="119"/>
    </row>
    <row r="197" spans="1:14" s="1145" customFormat="1" ht="15">
      <c r="A197" s="1342">
        <v>190</v>
      </c>
      <c r="B197" s="1140"/>
      <c r="C197" s="1141"/>
      <c r="D197" s="1142" t="s">
        <v>608</v>
      </c>
      <c r="E197" s="1143"/>
      <c r="F197" s="1143"/>
      <c r="G197" s="1143"/>
      <c r="H197" s="1143"/>
      <c r="I197" s="1143"/>
      <c r="J197" s="1143"/>
      <c r="K197" s="1143"/>
      <c r="L197" s="1143"/>
      <c r="M197" s="1144"/>
      <c r="N197" s="1138">
        <f t="shared" si="29"/>
        <v>0</v>
      </c>
    </row>
    <row r="198" spans="1:14" s="108" customFormat="1" ht="15">
      <c r="A198" s="1342">
        <v>191</v>
      </c>
      <c r="B198" s="120"/>
      <c r="C198" s="111"/>
      <c r="D198" s="725" t="s">
        <v>807</v>
      </c>
      <c r="E198" s="117"/>
      <c r="F198" s="117"/>
      <c r="G198" s="117"/>
      <c r="H198" s="117"/>
      <c r="I198" s="117"/>
      <c r="J198" s="117"/>
      <c r="K198" s="117">
        <v>213</v>
      </c>
      <c r="L198" s="117"/>
      <c r="M198" s="118"/>
      <c r="N198" s="442">
        <f t="shared" si="29"/>
        <v>213</v>
      </c>
    </row>
    <row r="199" spans="1:14" s="448" customFormat="1" ht="15">
      <c r="A199" s="1342">
        <v>192</v>
      </c>
      <c r="B199" s="445"/>
      <c r="C199" s="446"/>
      <c r="D199" s="447" t="s">
        <v>609</v>
      </c>
      <c r="E199" s="129"/>
      <c r="F199" s="129"/>
      <c r="G199" s="129"/>
      <c r="H199" s="129"/>
      <c r="I199" s="129"/>
      <c r="J199" s="129"/>
      <c r="K199" s="129"/>
      <c r="L199" s="129"/>
      <c r="M199" s="129"/>
      <c r="N199" s="444">
        <f t="shared" si="29"/>
        <v>0</v>
      </c>
    </row>
    <row r="200" spans="1:14" s="454" customFormat="1" ht="15">
      <c r="A200" s="1343">
        <v>193</v>
      </c>
      <c r="B200" s="449"/>
      <c r="C200" s="450"/>
      <c r="D200" s="451" t="s">
        <v>911</v>
      </c>
      <c r="E200" s="452">
        <f>SUM(E197:E199)</f>
        <v>0</v>
      </c>
      <c r="F200" s="452">
        <f aca="true" t="shared" si="44" ref="F200:M200">SUM(F197:F199)</f>
        <v>0</v>
      </c>
      <c r="G200" s="452">
        <f t="shared" si="44"/>
        <v>0</v>
      </c>
      <c r="H200" s="452">
        <f t="shared" si="44"/>
        <v>0</v>
      </c>
      <c r="I200" s="452">
        <f t="shared" si="44"/>
        <v>0</v>
      </c>
      <c r="J200" s="452">
        <f t="shared" si="44"/>
        <v>0</v>
      </c>
      <c r="K200" s="452">
        <f t="shared" si="44"/>
        <v>213</v>
      </c>
      <c r="L200" s="452">
        <f t="shared" si="44"/>
        <v>0</v>
      </c>
      <c r="M200" s="453">
        <f t="shared" si="44"/>
        <v>0</v>
      </c>
      <c r="N200" s="130">
        <f t="shared" si="29"/>
        <v>213</v>
      </c>
    </row>
    <row r="201" spans="1:15" s="109" customFormat="1" ht="15">
      <c r="A201" s="1342">
        <v>194</v>
      </c>
      <c r="B201" s="131"/>
      <c r="C201" s="455"/>
      <c r="D201" s="455" t="s">
        <v>391</v>
      </c>
      <c r="E201" s="707"/>
      <c r="F201" s="707"/>
      <c r="G201" s="707"/>
      <c r="H201" s="707"/>
      <c r="I201" s="707"/>
      <c r="J201" s="707"/>
      <c r="K201" s="707"/>
      <c r="L201" s="707"/>
      <c r="M201" s="455"/>
      <c r="N201" s="714"/>
      <c r="O201" s="108"/>
    </row>
    <row r="202" spans="1:14" s="1139" customFormat="1" ht="15">
      <c r="A202" s="1342">
        <v>195</v>
      </c>
      <c r="B202" s="1133"/>
      <c r="C202" s="1134"/>
      <c r="D202" s="1147" t="s">
        <v>608</v>
      </c>
      <c r="E202" s="1149">
        <f aca="true" t="shared" si="45" ref="E202:M202">SUM(E197,E191,E186,E181,E176,E171,E165,E160,E155,E150,E141,E136,E127,E117)</f>
        <v>491658</v>
      </c>
      <c r="F202" s="1149">
        <f t="shared" si="45"/>
        <v>72364</v>
      </c>
      <c r="G202" s="1149">
        <f t="shared" si="45"/>
        <v>84000</v>
      </c>
      <c r="H202" s="1149">
        <f t="shared" si="45"/>
        <v>0</v>
      </c>
      <c r="I202" s="1149">
        <f t="shared" si="45"/>
        <v>0</v>
      </c>
      <c r="J202" s="1149">
        <f t="shared" si="45"/>
        <v>0</v>
      </c>
      <c r="K202" s="1149">
        <f t="shared" si="45"/>
        <v>0</v>
      </c>
      <c r="L202" s="1149">
        <f t="shared" si="45"/>
        <v>1149277</v>
      </c>
      <c r="M202" s="1150">
        <f t="shared" si="45"/>
        <v>684028</v>
      </c>
      <c r="N202" s="1151">
        <f t="shared" si="29"/>
        <v>1797299</v>
      </c>
    </row>
    <row r="203" spans="1:14" s="108" customFormat="1" ht="15">
      <c r="A203" s="1342">
        <v>196</v>
      </c>
      <c r="B203" s="120"/>
      <c r="C203" s="111"/>
      <c r="D203" s="715" t="s">
        <v>807</v>
      </c>
      <c r="E203" s="110">
        <f aca="true" t="shared" si="46" ref="E203:M203">SUM(E198,E192,E187,E182,E177,E172,E166,E161,E156,E151)+E146+E142+E137+E132+E128+E118</f>
        <v>510156</v>
      </c>
      <c r="F203" s="110">
        <f t="shared" si="46"/>
        <v>102054</v>
      </c>
      <c r="G203" s="110">
        <f t="shared" si="46"/>
        <v>86592</v>
      </c>
      <c r="H203" s="110">
        <f t="shared" si="46"/>
        <v>2383</v>
      </c>
      <c r="I203" s="110">
        <f t="shared" si="46"/>
        <v>10000</v>
      </c>
      <c r="J203" s="110">
        <f t="shared" si="46"/>
        <v>2378</v>
      </c>
      <c r="K203" s="110">
        <f t="shared" si="46"/>
        <v>97238</v>
      </c>
      <c r="L203" s="110">
        <f t="shared" si="46"/>
        <v>1220330</v>
      </c>
      <c r="M203" s="122">
        <f t="shared" si="46"/>
        <v>684028</v>
      </c>
      <c r="N203" s="144">
        <f t="shared" si="29"/>
        <v>2031131</v>
      </c>
    </row>
    <row r="204" spans="1:14" s="109" customFormat="1" ht="15">
      <c r="A204" s="1342">
        <v>197</v>
      </c>
      <c r="B204" s="131"/>
      <c r="C204" s="443"/>
      <c r="D204" s="1417" t="s">
        <v>1063</v>
      </c>
      <c r="E204" s="122">
        <f>SUM(E199,E193:E194,E188,E183,E178,E173,E167:E168,E162,E157,E152,E147,E143,E138,E133,E129,E119:E124)</f>
        <v>0</v>
      </c>
      <c r="F204" s="122">
        <f aca="true" t="shared" si="47" ref="F204:N204">SUM(F199,F193:F194,F188,F183,F178,F173,F167:F168,F162,F157,F152,F147,F143,F138,F133,F129,F119:F124)</f>
        <v>8449</v>
      </c>
      <c r="G204" s="122">
        <f t="shared" si="47"/>
        <v>-768</v>
      </c>
      <c r="H204" s="122">
        <f t="shared" si="47"/>
        <v>0</v>
      </c>
      <c r="I204" s="122">
        <f t="shared" si="47"/>
        <v>0</v>
      </c>
      <c r="J204" s="122">
        <f t="shared" si="47"/>
        <v>0</v>
      </c>
      <c r="K204" s="122">
        <f t="shared" si="47"/>
        <v>0</v>
      </c>
      <c r="L204" s="122">
        <f t="shared" si="47"/>
        <v>1309</v>
      </c>
      <c r="M204" s="122">
        <f t="shared" si="47"/>
        <v>0</v>
      </c>
      <c r="N204" s="150">
        <f t="shared" si="47"/>
        <v>8990</v>
      </c>
    </row>
    <row r="205" spans="1:14" s="132" customFormat="1" ht="15">
      <c r="A205" s="1342">
        <v>198</v>
      </c>
      <c r="B205" s="1478"/>
      <c r="C205" s="456"/>
      <c r="D205" s="717" t="s">
        <v>911</v>
      </c>
      <c r="E205" s="458">
        <f>SUM(E203:E204)</f>
        <v>510156</v>
      </c>
      <c r="F205" s="458">
        <f aca="true" t="shared" si="48" ref="F205:M205">SUM(F203:F204)</f>
        <v>110503</v>
      </c>
      <c r="G205" s="458">
        <f t="shared" si="48"/>
        <v>85824</v>
      </c>
      <c r="H205" s="458">
        <f t="shared" si="48"/>
        <v>2383</v>
      </c>
      <c r="I205" s="458">
        <f t="shared" si="48"/>
        <v>10000</v>
      </c>
      <c r="J205" s="458">
        <f t="shared" si="48"/>
        <v>2378</v>
      </c>
      <c r="K205" s="458">
        <f t="shared" si="48"/>
        <v>97238</v>
      </c>
      <c r="L205" s="458">
        <f t="shared" si="48"/>
        <v>1221639</v>
      </c>
      <c r="M205" s="708">
        <f t="shared" si="48"/>
        <v>684028</v>
      </c>
      <c r="N205" s="468">
        <f>SUM(E205:L205)</f>
        <v>2040121</v>
      </c>
    </row>
    <row r="206" spans="1:14" s="465" customFormat="1" ht="15">
      <c r="A206" s="1342">
        <v>199</v>
      </c>
      <c r="B206" s="114">
        <v>16</v>
      </c>
      <c r="C206" s="115"/>
      <c r="D206" s="464" t="s">
        <v>192</v>
      </c>
      <c r="E206" s="118"/>
      <c r="F206" s="118"/>
      <c r="G206" s="118"/>
      <c r="H206" s="118"/>
      <c r="I206" s="118"/>
      <c r="J206" s="118"/>
      <c r="K206" s="118"/>
      <c r="L206" s="118"/>
      <c r="M206" s="118"/>
      <c r="N206" s="444"/>
    </row>
    <row r="207" spans="1:14" s="1145" customFormat="1" ht="15">
      <c r="A207" s="1342">
        <v>200</v>
      </c>
      <c r="B207" s="1140"/>
      <c r="C207" s="1141"/>
      <c r="D207" s="1148" t="s">
        <v>608</v>
      </c>
      <c r="E207" s="1143">
        <v>378716</v>
      </c>
      <c r="F207" s="1143"/>
      <c r="G207" s="1143"/>
      <c r="H207" s="1143"/>
      <c r="I207" s="1143"/>
      <c r="J207" s="1143"/>
      <c r="K207" s="1143"/>
      <c r="L207" s="1143">
        <v>744359</v>
      </c>
      <c r="M207" s="1144">
        <v>160690</v>
      </c>
      <c r="N207" s="1138">
        <f>SUM(E207:L207)</f>
        <v>1123075</v>
      </c>
    </row>
    <row r="208" spans="1:14" s="108" customFormat="1" ht="15">
      <c r="A208" s="1342">
        <v>201</v>
      </c>
      <c r="B208" s="120"/>
      <c r="C208" s="111"/>
      <c r="D208" s="715" t="s">
        <v>807</v>
      </c>
      <c r="E208" s="117">
        <v>378716</v>
      </c>
      <c r="F208" s="117"/>
      <c r="G208" s="117"/>
      <c r="H208" s="117"/>
      <c r="I208" s="117"/>
      <c r="J208" s="117"/>
      <c r="K208" s="117">
        <v>5221</v>
      </c>
      <c r="L208" s="117">
        <v>751876</v>
      </c>
      <c r="M208" s="118">
        <v>160690</v>
      </c>
      <c r="N208" s="442">
        <f>SUM(E208:L208)</f>
        <v>1135813</v>
      </c>
    </row>
    <row r="209" spans="1:14" s="109" customFormat="1" ht="15">
      <c r="A209" s="1342">
        <v>202</v>
      </c>
      <c r="B209" s="131"/>
      <c r="C209" s="443"/>
      <c r="D209" s="138" t="s">
        <v>923</v>
      </c>
      <c r="E209" s="122"/>
      <c r="F209" s="122"/>
      <c r="G209" s="122"/>
      <c r="H209" s="122"/>
      <c r="I209" s="122"/>
      <c r="J209" s="122"/>
      <c r="K209" s="122"/>
      <c r="L209" s="122">
        <v>537</v>
      </c>
      <c r="M209" s="122"/>
      <c r="N209" s="444">
        <f>SUM(E209:L209)</f>
        <v>537</v>
      </c>
    </row>
    <row r="210" spans="1:14" s="454" customFormat="1" ht="15.75" thickBot="1">
      <c r="A210" s="1342">
        <v>203</v>
      </c>
      <c r="B210" s="449"/>
      <c r="C210" s="450"/>
      <c r="D210" s="471" t="s">
        <v>911</v>
      </c>
      <c r="E210" s="452">
        <f aca="true" t="shared" si="49" ref="E210:N210">SUM(E208:E209)</f>
        <v>378716</v>
      </c>
      <c r="F210" s="452">
        <f t="shared" si="49"/>
        <v>0</v>
      </c>
      <c r="G210" s="452">
        <f t="shared" si="49"/>
        <v>0</v>
      </c>
      <c r="H210" s="452">
        <f t="shared" si="49"/>
        <v>0</v>
      </c>
      <c r="I210" s="452">
        <f t="shared" si="49"/>
        <v>0</v>
      </c>
      <c r="J210" s="452">
        <f t="shared" si="49"/>
        <v>0</v>
      </c>
      <c r="K210" s="452">
        <f t="shared" si="49"/>
        <v>5221</v>
      </c>
      <c r="L210" s="452">
        <f t="shared" si="49"/>
        <v>752413</v>
      </c>
      <c r="M210" s="453">
        <f t="shared" si="49"/>
        <v>160690</v>
      </c>
      <c r="N210" s="130">
        <f t="shared" si="49"/>
        <v>1136350</v>
      </c>
    </row>
    <row r="211" spans="1:17" s="720" customFormat="1" ht="15">
      <c r="A211" s="1342">
        <v>204</v>
      </c>
      <c r="B211" s="1483"/>
      <c r="C211" s="1562" t="s">
        <v>392</v>
      </c>
      <c r="D211" s="1562"/>
      <c r="E211" s="460"/>
      <c r="F211" s="460"/>
      <c r="G211" s="460"/>
      <c r="H211" s="460"/>
      <c r="I211" s="460"/>
      <c r="J211" s="460"/>
      <c r="K211" s="460"/>
      <c r="L211" s="460"/>
      <c r="M211" s="462"/>
      <c r="N211" s="463"/>
      <c r="O211" s="108"/>
      <c r="P211" s="108"/>
      <c r="Q211" s="108"/>
    </row>
    <row r="212" spans="1:14" s="1139" customFormat="1" ht="15">
      <c r="A212" s="1342">
        <v>205</v>
      </c>
      <c r="B212" s="1133"/>
      <c r="C212" s="1134"/>
      <c r="D212" s="1415" t="s">
        <v>608</v>
      </c>
      <c r="E212" s="1149">
        <f aca="true" t="shared" si="50" ref="E212:N212">SUM(E80,E112,E202,E207)</f>
        <v>1082274</v>
      </c>
      <c r="F212" s="1149">
        <f t="shared" si="50"/>
        <v>75136</v>
      </c>
      <c r="G212" s="1149">
        <f t="shared" si="50"/>
        <v>84000</v>
      </c>
      <c r="H212" s="1149">
        <f t="shared" si="50"/>
        <v>2289</v>
      </c>
      <c r="I212" s="1149">
        <f t="shared" si="50"/>
        <v>0</v>
      </c>
      <c r="J212" s="1149">
        <f t="shared" si="50"/>
        <v>0</v>
      </c>
      <c r="K212" s="1149">
        <f t="shared" si="50"/>
        <v>0</v>
      </c>
      <c r="L212" s="1149">
        <f t="shared" si="50"/>
        <v>3787838</v>
      </c>
      <c r="M212" s="1150">
        <f t="shared" si="50"/>
        <v>2253334</v>
      </c>
      <c r="N212" s="1151">
        <f t="shared" si="50"/>
        <v>5031537</v>
      </c>
    </row>
    <row r="213" spans="1:14" s="108" customFormat="1" ht="15">
      <c r="A213" s="1342">
        <v>206</v>
      </c>
      <c r="B213" s="120"/>
      <c r="C213" s="111"/>
      <c r="D213" s="1154" t="s">
        <v>807</v>
      </c>
      <c r="E213" s="110">
        <f aca="true" t="shared" si="51" ref="E213:N213">SUM(E208,E203,E113,E81)</f>
        <v>1101443</v>
      </c>
      <c r="F213" s="110">
        <f t="shared" si="51"/>
        <v>118528</v>
      </c>
      <c r="G213" s="110">
        <f t="shared" si="51"/>
        <v>86592</v>
      </c>
      <c r="H213" s="110">
        <f t="shared" si="51"/>
        <v>5372</v>
      </c>
      <c r="I213" s="110">
        <f t="shared" si="51"/>
        <v>10000</v>
      </c>
      <c r="J213" s="110">
        <f t="shared" si="51"/>
        <v>2378</v>
      </c>
      <c r="K213" s="110">
        <f t="shared" si="51"/>
        <v>216837</v>
      </c>
      <c r="L213" s="110">
        <f t="shared" si="51"/>
        <v>3933947</v>
      </c>
      <c r="M213" s="122">
        <f t="shared" si="51"/>
        <v>2019371</v>
      </c>
      <c r="N213" s="144">
        <f t="shared" si="51"/>
        <v>5475097</v>
      </c>
    </row>
    <row r="214" spans="1:14" s="448" customFormat="1" ht="15">
      <c r="A214" s="1342">
        <v>207</v>
      </c>
      <c r="B214" s="445"/>
      <c r="C214" s="446"/>
      <c r="D214" s="737" t="s">
        <v>1064</v>
      </c>
      <c r="E214" s="118">
        <f aca="true" t="shared" si="52" ref="E214:N214">SUM(E209:E209,E204,E114,E82)</f>
        <v>0</v>
      </c>
      <c r="F214" s="118">
        <f t="shared" si="52"/>
        <v>8449</v>
      </c>
      <c r="G214" s="118">
        <f t="shared" si="52"/>
        <v>-768</v>
      </c>
      <c r="H214" s="118">
        <f t="shared" si="52"/>
        <v>0</v>
      </c>
      <c r="I214" s="118">
        <f t="shared" si="52"/>
        <v>0</v>
      </c>
      <c r="J214" s="118">
        <f t="shared" si="52"/>
        <v>0</v>
      </c>
      <c r="K214" s="118">
        <f t="shared" si="52"/>
        <v>0</v>
      </c>
      <c r="L214" s="118">
        <f t="shared" si="52"/>
        <v>17098</v>
      </c>
      <c r="M214" s="118">
        <f t="shared" si="52"/>
        <v>0</v>
      </c>
      <c r="N214" s="444">
        <f t="shared" si="52"/>
        <v>24779</v>
      </c>
    </row>
    <row r="215" spans="1:14" s="132" customFormat="1" ht="15.75" thickBot="1">
      <c r="A215" s="1342">
        <v>208</v>
      </c>
      <c r="B215" s="507"/>
      <c r="C215" s="508"/>
      <c r="D215" s="1416" t="s">
        <v>911</v>
      </c>
      <c r="E215" s="722">
        <f>SUM(E213:E214)</f>
        <v>1101443</v>
      </c>
      <c r="F215" s="722">
        <f aca="true" t="shared" si="53" ref="F215:N215">SUM(F213:F214)</f>
        <v>126977</v>
      </c>
      <c r="G215" s="722">
        <f t="shared" si="53"/>
        <v>85824</v>
      </c>
      <c r="H215" s="722">
        <f t="shared" si="53"/>
        <v>5372</v>
      </c>
      <c r="I215" s="722">
        <f t="shared" si="53"/>
        <v>10000</v>
      </c>
      <c r="J215" s="722">
        <f t="shared" si="53"/>
        <v>2378</v>
      </c>
      <c r="K215" s="722">
        <f t="shared" si="53"/>
        <v>216837</v>
      </c>
      <c r="L215" s="722">
        <f t="shared" si="53"/>
        <v>3951045</v>
      </c>
      <c r="M215" s="723">
        <f t="shared" si="53"/>
        <v>2019371</v>
      </c>
      <c r="N215" s="724">
        <f t="shared" si="53"/>
        <v>5499876</v>
      </c>
    </row>
    <row r="216" spans="1:14" s="113" customFormat="1" ht="15">
      <c r="A216" s="1342">
        <v>209</v>
      </c>
      <c r="B216" s="114">
        <v>17</v>
      </c>
      <c r="C216" s="115"/>
      <c r="D216" s="1564" t="s">
        <v>396</v>
      </c>
      <c r="E216" s="1564"/>
      <c r="F216" s="1564"/>
      <c r="G216" s="117"/>
      <c r="H216" s="117"/>
      <c r="I216" s="117"/>
      <c r="J216" s="117"/>
      <c r="K216" s="117"/>
      <c r="L216" s="117"/>
      <c r="M216" s="118"/>
      <c r="N216" s="119"/>
    </row>
    <row r="217" spans="1:14" s="1145" customFormat="1" ht="15">
      <c r="A217" s="1342">
        <v>210</v>
      </c>
      <c r="B217" s="1140"/>
      <c r="C217" s="1141"/>
      <c r="D217" s="1148" t="s">
        <v>608</v>
      </c>
      <c r="E217" s="1143"/>
      <c r="F217" s="1143"/>
      <c r="G217" s="1143"/>
      <c r="H217" s="1143"/>
      <c r="I217" s="1143"/>
      <c r="J217" s="1143"/>
      <c r="K217" s="1143"/>
      <c r="L217" s="1143">
        <v>1377407</v>
      </c>
      <c r="M217" s="1144"/>
      <c r="N217" s="1138">
        <f>SUM(E217:L217)</f>
        <v>1377407</v>
      </c>
    </row>
    <row r="218" spans="1:14" s="108" customFormat="1" ht="15">
      <c r="A218" s="1342">
        <v>211</v>
      </c>
      <c r="B218" s="120"/>
      <c r="C218" s="111"/>
      <c r="D218" s="715" t="s">
        <v>807</v>
      </c>
      <c r="E218" s="117">
        <v>8313</v>
      </c>
      <c r="F218" s="117">
        <v>987</v>
      </c>
      <c r="G218" s="117"/>
      <c r="H218" s="117">
        <v>50</v>
      </c>
      <c r="I218" s="117"/>
      <c r="J218" s="117"/>
      <c r="K218" s="117">
        <v>145507</v>
      </c>
      <c r="L218" s="117">
        <v>1361889</v>
      </c>
      <c r="M218" s="118"/>
      <c r="N218" s="442">
        <f>SUM(E218:L218)</f>
        <v>1516746</v>
      </c>
    </row>
    <row r="219" spans="1:14" s="109" customFormat="1" ht="15">
      <c r="A219" s="1342">
        <v>212</v>
      </c>
      <c r="B219" s="131"/>
      <c r="C219" s="443"/>
      <c r="D219" s="138" t="s">
        <v>923</v>
      </c>
      <c r="E219" s="122"/>
      <c r="F219" s="122"/>
      <c r="G219" s="122"/>
      <c r="H219" s="122"/>
      <c r="I219" s="122"/>
      <c r="J219" s="122"/>
      <c r="K219" s="122"/>
      <c r="L219" s="122">
        <v>572</v>
      </c>
      <c r="M219" s="122"/>
      <c r="N219" s="444">
        <f>SUM(E219:L219)</f>
        <v>572</v>
      </c>
    </row>
    <row r="220" spans="1:14" s="132" customFormat="1" ht="15">
      <c r="A220" s="1342">
        <v>213</v>
      </c>
      <c r="B220" s="1478"/>
      <c r="C220" s="1479"/>
      <c r="D220" s="135" t="s">
        <v>911</v>
      </c>
      <c r="E220" s="136">
        <f aca="true" t="shared" si="54" ref="E220:N220">SUM(E218:E219)</f>
        <v>8313</v>
      </c>
      <c r="F220" s="136">
        <f t="shared" si="54"/>
        <v>987</v>
      </c>
      <c r="G220" s="136">
        <f t="shared" si="54"/>
        <v>0</v>
      </c>
      <c r="H220" s="136">
        <f t="shared" si="54"/>
        <v>50</v>
      </c>
      <c r="I220" s="136">
        <f t="shared" si="54"/>
        <v>0</v>
      </c>
      <c r="J220" s="136">
        <f t="shared" si="54"/>
        <v>0</v>
      </c>
      <c r="K220" s="136">
        <f t="shared" si="54"/>
        <v>145507</v>
      </c>
      <c r="L220" s="136">
        <f t="shared" si="54"/>
        <v>1362461</v>
      </c>
      <c r="M220" s="137">
        <f t="shared" si="54"/>
        <v>0</v>
      </c>
      <c r="N220" s="123">
        <f t="shared" si="54"/>
        <v>1517318</v>
      </c>
    </row>
    <row r="221" spans="1:14" s="132" customFormat="1" ht="15">
      <c r="A221" s="1341">
        <v>214</v>
      </c>
      <c r="B221" s="1478"/>
      <c r="C221" s="111">
        <v>1</v>
      </c>
      <c r="D221" s="1565" t="s">
        <v>426</v>
      </c>
      <c r="E221" s="1565"/>
      <c r="F221" s="1565"/>
      <c r="G221" s="134"/>
      <c r="H221" s="136"/>
      <c r="I221" s="136"/>
      <c r="J221" s="136"/>
      <c r="K221" s="136"/>
      <c r="L221" s="136"/>
      <c r="M221" s="137"/>
      <c r="N221" s="119"/>
    </row>
    <row r="222" spans="1:14" s="108" customFormat="1" ht="15">
      <c r="A222" s="1342">
        <v>215</v>
      </c>
      <c r="B222" s="120"/>
      <c r="C222" s="115"/>
      <c r="D222" s="715" t="s">
        <v>807</v>
      </c>
      <c r="E222" s="110"/>
      <c r="F222" s="110">
        <v>0</v>
      </c>
      <c r="G222" s="110"/>
      <c r="H222" s="110"/>
      <c r="I222" s="110"/>
      <c r="J222" s="110"/>
      <c r="K222" s="110"/>
      <c r="L222" s="110"/>
      <c r="M222" s="122"/>
      <c r="N222" s="444">
        <f>SUM(E222:M222)</f>
        <v>0</v>
      </c>
    </row>
    <row r="223" spans="1:14" s="109" customFormat="1" ht="15">
      <c r="A223" s="1342">
        <v>216</v>
      </c>
      <c r="B223" s="131"/>
      <c r="C223" s="115"/>
      <c r="D223" s="138" t="s">
        <v>609</v>
      </c>
      <c r="E223" s="122"/>
      <c r="F223" s="122"/>
      <c r="G223" s="122"/>
      <c r="H223" s="122"/>
      <c r="I223" s="122"/>
      <c r="J223" s="122"/>
      <c r="K223" s="122"/>
      <c r="L223" s="122"/>
      <c r="M223" s="122"/>
      <c r="N223" s="444">
        <f>SUM(E223:M223)</f>
        <v>0</v>
      </c>
    </row>
    <row r="224" spans="1:14" s="132" customFormat="1" ht="15">
      <c r="A224" s="1342">
        <v>217</v>
      </c>
      <c r="B224" s="1478"/>
      <c r="C224" s="115"/>
      <c r="D224" s="135" t="s">
        <v>911</v>
      </c>
      <c r="E224" s="136">
        <f>SUM(E222:E223)</f>
        <v>0</v>
      </c>
      <c r="F224" s="136">
        <f>SUM(F222:F223)</f>
        <v>0</v>
      </c>
      <c r="G224" s="136">
        <f aca="true" t="shared" si="55" ref="G224:N224">SUM(G222:G223)</f>
        <v>0</v>
      </c>
      <c r="H224" s="136">
        <f t="shared" si="55"/>
        <v>0</v>
      </c>
      <c r="I224" s="136">
        <f t="shared" si="55"/>
        <v>0</v>
      </c>
      <c r="J224" s="136">
        <f t="shared" si="55"/>
        <v>0</v>
      </c>
      <c r="K224" s="136">
        <f t="shared" si="55"/>
        <v>0</v>
      </c>
      <c r="L224" s="136">
        <f t="shared" si="55"/>
        <v>0</v>
      </c>
      <c r="M224" s="137">
        <f t="shared" si="55"/>
        <v>0</v>
      </c>
      <c r="N224" s="123">
        <f t="shared" si="55"/>
        <v>0</v>
      </c>
    </row>
    <row r="225" spans="1:14" s="132" customFormat="1" ht="15">
      <c r="A225" s="1342">
        <v>218</v>
      </c>
      <c r="B225" s="1478"/>
      <c r="C225" s="115">
        <v>2</v>
      </c>
      <c r="D225" s="1564" t="s">
        <v>416</v>
      </c>
      <c r="E225" s="1564"/>
      <c r="F225" s="1564"/>
      <c r="G225" s="136"/>
      <c r="H225" s="136"/>
      <c r="I225" s="136"/>
      <c r="J225" s="136"/>
      <c r="K225" s="136"/>
      <c r="L225" s="136"/>
      <c r="M225" s="137"/>
      <c r="N225" s="123"/>
    </row>
    <row r="226" spans="1:14" s="132" customFormat="1" ht="15">
      <c r="A226" s="1342">
        <v>219</v>
      </c>
      <c r="B226" s="1478"/>
      <c r="C226" s="115"/>
      <c r="D226" s="1475" t="s">
        <v>807</v>
      </c>
      <c r="E226" s="117"/>
      <c r="F226" s="117">
        <v>785</v>
      </c>
      <c r="G226" s="117"/>
      <c r="H226" s="117"/>
      <c r="I226" s="117"/>
      <c r="J226" s="117"/>
      <c r="K226" s="117"/>
      <c r="L226" s="117"/>
      <c r="M226" s="117"/>
      <c r="N226" s="144">
        <f>SUM(E226:M226)</f>
        <v>785</v>
      </c>
    </row>
    <row r="227" spans="1:14" s="109" customFormat="1" ht="15">
      <c r="A227" s="1342">
        <v>220</v>
      </c>
      <c r="B227" s="131"/>
      <c r="C227" s="1336"/>
      <c r="D227" s="138" t="s">
        <v>685</v>
      </c>
      <c r="E227" s="122"/>
      <c r="F227" s="122"/>
      <c r="G227" s="122"/>
      <c r="H227" s="122"/>
      <c r="I227" s="122"/>
      <c r="J227" s="122"/>
      <c r="K227" s="122"/>
      <c r="L227" s="122"/>
      <c r="M227" s="122"/>
      <c r="N227" s="150">
        <f>SUM(E227:M227)</f>
        <v>0</v>
      </c>
    </row>
    <row r="228" spans="1:14" s="132" customFormat="1" ht="15">
      <c r="A228" s="1342">
        <v>221</v>
      </c>
      <c r="B228" s="1478"/>
      <c r="C228" s="1479"/>
      <c r="D228" s="135" t="s">
        <v>911</v>
      </c>
      <c r="E228" s="136">
        <f>SUM(E226:E227)</f>
        <v>0</v>
      </c>
      <c r="F228" s="136">
        <f aca="true" t="shared" si="56" ref="F228:N228">SUM(F226:F227)</f>
        <v>785</v>
      </c>
      <c r="G228" s="136">
        <f t="shared" si="56"/>
        <v>0</v>
      </c>
      <c r="H228" s="136">
        <f t="shared" si="56"/>
        <v>0</v>
      </c>
      <c r="I228" s="136">
        <f t="shared" si="56"/>
        <v>0</v>
      </c>
      <c r="J228" s="136">
        <f t="shared" si="56"/>
        <v>0</v>
      </c>
      <c r="K228" s="136">
        <f t="shared" si="56"/>
        <v>0</v>
      </c>
      <c r="L228" s="136">
        <f t="shared" si="56"/>
        <v>0</v>
      </c>
      <c r="M228" s="137">
        <f t="shared" si="56"/>
        <v>0</v>
      </c>
      <c r="N228" s="123">
        <f t="shared" si="56"/>
        <v>785</v>
      </c>
    </row>
    <row r="229" spans="1:14" s="113" customFormat="1" ht="15">
      <c r="A229" s="1342">
        <v>222</v>
      </c>
      <c r="B229" s="114"/>
      <c r="C229" s="115">
        <v>3</v>
      </c>
      <c r="D229" s="1475" t="s">
        <v>760</v>
      </c>
      <c r="E229" s="117"/>
      <c r="F229" s="117"/>
      <c r="G229" s="117"/>
      <c r="H229" s="117"/>
      <c r="I229" s="117"/>
      <c r="J229" s="117"/>
      <c r="K229" s="117"/>
      <c r="L229" s="117"/>
      <c r="M229" s="118"/>
      <c r="N229" s="119"/>
    </row>
    <row r="230" spans="1:14" s="1145" customFormat="1" ht="15">
      <c r="A230" s="1342">
        <v>223</v>
      </c>
      <c r="B230" s="1140"/>
      <c r="C230" s="1141"/>
      <c r="D230" s="1148" t="s">
        <v>608</v>
      </c>
      <c r="E230" s="1143"/>
      <c r="F230" s="1143">
        <v>9170</v>
      </c>
      <c r="G230" s="1143"/>
      <c r="H230" s="1143"/>
      <c r="I230" s="1143"/>
      <c r="J230" s="1143"/>
      <c r="K230" s="1143"/>
      <c r="L230" s="1143"/>
      <c r="M230" s="1144"/>
      <c r="N230" s="1138">
        <f>SUM(E230:L230)</f>
        <v>9170</v>
      </c>
    </row>
    <row r="231" spans="1:14" s="108" customFormat="1" ht="15">
      <c r="A231" s="1342">
        <v>224</v>
      </c>
      <c r="B231" s="120"/>
      <c r="C231" s="111"/>
      <c r="D231" s="715" t="s">
        <v>807</v>
      </c>
      <c r="E231" s="117"/>
      <c r="F231" s="117">
        <v>9770</v>
      </c>
      <c r="G231" s="117"/>
      <c r="H231" s="117"/>
      <c r="I231" s="117"/>
      <c r="J231" s="117"/>
      <c r="K231" s="117"/>
      <c r="L231" s="117"/>
      <c r="M231" s="118"/>
      <c r="N231" s="442">
        <f>SUM(E231:L231)</f>
        <v>9770</v>
      </c>
    </row>
    <row r="232" spans="1:14" s="448" customFormat="1" ht="15">
      <c r="A232" s="1342">
        <v>225</v>
      </c>
      <c r="B232" s="445"/>
      <c r="C232" s="446"/>
      <c r="D232" s="470" t="s">
        <v>609</v>
      </c>
      <c r="E232" s="129"/>
      <c r="F232" s="129"/>
      <c r="G232" s="129"/>
      <c r="H232" s="129"/>
      <c r="I232" s="129"/>
      <c r="J232" s="129"/>
      <c r="K232" s="129"/>
      <c r="L232" s="129"/>
      <c r="M232" s="129"/>
      <c r="N232" s="444">
        <f>SUM(E232:L232)</f>
        <v>0</v>
      </c>
    </row>
    <row r="233" spans="1:14" s="454" customFormat="1" ht="15">
      <c r="A233" s="1342">
        <v>226</v>
      </c>
      <c r="B233" s="449"/>
      <c r="C233" s="450"/>
      <c r="D233" s="471" t="s">
        <v>911</v>
      </c>
      <c r="E233" s="452">
        <f>SUM(E231:E232)</f>
        <v>0</v>
      </c>
      <c r="F233" s="452">
        <f>SUM(F231:F232)</f>
        <v>9770</v>
      </c>
      <c r="G233" s="452">
        <f aca="true" t="shared" si="57" ref="G233:N233">SUM(G231:G232)</f>
        <v>0</v>
      </c>
      <c r="H233" s="452">
        <f t="shared" si="57"/>
        <v>0</v>
      </c>
      <c r="I233" s="452">
        <f t="shared" si="57"/>
        <v>0</v>
      </c>
      <c r="J233" s="452">
        <f t="shared" si="57"/>
        <v>0</v>
      </c>
      <c r="K233" s="452">
        <f t="shared" si="57"/>
        <v>0</v>
      </c>
      <c r="L233" s="452">
        <f t="shared" si="57"/>
        <v>0</v>
      </c>
      <c r="M233" s="453">
        <f t="shared" si="57"/>
        <v>0</v>
      </c>
      <c r="N233" s="130">
        <f t="shared" si="57"/>
        <v>9770</v>
      </c>
    </row>
    <row r="234" spans="1:15" s="109" customFormat="1" ht="15">
      <c r="A234" s="1342">
        <v>227</v>
      </c>
      <c r="B234" s="131"/>
      <c r="C234" s="455"/>
      <c r="D234" s="455" t="s">
        <v>393</v>
      </c>
      <c r="E234" s="707"/>
      <c r="F234" s="707"/>
      <c r="G234" s="707"/>
      <c r="H234" s="707"/>
      <c r="I234" s="707"/>
      <c r="J234" s="707"/>
      <c r="K234" s="707"/>
      <c r="L234" s="707"/>
      <c r="M234" s="455"/>
      <c r="N234" s="714"/>
      <c r="O234" s="108"/>
    </row>
    <row r="235" spans="1:14" s="1139" customFormat="1" ht="15">
      <c r="A235" s="1342">
        <v>228</v>
      </c>
      <c r="B235" s="1133"/>
      <c r="C235" s="1134"/>
      <c r="D235" s="1147" t="s">
        <v>608</v>
      </c>
      <c r="E235" s="1149">
        <f aca="true" t="shared" si="58" ref="E235:M235">SUM(E230,E217)</f>
        <v>0</v>
      </c>
      <c r="F235" s="1149">
        <f t="shared" si="58"/>
        <v>9170</v>
      </c>
      <c r="G235" s="1149">
        <f t="shared" si="58"/>
        <v>0</v>
      </c>
      <c r="H235" s="1149">
        <f t="shared" si="58"/>
        <v>0</v>
      </c>
      <c r="I235" s="1149">
        <f t="shared" si="58"/>
        <v>0</v>
      </c>
      <c r="J235" s="1149">
        <f t="shared" si="58"/>
        <v>0</v>
      </c>
      <c r="K235" s="1149">
        <f t="shared" si="58"/>
        <v>0</v>
      </c>
      <c r="L235" s="1149">
        <f t="shared" si="58"/>
        <v>1377407</v>
      </c>
      <c r="M235" s="1150">
        <f t="shared" si="58"/>
        <v>0</v>
      </c>
      <c r="N235" s="1151">
        <f>SUM(E235:L235)</f>
        <v>1386577</v>
      </c>
    </row>
    <row r="236" spans="1:14" s="108" customFormat="1" ht="15">
      <c r="A236" s="1342">
        <v>229</v>
      </c>
      <c r="B236" s="120"/>
      <c r="C236" s="111"/>
      <c r="D236" s="715" t="s">
        <v>807</v>
      </c>
      <c r="E236" s="110">
        <f aca="true" t="shared" si="59" ref="E236:M236">SUM(E231,E222,E218)+E226</f>
        <v>8313</v>
      </c>
      <c r="F236" s="110">
        <f t="shared" si="59"/>
        <v>11542</v>
      </c>
      <c r="G236" s="110">
        <f t="shared" si="59"/>
        <v>0</v>
      </c>
      <c r="H236" s="110">
        <f t="shared" si="59"/>
        <v>50</v>
      </c>
      <c r="I236" s="110">
        <f t="shared" si="59"/>
        <v>0</v>
      </c>
      <c r="J236" s="110">
        <f t="shared" si="59"/>
        <v>0</v>
      </c>
      <c r="K236" s="110">
        <f t="shared" si="59"/>
        <v>145507</v>
      </c>
      <c r="L236" s="110">
        <f t="shared" si="59"/>
        <v>1361889</v>
      </c>
      <c r="M236" s="122">
        <f t="shared" si="59"/>
        <v>0</v>
      </c>
      <c r="N236" s="144">
        <f>SUM(E236:L236)</f>
        <v>1527301</v>
      </c>
    </row>
    <row r="237" spans="1:14" s="109" customFormat="1" ht="15">
      <c r="A237" s="1342">
        <v>230</v>
      </c>
      <c r="B237" s="131"/>
      <c r="C237" s="443"/>
      <c r="D237" s="716" t="s">
        <v>1065</v>
      </c>
      <c r="E237" s="122">
        <f>SUM(E232,E219:E219)+E223</f>
        <v>0</v>
      </c>
      <c r="F237" s="122">
        <f aca="true" t="shared" si="60" ref="F237:N237">SUM(F232,F219:F219)+F223</f>
        <v>0</v>
      </c>
      <c r="G237" s="122">
        <f t="shared" si="60"/>
        <v>0</v>
      </c>
      <c r="H237" s="122">
        <f t="shared" si="60"/>
        <v>0</v>
      </c>
      <c r="I237" s="122">
        <f t="shared" si="60"/>
        <v>0</v>
      </c>
      <c r="J237" s="122">
        <f t="shared" si="60"/>
        <v>0</v>
      </c>
      <c r="K237" s="122">
        <f t="shared" si="60"/>
        <v>0</v>
      </c>
      <c r="L237" s="122">
        <f t="shared" si="60"/>
        <v>572</v>
      </c>
      <c r="M237" s="122">
        <f t="shared" si="60"/>
        <v>0</v>
      </c>
      <c r="N237" s="150">
        <f t="shared" si="60"/>
        <v>572</v>
      </c>
    </row>
    <row r="238" spans="1:14" s="132" customFormat="1" ht="15.75" thickBot="1">
      <c r="A238" s="1342">
        <v>231</v>
      </c>
      <c r="B238" s="507"/>
      <c r="C238" s="508"/>
      <c r="D238" s="721" t="s">
        <v>911</v>
      </c>
      <c r="E238" s="722">
        <f>SUM(E236:E237)</f>
        <v>8313</v>
      </c>
      <c r="F238" s="722">
        <f aca="true" t="shared" si="61" ref="F238:M238">SUM(F236:F237)</f>
        <v>11542</v>
      </c>
      <c r="G238" s="722">
        <f t="shared" si="61"/>
        <v>0</v>
      </c>
      <c r="H238" s="722">
        <f t="shared" si="61"/>
        <v>50</v>
      </c>
      <c r="I238" s="722">
        <f t="shared" si="61"/>
        <v>0</v>
      </c>
      <c r="J238" s="722">
        <f t="shared" si="61"/>
        <v>0</v>
      </c>
      <c r="K238" s="722">
        <f t="shared" si="61"/>
        <v>145507</v>
      </c>
      <c r="L238" s="722">
        <f t="shared" si="61"/>
        <v>1362461</v>
      </c>
      <c r="M238" s="723">
        <f t="shared" si="61"/>
        <v>0</v>
      </c>
      <c r="N238" s="123">
        <f>SUM(E238:L238)</f>
        <v>1527873</v>
      </c>
    </row>
    <row r="239" spans="1:17" s="711" customFormat="1" ht="15">
      <c r="A239" s="1342">
        <v>232</v>
      </c>
      <c r="B239" s="1337"/>
      <c r="C239" s="1563" t="s">
        <v>19</v>
      </c>
      <c r="D239" s="1563"/>
      <c r="E239" s="1338"/>
      <c r="F239" s="1338"/>
      <c r="G239" s="1338"/>
      <c r="H239" s="1338"/>
      <c r="I239" s="1338"/>
      <c r="J239" s="1338"/>
      <c r="K239" s="1338"/>
      <c r="L239" s="1338"/>
      <c r="M239" s="1339"/>
      <c r="N239" s="1340"/>
      <c r="O239" s="113"/>
      <c r="P239" s="113"/>
      <c r="Q239" s="113"/>
    </row>
    <row r="240" spans="1:14" s="1139" customFormat="1" ht="15">
      <c r="A240" s="1342">
        <v>233</v>
      </c>
      <c r="B240" s="1133"/>
      <c r="C240" s="1134"/>
      <c r="D240" s="1146" t="s">
        <v>608</v>
      </c>
      <c r="E240" s="1149">
        <f aca="true" t="shared" si="62" ref="E240:M240">SUM(E212,E235)</f>
        <v>1082274</v>
      </c>
      <c r="F240" s="1149">
        <f t="shared" si="62"/>
        <v>84306</v>
      </c>
      <c r="G240" s="1149">
        <f t="shared" si="62"/>
        <v>84000</v>
      </c>
      <c r="H240" s="1149">
        <f t="shared" si="62"/>
        <v>2289</v>
      </c>
      <c r="I240" s="1149">
        <f t="shared" si="62"/>
        <v>0</v>
      </c>
      <c r="J240" s="1149">
        <f t="shared" si="62"/>
        <v>0</v>
      </c>
      <c r="K240" s="1149">
        <f t="shared" si="62"/>
        <v>0</v>
      </c>
      <c r="L240" s="1149">
        <f t="shared" si="62"/>
        <v>5165245</v>
      </c>
      <c r="M240" s="1150">
        <f t="shared" si="62"/>
        <v>2253334</v>
      </c>
      <c r="N240" s="1151">
        <f>SUM(E240:L240)</f>
        <v>6418114</v>
      </c>
    </row>
    <row r="241" spans="1:14" s="108" customFormat="1" ht="15">
      <c r="A241" s="1342">
        <v>234</v>
      </c>
      <c r="B241" s="120"/>
      <c r="C241" s="111"/>
      <c r="D241" s="725" t="s">
        <v>807</v>
      </c>
      <c r="E241" s="110">
        <f aca="true" t="shared" si="63" ref="E241:N241">SUM(E236,E213)</f>
        <v>1109756</v>
      </c>
      <c r="F241" s="110">
        <f t="shared" si="63"/>
        <v>130070</v>
      </c>
      <c r="G241" s="110">
        <f t="shared" si="63"/>
        <v>86592</v>
      </c>
      <c r="H241" s="110">
        <f t="shared" si="63"/>
        <v>5422</v>
      </c>
      <c r="I241" s="110">
        <f t="shared" si="63"/>
        <v>10000</v>
      </c>
      <c r="J241" s="110">
        <f t="shared" si="63"/>
        <v>2378</v>
      </c>
      <c r="K241" s="110">
        <f t="shared" si="63"/>
        <v>362344</v>
      </c>
      <c r="L241" s="110">
        <f t="shared" si="63"/>
        <v>5295836</v>
      </c>
      <c r="M241" s="122">
        <f t="shared" si="63"/>
        <v>2019371</v>
      </c>
      <c r="N241" s="144">
        <f t="shared" si="63"/>
        <v>7002398</v>
      </c>
    </row>
    <row r="242" spans="1:14" s="109" customFormat="1" ht="15">
      <c r="A242" s="1342">
        <v>235</v>
      </c>
      <c r="B242" s="131"/>
      <c r="C242" s="443"/>
      <c r="D242" s="1504" t="s">
        <v>1064</v>
      </c>
      <c r="E242" s="122">
        <f aca="true" t="shared" si="64" ref="E242:M242">SUM(E237,E214)</f>
        <v>0</v>
      </c>
      <c r="F242" s="122">
        <f t="shared" si="64"/>
        <v>8449</v>
      </c>
      <c r="G242" s="122">
        <f t="shared" si="64"/>
        <v>-768</v>
      </c>
      <c r="H242" s="122">
        <f t="shared" si="64"/>
        <v>0</v>
      </c>
      <c r="I242" s="122">
        <f t="shared" si="64"/>
        <v>0</v>
      </c>
      <c r="J242" s="122">
        <f t="shared" si="64"/>
        <v>0</v>
      </c>
      <c r="K242" s="122">
        <f t="shared" si="64"/>
        <v>0</v>
      </c>
      <c r="L242" s="122">
        <f t="shared" si="64"/>
        <v>17670</v>
      </c>
      <c r="M242" s="122">
        <f t="shared" si="64"/>
        <v>0</v>
      </c>
      <c r="N242" s="150">
        <f>SUM(E242:L242)</f>
        <v>25351</v>
      </c>
    </row>
    <row r="243" spans="1:14" s="132" customFormat="1" ht="15.75" thickBot="1">
      <c r="A243" s="1342">
        <v>236</v>
      </c>
      <c r="B243" s="507"/>
      <c r="C243" s="508"/>
      <c r="D243" s="726" t="s">
        <v>911</v>
      </c>
      <c r="E243" s="722">
        <f>SUM(E241:E242)</f>
        <v>1109756</v>
      </c>
      <c r="F243" s="722">
        <f aca="true" t="shared" si="65" ref="F243:N243">SUM(F241:F242)</f>
        <v>138519</v>
      </c>
      <c r="G243" s="722">
        <f t="shared" si="65"/>
        <v>85824</v>
      </c>
      <c r="H243" s="722">
        <f t="shared" si="65"/>
        <v>5422</v>
      </c>
      <c r="I243" s="722">
        <f t="shared" si="65"/>
        <v>10000</v>
      </c>
      <c r="J243" s="722">
        <f t="shared" si="65"/>
        <v>2378</v>
      </c>
      <c r="K243" s="722">
        <f t="shared" si="65"/>
        <v>362344</v>
      </c>
      <c r="L243" s="722">
        <f t="shared" si="65"/>
        <v>5313506</v>
      </c>
      <c r="M243" s="723">
        <f t="shared" si="65"/>
        <v>2019371</v>
      </c>
      <c r="N243" s="724">
        <f t="shared" si="65"/>
        <v>7027749</v>
      </c>
    </row>
  </sheetData>
  <sheetProtection/>
  <mergeCells count="20">
    <mergeCell ref="D131:F131"/>
    <mergeCell ref="C211:D211"/>
    <mergeCell ref="C239:D239"/>
    <mergeCell ref="D216:F216"/>
    <mergeCell ref="D221:F221"/>
    <mergeCell ref="D225:F225"/>
    <mergeCell ref="D170:G170"/>
    <mergeCell ref="D154:F154"/>
    <mergeCell ref="B1:D1"/>
    <mergeCell ref="B2:N2"/>
    <mergeCell ref="B3:N3"/>
    <mergeCell ref="M4:N4"/>
    <mergeCell ref="B6:B7"/>
    <mergeCell ref="C6:C7"/>
    <mergeCell ref="D6:D7"/>
    <mergeCell ref="E6:G6"/>
    <mergeCell ref="H6:J6"/>
    <mergeCell ref="K6:K7"/>
    <mergeCell ref="L6:M6"/>
    <mergeCell ref="N6:N7"/>
  </mergeCells>
  <printOptions horizontalCentered="1"/>
  <pageMargins left="0.1968503937007874" right="0.1968503937007874" top="0.5905511811023623" bottom="0.5905511811023623" header="0.5118110236220472" footer="0.5118110236220472"/>
  <pageSetup fitToHeight="2"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AD422"/>
  <sheetViews>
    <sheetView view="pageBreakPreview" zoomScale="90" zoomScaleSheetLayoutView="90" zoomScalePageLayoutView="0" workbookViewId="0" topLeftCell="A1">
      <selection activeCell="B1" sqref="B1:F1"/>
    </sheetView>
  </sheetViews>
  <sheetFormatPr defaultColWidth="9.125" defaultRowHeight="12.75"/>
  <cols>
    <col min="1" max="1" width="3.625" style="1342" customWidth="1"/>
    <col min="2" max="2" width="4.00390625" style="153" customWidth="1"/>
    <col min="3" max="3" width="4.125" style="124" customWidth="1"/>
    <col min="4" max="4" width="50.75390625" style="154" customWidth="1"/>
    <col min="5" max="5" width="5.75390625" style="155" customWidth="1"/>
    <col min="6" max="6" width="9.375" style="273" bestFit="1" customWidth="1"/>
    <col min="7" max="7" width="10.625" style="273" customWidth="1"/>
    <col min="8" max="8" width="9.375" style="274" bestFit="1" customWidth="1"/>
    <col min="9" max="9" width="15.75390625" style="275" customWidth="1"/>
    <col min="10" max="17" width="13.75390625" style="265" customWidth="1"/>
    <col min="18" max="18" width="9.625" style="265" bestFit="1" customWidth="1"/>
    <col min="19" max="30" width="9.125" style="265" customWidth="1"/>
    <col min="31" max="16384" width="9.125" style="156" customWidth="1"/>
  </cols>
  <sheetData>
    <row r="1" spans="1:30" s="141" customFormat="1" ht="15">
      <c r="A1" s="1342"/>
      <c r="B1" s="1572" t="s">
        <v>1128</v>
      </c>
      <c r="C1" s="1572"/>
      <c r="D1" s="1572"/>
      <c r="E1" s="1572"/>
      <c r="F1" s="1572"/>
      <c r="G1" s="269"/>
      <c r="H1" s="270"/>
      <c r="I1" s="271"/>
      <c r="J1" s="272"/>
      <c r="K1" s="272"/>
      <c r="L1" s="272"/>
      <c r="M1" s="272"/>
      <c r="N1" s="272"/>
      <c r="O1" s="272"/>
      <c r="P1" s="272"/>
      <c r="Q1" s="272"/>
      <c r="R1" s="272"/>
      <c r="S1" s="272"/>
      <c r="T1" s="272"/>
      <c r="U1" s="272"/>
      <c r="V1" s="272"/>
      <c r="W1" s="272"/>
      <c r="X1" s="272"/>
      <c r="Y1" s="272"/>
      <c r="Z1" s="272"/>
      <c r="AA1" s="272"/>
      <c r="AB1" s="272"/>
      <c r="AC1" s="272"/>
      <c r="AD1" s="272"/>
    </row>
    <row r="2" spans="1:30" s="141" customFormat="1" ht="15">
      <c r="A2" s="1342"/>
      <c r="B2" s="1548" t="s">
        <v>397</v>
      </c>
      <c r="C2" s="1548"/>
      <c r="D2" s="1548"/>
      <c r="E2" s="1548"/>
      <c r="F2" s="1548"/>
      <c r="G2" s="1548"/>
      <c r="H2" s="1548"/>
      <c r="I2" s="1548"/>
      <c r="J2" s="1548"/>
      <c r="K2" s="1548"/>
      <c r="L2" s="1548"/>
      <c r="M2" s="1548"/>
      <c r="N2" s="1548"/>
      <c r="O2" s="1548"/>
      <c r="P2" s="1548"/>
      <c r="Q2" s="1548"/>
      <c r="R2" s="272"/>
      <c r="S2" s="272"/>
      <c r="T2" s="272"/>
      <c r="U2" s="272"/>
      <c r="V2" s="272"/>
      <c r="W2" s="272"/>
      <c r="X2" s="272"/>
      <c r="Y2" s="272"/>
      <c r="Z2" s="272"/>
      <c r="AA2" s="272"/>
      <c r="AB2" s="272"/>
      <c r="AC2" s="272"/>
      <c r="AD2" s="272"/>
    </row>
    <row r="3" spans="1:30" s="141" customFormat="1" ht="15">
      <c r="A3" s="1342"/>
      <c r="B3" s="1548" t="s">
        <v>607</v>
      </c>
      <c r="C3" s="1548"/>
      <c r="D3" s="1548"/>
      <c r="E3" s="1548"/>
      <c r="F3" s="1548"/>
      <c r="G3" s="1548"/>
      <c r="H3" s="1548"/>
      <c r="I3" s="1548"/>
      <c r="J3" s="1548"/>
      <c r="K3" s="1548"/>
      <c r="L3" s="1548"/>
      <c r="M3" s="1548"/>
      <c r="N3" s="1548"/>
      <c r="O3" s="1548"/>
      <c r="P3" s="1548"/>
      <c r="Q3" s="1548"/>
      <c r="R3" s="272"/>
      <c r="S3" s="272"/>
      <c r="T3" s="272"/>
      <c r="U3" s="272"/>
      <c r="V3" s="272"/>
      <c r="W3" s="272"/>
      <c r="X3" s="272"/>
      <c r="Y3" s="272"/>
      <c r="Z3" s="272"/>
      <c r="AA3" s="272"/>
      <c r="AB3" s="272"/>
      <c r="AC3" s="272"/>
      <c r="AD3" s="272"/>
    </row>
    <row r="4" spans="1:30" s="141" customFormat="1" ht="15">
      <c r="A4" s="1342"/>
      <c r="B4" s="1590" t="s">
        <v>906</v>
      </c>
      <c r="C4" s="1590"/>
      <c r="D4" s="1590"/>
      <c r="E4" s="1590"/>
      <c r="F4" s="1590"/>
      <c r="G4" s="1590"/>
      <c r="H4" s="1590"/>
      <c r="I4" s="1590"/>
      <c r="J4" s="1590"/>
      <c r="K4" s="1590"/>
      <c r="L4" s="1590"/>
      <c r="M4" s="1590"/>
      <c r="N4" s="1590"/>
      <c r="O4" s="1590"/>
      <c r="P4" s="1590"/>
      <c r="Q4" s="1590"/>
      <c r="R4" s="272"/>
      <c r="S4" s="272"/>
      <c r="T4" s="272"/>
      <c r="U4" s="272"/>
      <c r="V4" s="272"/>
      <c r="W4" s="272"/>
      <c r="X4" s="272"/>
      <c r="Y4" s="272"/>
      <c r="Z4" s="272"/>
      <c r="AA4" s="272"/>
      <c r="AB4" s="272"/>
      <c r="AC4" s="272"/>
      <c r="AD4" s="272"/>
    </row>
    <row r="5" spans="16:17" ht="15">
      <c r="P5" s="1573" t="s">
        <v>0</v>
      </c>
      <c r="Q5" s="1573"/>
    </row>
    <row r="6" spans="1:17" s="157" customFormat="1" ht="15" thickBot="1">
      <c r="A6" s="1342"/>
      <c r="B6" s="305" t="s">
        <v>1</v>
      </c>
      <c r="C6" s="305" t="s">
        <v>3</v>
      </c>
      <c r="D6" s="306" t="s">
        <v>2</v>
      </c>
      <c r="E6" s="157" t="s">
        <v>4</v>
      </c>
      <c r="F6" s="157" t="s">
        <v>5</v>
      </c>
      <c r="G6" s="157" t="s">
        <v>21</v>
      </c>
      <c r="H6" s="459" t="s">
        <v>22</v>
      </c>
      <c r="I6" s="157" t="s">
        <v>23</v>
      </c>
      <c r="J6" s="157" t="s">
        <v>199</v>
      </c>
      <c r="K6" s="157" t="s">
        <v>128</v>
      </c>
      <c r="L6" s="157" t="s">
        <v>31</v>
      </c>
      <c r="M6" s="157" t="s">
        <v>200</v>
      </c>
      <c r="N6" s="157" t="s">
        <v>201</v>
      </c>
      <c r="O6" s="157" t="s">
        <v>398</v>
      </c>
      <c r="P6" s="157" t="s">
        <v>399</v>
      </c>
      <c r="Q6" s="157" t="s">
        <v>400</v>
      </c>
    </row>
    <row r="7" spans="1:17" s="155" customFormat="1" ht="15">
      <c r="A7" s="1342"/>
      <c r="B7" s="1574" t="s">
        <v>24</v>
      </c>
      <c r="C7" s="1574" t="s">
        <v>25</v>
      </c>
      <c r="D7" s="1576" t="s">
        <v>6</v>
      </c>
      <c r="E7" s="1578" t="s">
        <v>26</v>
      </c>
      <c r="F7" s="1580" t="s">
        <v>202</v>
      </c>
      <c r="G7" s="1580" t="s">
        <v>203</v>
      </c>
      <c r="H7" s="1582" t="s">
        <v>689</v>
      </c>
      <c r="I7" s="1584" t="s">
        <v>7</v>
      </c>
      <c r="J7" s="1587" t="s">
        <v>204</v>
      </c>
      <c r="K7" s="1588"/>
      <c r="L7" s="1588"/>
      <c r="M7" s="1588"/>
      <c r="N7" s="1589"/>
      <c r="O7" s="1586" t="s">
        <v>401</v>
      </c>
      <c r="P7" s="1586"/>
      <c r="Q7" s="1586"/>
    </row>
    <row r="8" spans="1:17" s="155" customFormat="1" ht="45.75" thickBot="1">
      <c r="A8" s="1342"/>
      <c r="B8" s="1575"/>
      <c r="C8" s="1575"/>
      <c r="D8" s="1577"/>
      <c r="E8" s="1579"/>
      <c r="F8" s="1581"/>
      <c r="G8" s="1581"/>
      <c r="H8" s="1583"/>
      <c r="I8" s="1585"/>
      <c r="J8" s="1477" t="s">
        <v>205</v>
      </c>
      <c r="K8" s="1477" t="s">
        <v>206</v>
      </c>
      <c r="L8" s="1477" t="s">
        <v>207</v>
      </c>
      <c r="M8" s="1477" t="s">
        <v>208</v>
      </c>
      <c r="N8" s="1477" t="s">
        <v>209</v>
      </c>
      <c r="O8" s="158" t="s">
        <v>402</v>
      </c>
      <c r="P8" s="159" t="s">
        <v>403</v>
      </c>
      <c r="Q8" s="160" t="s">
        <v>404</v>
      </c>
    </row>
    <row r="9" spans="1:30" s="163" customFormat="1" ht="15">
      <c r="A9" s="161">
        <v>1</v>
      </c>
      <c r="B9" s="114">
        <v>1</v>
      </c>
      <c r="C9" s="115"/>
      <c r="D9" s="116" t="s">
        <v>175</v>
      </c>
      <c r="E9" s="162" t="s">
        <v>31</v>
      </c>
      <c r="F9" s="276">
        <v>130202</v>
      </c>
      <c r="G9" s="276">
        <v>166856</v>
      </c>
      <c r="H9" s="277">
        <v>165422</v>
      </c>
      <c r="I9" s="478"/>
      <c r="Q9" s="668"/>
      <c r="R9" s="280"/>
      <c r="S9" s="280"/>
      <c r="T9" s="280"/>
      <c r="U9" s="280"/>
      <c r="V9" s="280"/>
      <c r="W9" s="280"/>
      <c r="X9" s="280"/>
      <c r="Y9" s="280"/>
      <c r="Z9" s="280"/>
      <c r="AA9" s="280"/>
      <c r="AB9" s="280"/>
      <c r="AC9" s="280"/>
      <c r="AD9" s="280"/>
    </row>
    <row r="10" spans="1:30" s="148" customFormat="1" ht="15">
      <c r="A10" s="161">
        <v>2</v>
      </c>
      <c r="B10" s="120"/>
      <c r="C10" s="111"/>
      <c r="D10" s="121" t="s">
        <v>379</v>
      </c>
      <c r="E10" s="164"/>
      <c r="F10" s="282"/>
      <c r="G10" s="282"/>
      <c r="H10" s="283"/>
      <c r="I10" s="278"/>
      <c r="J10" s="152"/>
      <c r="K10" s="152"/>
      <c r="L10" s="152"/>
      <c r="M10" s="152"/>
      <c r="N10" s="152"/>
      <c r="O10" s="152"/>
      <c r="P10" s="152"/>
      <c r="Q10" s="284"/>
      <c r="R10" s="152"/>
      <c r="S10" s="152"/>
      <c r="T10" s="152"/>
      <c r="U10" s="152"/>
      <c r="V10" s="152"/>
      <c r="W10" s="152"/>
      <c r="X10" s="152"/>
      <c r="Y10" s="152"/>
      <c r="Z10" s="152"/>
      <c r="AA10" s="152"/>
      <c r="AB10" s="152"/>
      <c r="AC10" s="152"/>
      <c r="AD10" s="152"/>
    </row>
    <row r="11" spans="1:30" s="1163" customFormat="1" ht="15">
      <c r="A11" s="161">
        <v>3</v>
      </c>
      <c r="B11" s="1133"/>
      <c r="C11" s="1134"/>
      <c r="D11" s="1135" t="s">
        <v>608</v>
      </c>
      <c r="E11" s="1155"/>
      <c r="F11" s="1156"/>
      <c r="G11" s="1156"/>
      <c r="H11" s="1157"/>
      <c r="I11" s="1158">
        <f>J11+K11+L11+M11+N11+O11+P11+Q11</f>
        <v>171179</v>
      </c>
      <c r="J11" s="1159">
        <v>101443</v>
      </c>
      <c r="K11" s="1159">
        <v>28605</v>
      </c>
      <c r="L11" s="1159">
        <v>39621</v>
      </c>
      <c r="M11" s="1160"/>
      <c r="N11" s="1160">
        <v>690</v>
      </c>
      <c r="O11" s="1160">
        <v>820</v>
      </c>
      <c r="P11" s="1160"/>
      <c r="Q11" s="1161"/>
      <c r="R11" s="1162"/>
      <c r="S11" s="1162"/>
      <c r="T11" s="1162"/>
      <c r="U11" s="1162"/>
      <c r="V11" s="1162"/>
      <c r="W11" s="1162"/>
      <c r="X11" s="1162"/>
      <c r="Y11" s="1162"/>
      <c r="Z11" s="1162"/>
      <c r="AA11" s="1162"/>
      <c r="AB11" s="1162"/>
      <c r="AC11" s="1162"/>
      <c r="AD11" s="1162"/>
    </row>
    <row r="12" spans="1:30" s="148" customFormat="1" ht="15">
      <c r="A12" s="161">
        <v>4</v>
      </c>
      <c r="B12" s="120"/>
      <c r="C12" s="111"/>
      <c r="D12" s="121" t="s">
        <v>807</v>
      </c>
      <c r="E12" s="164"/>
      <c r="F12" s="282"/>
      <c r="G12" s="282"/>
      <c r="H12" s="283"/>
      <c r="I12" s="476">
        <f>J12+K12+L12+M12+N12+O12+P12+Q12</f>
        <v>179819</v>
      </c>
      <c r="J12" s="279">
        <v>104866</v>
      </c>
      <c r="K12" s="279">
        <v>30665</v>
      </c>
      <c r="L12" s="279">
        <v>41468</v>
      </c>
      <c r="M12" s="280"/>
      <c r="N12" s="280">
        <v>58</v>
      </c>
      <c r="O12" s="280">
        <v>2762</v>
      </c>
      <c r="P12" s="280"/>
      <c r="Q12" s="281"/>
      <c r="R12" s="152"/>
      <c r="S12" s="152"/>
      <c r="T12" s="152"/>
      <c r="U12" s="152"/>
      <c r="V12" s="152"/>
      <c r="W12" s="152"/>
      <c r="X12" s="152"/>
      <c r="Y12" s="152"/>
      <c r="Z12" s="152"/>
      <c r="AA12" s="152"/>
      <c r="AB12" s="152"/>
      <c r="AC12" s="152"/>
      <c r="AD12" s="152"/>
    </row>
    <row r="13" spans="1:30" s="151" customFormat="1" ht="15">
      <c r="A13" s="161">
        <v>5</v>
      </c>
      <c r="B13" s="131"/>
      <c r="C13" s="443"/>
      <c r="D13" s="138" t="s">
        <v>923</v>
      </c>
      <c r="E13" s="1505"/>
      <c r="F13" s="473"/>
      <c r="G13" s="473"/>
      <c r="H13" s="292"/>
      <c r="I13" s="477">
        <f>J13+K13+L13+M13+N13+O13+P13+Q13</f>
        <v>73</v>
      </c>
      <c r="J13" s="294">
        <v>57</v>
      </c>
      <c r="K13" s="294">
        <v>16</v>
      </c>
      <c r="L13" s="294"/>
      <c r="M13" s="294"/>
      <c r="N13" s="294"/>
      <c r="O13" s="294"/>
      <c r="P13" s="294"/>
      <c r="Q13" s="295"/>
      <c r="R13" s="294"/>
      <c r="S13" s="294"/>
      <c r="T13" s="294"/>
      <c r="U13" s="294"/>
      <c r="V13" s="294"/>
      <c r="W13" s="294"/>
      <c r="X13" s="294"/>
      <c r="Y13" s="294"/>
      <c r="Z13" s="294"/>
      <c r="AA13" s="294"/>
      <c r="AB13" s="294"/>
      <c r="AC13" s="294"/>
      <c r="AD13" s="294"/>
    </row>
    <row r="14" spans="1:30" s="151" customFormat="1" ht="15">
      <c r="A14" s="161">
        <v>6</v>
      </c>
      <c r="B14" s="131"/>
      <c r="C14" s="443"/>
      <c r="D14" s="138" t="s">
        <v>927</v>
      </c>
      <c r="E14" s="1505"/>
      <c r="F14" s="473"/>
      <c r="G14" s="473"/>
      <c r="H14" s="292"/>
      <c r="I14" s="477">
        <f>J14+K14+L14+M14+N14+O14+P14+Q14</f>
        <v>226</v>
      </c>
      <c r="J14" s="294">
        <v>178</v>
      </c>
      <c r="K14" s="294">
        <v>48</v>
      </c>
      <c r="L14" s="294"/>
      <c r="M14" s="294"/>
      <c r="N14" s="294"/>
      <c r="O14" s="294"/>
      <c r="P14" s="294"/>
      <c r="Q14" s="295"/>
      <c r="R14" s="294"/>
      <c r="S14" s="294"/>
      <c r="T14" s="294"/>
      <c r="U14" s="294"/>
      <c r="V14" s="294"/>
      <c r="W14" s="294"/>
      <c r="X14" s="294"/>
      <c r="Y14" s="294"/>
      <c r="Z14" s="294"/>
      <c r="AA14" s="294"/>
      <c r="AB14" s="294"/>
      <c r="AC14" s="294"/>
      <c r="AD14" s="294"/>
    </row>
    <row r="15" spans="1:30" s="176" customFormat="1" ht="15">
      <c r="A15" s="161">
        <v>7</v>
      </c>
      <c r="B15" s="1478"/>
      <c r="C15" s="1479"/>
      <c r="D15" s="135" t="s">
        <v>911</v>
      </c>
      <c r="E15" s="170"/>
      <c r="F15" s="475"/>
      <c r="G15" s="475"/>
      <c r="H15" s="299"/>
      <c r="I15" s="278">
        <f aca="true" t="shared" si="0" ref="I15:Q15">SUM(I12:I14)</f>
        <v>180118</v>
      </c>
      <c r="J15" s="198">
        <f t="shared" si="0"/>
        <v>105101</v>
      </c>
      <c r="K15" s="198">
        <f t="shared" si="0"/>
        <v>30729</v>
      </c>
      <c r="L15" s="198">
        <f t="shared" si="0"/>
        <v>41468</v>
      </c>
      <c r="M15" s="198">
        <f t="shared" si="0"/>
        <v>0</v>
      </c>
      <c r="N15" s="198">
        <f t="shared" si="0"/>
        <v>58</v>
      </c>
      <c r="O15" s="198">
        <f t="shared" si="0"/>
        <v>2762</v>
      </c>
      <c r="P15" s="198">
        <f t="shared" si="0"/>
        <v>0</v>
      </c>
      <c r="Q15" s="1308">
        <f t="shared" si="0"/>
        <v>0</v>
      </c>
      <c r="R15" s="198"/>
      <c r="S15" s="198"/>
      <c r="T15" s="198"/>
      <c r="U15" s="198"/>
      <c r="V15" s="198"/>
      <c r="W15" s="198"/>
      <c r="X15" s="198"/>
      <c r="Y15" s="198"/>
      <c r="Z15" s="198"/>
      <c r="AA15" s="198"/>
      <c r="AB15" s="198"/>
      <c r="AC15" s="198"/>
      <c r="AD15" s="198"/>
    </row>
    <row r="16" spans="1:30" s="143" customFormat="1" ht="28.5">
      <c r="A16" s="1345">
        <v>8</v>
      </c>
      <c r="B16" s="770"/>
      <c r="C16" s="728">
        <v>1</v>
      </c>
      <c r="D16" s="727" t="s">
        <v>405</v>
      </c>
      <c r="E16" s="727"/>
      <c r="F16" s="730">
        <v>1131</v>
      </c>
      <c r="G16" s="730"/>
      <c r="H16" s="283">
        <v>1628</v>
      </c>
      <c r="I16" s="731"/>
      <c r="J16" s="282"/>
      <c r="K16" s="282"/>
      <c r="L16" s="282"/>
      <c r="M16" s="282"/>
      <c r="N16" s="282"/>
      <c r="O16" s="282"/>
      <c r="P16" s="282"/>
      <c r="Q16" s="732"/>
      <c r="R16" s="282"/>
      <c r="S16" s="282"/>
      <c r="T16" s="282"/>
      <c r="U16" s="282"/>
      <c r="V16" s="282"/>
      <c r="W16" s="282"/>
      <c r="X16" s="282"/>
      <c r="Y16" s="282"/>
      <c r="Z16" s="282"/>
      <c r="AA16" s="282"/>
      <c r="AB16" s="282"/>
      <c r="AC16" s="282"/>
      <c r="AD16" s="282"/>
    </row>
    <row r="17" spans="1:30" s="1170" customFormat="1" ht="14.25">
      <c r="A17" s="161">
        <v>9</v>
      </c>
      <c r="B17" s="1164"/>
      <c r="C17" s="1165"/>
      <c r="D17" s="1166" t="s">
        <v>608</v>
      </c>
      <c r="E17" s="1166"/>
      <c r="F17" s="1167"/>
      <c r="G17" s="1167"/>
      <c r="H17" s="1157"/>
      <c r="I17" s="1168">
        <f aca="true" t="shared" si="1" ref="I17:I25">J17+K17+L17+M17+N17+O17+P17+Q17</f>
        <v>0</v>
      </c>
      <c r="J17" s="1156"/>
      <c r="K17" s="1156"/>
      <c r="L17" s="1156"/>
      <c r="M17" s="1156"/>
      <c r="N17" s="1156"/>
      <c r="O17" s="1156"/>
      <c r="P17" s="1156"/>
      <c r="Q17" s="1169"/>
      <c r="R17" s="1156"/>
      <c r="S17" s="1156"/>
      <c r="T17" s="1156"/>
      <c r="U17" s="1156"/>
      <c r="V17" s="1156"/>
      <c r="W17" s="1156"/>
      <c r="X17" s="1156"/>
      <c r="Y17" s="1156"/>
      <c r="Z17" s="1156"/>
      <c r="AA17" s="1156"/>
      <c r="AB17" s="1156"/>
      <c r="AC17" s="1156"/>
      <c r="AD17" s="1156"/>
    </row>
    <row r="18" spans="1:30" s="143" customFormat="1" ht="15">
      <c r="A18" s="161">
        <v>10</v>
      </c>
      <c r="B18" s="729"/>
      <c r="C18" s="341"/>
      <c r="D18" s="1154" t="s">
        <v>807</v>
      </c>
      <c r="E18" s="727"/>
      <c r="F18" s="730"/>
      <c r="G18" s="730"/>
      <c r="H18" s="283"/>
      <c r="I18" s="734">
        <f t="shared" si="1"/>
        <v>0</v>
      </c>
      <c r="J18" s="282"/>
      <c r="K18" s="282"/>
      <c r="L18" s="282"/>
      <c r="M18" s="282"/>
      <c r="N18" s="282"/>
      <c r="O18" s="282"/>
      <c r="P18" s="282"/>
      <c r="Q18" s="732"/>
      <c r="R18" s="282"/>
      <c r="S18" s="282"/>
      <c r="T18" s="282"/>
      <c r="U18" s="282"/>
      <c r="V18" s="282"/>
      <c r="W18" s="282"/>
      <c r="X18" s="282"/>
      <c r="Y18" s="282"/>
      <c r="Z18" s="282"/>
      <c r="AA18" s="282"/>
      <c r="AB18" s="282"/>
      <c r="AC18" s="282"/>
      <c r="AD18" s="282"/>
    </row>
    <row r="19" spans="1:30" s="149" customFormat="1" ht="14.25">
      <c r="A19" s="161">
        <v>11</v>
      </c>
      <c r="B19" s="735"/>
      <c r="C19" s="736"/>
      <c r="D19" s="737" t="s">
        <v>609</v>
      </c>
      <c r="E19" s="737"/>
      <c r="F19" s="738"/>
      <c r="G19" s="738"/>
      <c r="H19" s="292"/>
      <c r="I19" s="739">
        <f t="shared" si="1"/>
        <v>0</v>
      </c>
      <c r="J19" s="473"/>
      <c r="K19" s="473"/>
      <c r="L19" s="473"/>
      <c r="M19" s="473"/>
      <c r="N19" s="473"/>
      <c r="O19" s="473"/>
      <c r="P19" s="473"/>
      <c r="Q19" s="740"/>
      <c r="R19" s="473"/>
      <c r="S19" s="473"/>
      <c r="T19" s="473"/>
      <c r="U19" s="473"/>
      <c r="V19" s="473"/>
      <c r="W19" s="473"/>
      <c r="X19" s="473"/>
      <c r="Y19" s="473"/>
      <c r="Z19" s="473"/>
      <c r="AA19" s="473"/>
      <c r="AB19" s="473"/>
      <c r="AC19" s="473"/>
      <c r="AD19" s="473"/>
    </row>
    <row r="20" spans="1:30" s="147" customFormat="1" ht="14.25">
      <c r="A20" s="161">
        <v>12</v>
      </c>
      <c r="B20" s="741"/>
      <c r="C20" s="742"/>
      <c r="D20" s="743" t="s">
        <v>911</v>
      </c>
      <c r="E20" s="743"/>
      <c r="F20" s="744"/>
      <c r="G20" s="744"/>
      <c r="H20" s="299"/>
      <c r="I20" s="731">
        <f t="shared" si="1"/>
        <v>0</v>
      </c>
      <c r="J20" s="475">
        <f>SUM(J18:J19)</f>
        <v>0</v>
      </c>
      <c r="K20" s="475">
        <f aca="true" t="shared" si="2" ref="K20:Q20">SUM(K18:K19)</f>
        <v>0</v>
      </c>
      <c r="L20" s="475">
        <f t="shared" si="2"/>
        <v>0</v>
      </c>
      <c r="M20" s="475">
        <f t="shared" si="2"/>
        <v>0</v>
      </c>
      <c r="N20" s="475">
        <f t="shared" si="2"/>
        <v>0</v>
      </c>
      <c r="O20" s="475">
        <f t="shared" si="2"/>
        <v>0</v>
      </c>
      <c r="P20" s="475">
        <f t="shared" si="2"/>
        <v>0</v>
      </c>
      <c r="Q20" s="1309">
        <f t="shared" si="2"/>
        <v>0</v>
      </c>
      <c r="R20" s="475"/>
      <c r="S20" s="475"/>
      <c r="T20" s="475"/>
      <c r="U20" s="475"/>
      <c r="V20" s="475"/>
      <c r="W20" s="475"/>
      <c r="X20" s="475"/>
      <c r="Y20" s="475"/>
      <c r="Z20" s="475"/>
      <c r="AA20" s="475"/>
      <c r="AB20" s="475"/>
      <c r="AC20" s="475"/>
      <c r="AD20" s="475"/>
    </row>
    <row r="21" spans="1:30" s="167" customFormat="1" ht="15">
      <c r="A21" s="161">
        <v>13</v>
      </c>
      <c r="B21" s="125"/>
      <c r="C21" s="126">
        <v>2</v>
      </c>
      <c r="D21" s="1484" t="s">
        <v>380</v>
      </c>
      <c r="E21" s="166"/>
      <c r="F21" s="286"/>
      <c r="G21" s="286">
        <v>792</v>
      </c>
      <c r="H21" s="287">
        <v>733</v>
      </c>
      <c r="I21" s="278"/>
      <c r="J21" s="175"/>
      <c r="K21" s="175"/>
      <c r="L21" s="288"/>
      <c r="M21" s="288"/>
      <c r="N21" s="288"/>
      <c r="O21" s="288"/>
      <c r="P21" s="288"/>
      <c r="Q21" s="289"/>
      <c r="R21" s="290"/>
      <c r="S21" s="290"/>
      <c r="T21" s="290"/>
      <c r="U21" s="290"/>
      <c r="V21" s="290"/>
      <c r="W21" s="290"/>
      <c r="X21" s="290"/>
      <c r="Y21" s="290"/>
      <c r="Z21" s="290"/>
      <c r="AA21" s="290"/>
      <c r="AB21" s="290"/>
      <c r="AC21" s="290"/>
      <c r="AD21" s="290"/>
    </row>
    <row r="22" spans="1:30" s="1163" customFormat="1" ht="15">
      <c r="A22" s="161">
        <v>14</v>
      </c>
      <c r="B22" s="1133"/>
      <c r="C22" s="1134"/>
      <c r="D22" s="1171" t="s">
        <v>608</v>
      </c>
      <c r="E22" s="1171"/>
      <c r="F22" s="1172"/>
      <c r="G22" s="1172"/>
      <c r="H22" s="1157"/>
      <c r="I22" s="1158">
        <f t="shared" si="1"/>
        <v>0</v>
      </c>
      <c r="J22" s="1162"/>
      <c r="K22" s="1162"/>
      <c r="L22" s="1162"/>
      <c r="M22" s="1162"/>
      <c r="N22" s="1162"/>
      <c r="O22" s="1162"/>
      <c r="P22" s="1162"/>
      <c r="Q22" s="1173"/>
      <c r="R22" s="1162"/>
      <c r="S22" s="1162"/>
      <c r="T22" s="1162"/>
      <c r="U22" s="1162"/>
      <c r="V22" s="1162"/>
      <c r="W22" s="1162"/>
      <c r="X22" s="1162"/>
      <c r="Y22" s="1162"/>
      <c r="Z22" s="1162"/>
      <c r="AA22" s="1162"/>
      <c r="AB22" s="1162"/>
      <c r="AC22" s="1162"/>
      <c r="AD22" s="1162"/>
    </row>
    <row r="23" spans="1:30" s="148" customFormat="1" ht="15">
      <c r="A23" s="161">
        <v>15</v>
      </c>
      <c r="B23" s="120"/>
      <c r="C23" s="111"/>
      <c r="D23" s="1154" t="s">
        <v>807</v>
      </c>
      <c r="E23" s="165"/>
      <c r="F23" s="285"/>
      <c r="G23" s="285"/>
      <c r="H23" s="283"/>
      <c r="I23" s="476">
        <f t="shared" si="1"/>
        <v>0</v>
      </c>
      <c r="J23" s="152"/>
      <c r="K23" s="152"/>
      <c r="L23" s="152"/>
      <c r="M23" s="152"/>
      <c r="N23" s="152"/>
      <c r="O23" s="152"/>
      <c r="P23" s="152"/>
      <c r="Q23" s="284"/>
      <c r="R23" s="152"/>
      <c r="S23" s="152"/>
      <c r="T23" s="152"/>
      <c r="U23" s="152"/>
      <c r="V23" s="152"/>
      <c r="W23" s="152"/>
      <c r="X23" s="152"/>
      <c r="Y23" s="152"/>
      <c r="Z23" s="152"/>
      <c r="AA23" s="152"/>
      <c r="AB23" s="152"/>
      <c r="AC23" s="152"/>
      <c r="AD23" s="152"/>
    </row>
    <row r="24" spans="1:30" s="151" customFormat="1" ht="15">
      <c r="A24" s="161">
        <v>16</v>
      </c>
      <c r="B24" s="131"/>
      <c r="C24" s="443"/>
      <c r="D24" s="479" t="s">
        <v>609</v>
      </c>
      <c r="E24" s="479"/>
      <c r="F24" s="480"/>
      <c r="G24" s="480"/>
      <c r="H24" s="292"/>
      <c r="I24" s="477">
        <f t="shared" si="1"/>
        <v>0</v>
      </c>
      <c r="J24" s="294"/>
      <c r="K24" s="294"/>
      <c r="L24" s="294"/>
      <c r="M24" s="294"/>
      <c r="N24" s="294"/>
      <c r="O24" s="294"/>
      <c r="P24" s="294"/>
      <c r="Q24" s="295"/>
      <c r="R24" s="294"/>
      <c r="S24" s="294"/>
      <c r="T24" s="294"/>
      <c r="U24" s="294"/>
      <c r="V24" s="294"/>
      <c r="W24" s="294"/>
      <c r="X24" s="294"/>
      <c r="Y24" s="294"/>
      <c r="Z24" s="294"/>
      <c r="AA24" s="294"/>
      <c r="AB24" s="294"/>
      <c r="AC24" s="294"/>
      <c r="AD24" s="294"/>
    </row>
    <row r="25" spans="1:30" s="176" customFormat="1" ht="15">
      <c r="A25" s="161">
        <v>17</v>
      </c>
      <c r="B25" s="1478"/>
      <c r="C25" s="1479"/>
      <c r="D25" s="481" t="s">
        <v>911</v>
      </c>
      <c r="E25" s="481"/>
      <c r="F25" s="482"/>
      <c r="G25" s="482"/>
      <c r="H25" s="299"/>
      <c r="I25" s="278">
        <f t="shared" si="1"/>
        <v>0</v>
      </c>
      <c r="J25" s="198">
        <f>SUM(J23:J24)</f>
        <v>0</v>
      </c>
      <c r="K25" s="198">
        <f aca="true" t="shared" si="3" ref="K25:Q25">SUM(K23:K24)</f>
        <v>0</v>
      </c>
      <c r="L25" s="198">
        <f t="shared" si="3"/>
        <v>0</v>
      </c>
      <c r="M25" s="198">
        <f t="shared" si="3"/>
        <v>0</v>
      </c>
      <c r="N25" s="198">
        <f t="shared" si="3"/>
        <v>0</v>
      </c>
      <c r="O25" s="198">
        <f t="shared" si="3"/>
        <v>0</v>
      </c>
      <c r="P25" s="198">
        <f t="shared" si="3"/>
        <v>0</v>
      </c>
      <c r="Q25" s="1308">
        <f t="shared" si="3"/>
        <v>0</v>
      </c>
      <c r="R25" s="198"/>
      <c r="S25" s="198"/>
      <c r="T25" s="198"/>
      <c r="U25" s="198"/>
      <c r="V25" s="198"/>
      <c r="W25" s="198"/>
      <c r="X25" s="198"/>
      <c r="Y25" s="198"/>
      <c r="Z25" s="198"/>
      <c r="AA25" s="198"/>
      <c r="AB25" s="198"/>
      <c r="AC25" s="198"/>
      <c r="AD25" s="198"/>
    </row>
    <row r="26" spans="1:30" s="163" customFormat="1" ht="15">
      <c r="A26" s="161">
        <v>18</v>
      </c>
      <c r="B26" s="114">
        <v>2</v>
      </c>
      <c r="C26" s="115"/>
      <c r="D26" s="116" t="s">
        <v>50</v>
      </c>
      <c r="E26" s="162" t="s">
        <v>31</v>
      </c>
      <c r="F26" s="276">
        <v>228374</v>
      </c>
      <c r="G26" s="276">
        <v>291675</v>
      </c>
      <c r="H26" s="277">
        <v>299833</v>
      </c>
      <c r="I26" s="495"/>
      <c r="Q26" s="668"/>
      <c r="R26" s="280"/>
      <c r="S26" s="280"/>
      <c r="T26" s="280"/>
      <c r="U26" s="280"/>
      <c r="V26" s="280"/>
      <c r="W26" s="280"/>
      <c r="X26" s="280"/>
      <c r="Y26" s="280"/>
      <c r="Z26" s="280"/>
      <c r="AA26" s="280"/>
      <c r="AB26" s="280"/>
      <c r="AC26" s="280"/>
      <c r="AD26" s="280"/>
    </row>
    <row r="27" spans="1:30" s="148" customFormat="1" ht="15">
      <c r="A27" s="161">
        <v>19</v>
      </c>
      <c r="B27" s="120"/>
      <c r="C27" s="111"/>
      <c r="D27" s="121" t="s">
        <v>381</v>
      </c>
      <c r="E27" s="164"/>
      <c r="F27" s="282"/>
      <c r="G27" s="282"/>
      <c r="H27" s="283"/>
      <c r="I27" s="496"/>
      <c r="Q27" s="472"/>
      <c r="R27" s="152"/>
      <c r="S27" s="152"/>
      <c r="T27" s="152"/>
      <c r="U27" s="152"/>
      <c r="V27" s="152"/>
      <c r="W27" s="152"/>
      <c r="X27" s="152"/>
      <c r="Y27" s="152"/>
      <c r="Z27" s="152"/>
      <c r="AA27" s="152"/>
      <c r="AB27" s="152"/>
      <c r="AC27" s="152"/>
      <c r="AD27" s="152"/>
    </row>
    <row r="28" spans="1:30" s="1163" customFormat="1" ht="15">
      <c r="A28" s="161">
        <v>20</v>
      </c>
      <c r="B28" s="1133"/>
      <c r="C28" s="1134"/>
      <c r="D28" s="1135" t="s">
        <v>608</v>
      </c>
      <c r="E28" s="1155"/>
      <c r="F28" s="1156"/>
      <c r="G28" s="1156"/>
      <c r="H28" s="1157"/>
      <c r="I28" s="1158">
        <f>J28+K28+L28+M28+N28+O28+P28+Q28</f>
        <v>290968</v>
      </c>
      <c r="J28" s="1159">
        <v>182868</v>
      </c>
      <c r="K28" s="1159">
        <v>49546</v>
      </c>
      <c r="L28" s="1159">
        <v>54454</v>
      </c>
      <c r="M28" s="1160"/>
      <c r="N28" s="1160">
        <v>2600</v>
      </c>
      <c r="O28" s="1160">
        <v>1500</v>
      </c>
      <c r="P28" s="1160"/>
      <c r="Q28" s="1161"/>
      <c r="R28" s="1162"/>
      <c r="S28" s="1162"/>
      <c r="T28" s="1162"/>
      <c r="U28" s="1162"/>
      <c r="V28" s="1162"/>
      <c r="W28" s="1162"/>
      <c r="X28" s="1162"/>
      <c r="Y28" s="1162"/>
      <c r="Z28" s="1162"/>
      <c r="AA28" s="1162"/>
      <c r="AB28" s="1162"/>
      <c r="AC28" s="1162"/>
      <c r="AD28" s="1162"/>
    </row>
    <row r="29" spans="1:30" s="148" customFormat="1" ht="15">
      <c r="A29" s="161">
        <v>21</v>
      </c>
      <c r="B29" s="120"/>
      <c r="C29" s="111"/>
      <c r="D29" s="121" t="s">
        <v>807</v>
      </c>
      <c r="E29" s="164"/>
      <c r="F29" s="282"/>
      <c r="G29" s="282"/>
      <c r="H29" s="283"/>
      <c r="I29" s="476">
        <f>J29+K29+L29+M29+N29+O29+P29+Q29</f>
        <v>300100</v>
      </c>
      <c r="J29" s="279">
        <v>186892</v>
      </c>
      <c r="K29" s="279">
        <v>53818</v>
      </c>
      <c r="L29" s="279">
        <v>53616</v>
      </c>
      <c r="M29" s="280"/>
      <c r="N29" s="280">
        <v>200</v>
      </c>
      <c r="O29" s="280">
        <v>5444</v>
      </c>
      <c r="P29" s="280">
        <v>130</v>
      </c>
      <c r="Q29" s="281"/>
      <c r="R29" s="152"/>
      <c r="S29" s="152"/>
      <c r="T29" s="152"/>
      <c r="U29" s="152"/>
      <c r="V29" s="152"/>
      <c r="W29" s="152"/>
      <c r="X29" s="152"/>
      <c r="Y29" s="152"/>
      <c r="Z29" s="152"/>
      <c r="AA29" s="152"/>
      <c r="AB29" s="152"/>
      <c r="AC29" s="152"/>
      <c r="AD29" s="152"/>
    </row>
    <row r="30" spans="1:30" s="151" customFormat="1" ht="15">
      <c r="A30" s="161">
        <v>22</v>
      </c>
      <c r="B30" s="131"/>
      <c r="C30" s="443"/>
      <c r="D30" s="138" t="s">
        <v>923</v>
      </c>
      <c r="E30" s="1505"/>
      <c r="F30" s="473"/>
      <c r="G30" s="473"/>
      <c r="H30" s="292"/>
      <c r="I30" s="477">
        <f>J30+K30+L30+M30+N30+O30+P30+Q30</f>
        <v>142</v>
      </c>
      <c r="J30" s="294">
        <v>112</v>
      </c>
      <c r="K30" s="294">
        <v>30</v>
      </c>
      <c r="L30" s="294"/>
      <c r="M30" s="294"/>
      <c r="N30" s="294"/>
      <c r="O30" s="294"/>
      <c r="P30" s="294"/>
      <c r="Q30" s="295"/>
      <c r="R30" s="294"/>
      <c r="S30" s="294"/>
      <c r="T30" s="294"/>
      <c r="U30" s="294"/>
      <c r="V30" s="294"/>
      <c r="W30" s="294"/>
      <c r="X30" s="294"/>
      <c r="Y30" s="294"/>
      <c r="Z30" s="294"/>
      <c r="AA30" s="294"/>
      <c r="AB30" s="294"/>
      <c r="AC30" s="294"/>
      <c r="AD30" s="294"/>
    </row>
    <row r="31" spans="1:30" s="151" customFormat="1" ht="15">
      <c r="A31" s="161">
        <v>23</v>
      </c>
      <c r="B31" s="131"/>
      <c r="C31" s="443"/>
      <c r="D31" s="138" t="s">
        <v>927</v>
      </c>
      <c r="E31" s="1505"/>
      <c r="F31" s="473"/>
      <c r="G31" s="473"/>
      <c r="H31" s="292"/>
      <c r="I31" s="477">
        <f>J31+K31+L31+M31+N31+O31+P31+Q31</f>
        <v>1307</v>
      </c>
      <c r="J31" s="294">
        <v>1029</v>
      </c>
      <c r="K31" s="294">
        <v>278</v>
      </c>
      <c r="L31" s="294"/>
      <c r="M31" s="294"/>
      <c r="N31" s="294"/>
      <c r="O31" s="294"/>
      <c r="P31" s="294"/>
      <c r="Q31" s="295"/>
      <c r="R31" s="294"/>
      <c r="S31" s="294"/>
      <c r="T31" s="294"/>
      <c r="U31" s="294"/>
      <c r="V31" s="294"/>
      <c r="W31" s="294"/>
      <c r="X31" s="294"/>
      <c r="Y31" s="294"/>
      <c r="Z31" s="294"/>
      <c r="AA31" s="294"/>
      <c r="AB31" s="294"/>
      <c r="AC31" s="294"/>
      <c r="AD31" s="294"/>
    </row>
    <row r="32" spans="1:30" s="151" customFormat="1" ht="30">
      <c r="A32" s="1345">
        <v>24</v>
      </c>
      <c r="B32" s="131"/>
      <c r="C32" s="443"/>
      <c r="D32" s="718" t="s">
        <v>929</v>
      </c>
      <c r="E32" s="1505"/>
      <c r="F32" s="473"/>
      <c r="G32" s="473"/>
      <c r="H32" s="292"/>
      <c r="I32" s="477">
        <f>J32+K32+L32+M32+N32+O32+P32+Q32</f>
        <v>172</v>
      </c>
      <c r="J32" s="294">
        <v>135</v>
      </c>
      <c r="K32" s="294">
        <v>37</v>
      </c>
      <c r="L32" s="294"/>
      <c r="M32" s="294"/>
      <c r="N32" s="294"/>
      <c r="O32" s="294"/>
      <c r="P32" s="294"/>
      <c r="Q32" s="295"/>
      <c r="R32" s="294"/>
      <c r="S32" s="294"/>
      <c r="T32" s="294"/>
      <c r="U32" s="294"/>
      <c r="V32" s="294"/>
      <c r="W32" s="294"/>
      <c r="X32" s="294"/>
      <c r="Y32" s="294"/>
      <c r="Z32" s="294"/>
      <c r="AA32" s="294"/>
      <c r="AB32" s="294"/>
      <c r="AC32" s="294"/>
      <c r="AD32" s="294"/>
    </row>
    <row r="33" spans="1:30" s="176" customFormat="1" ht="15">
      <c r="A33" s="161">
        <v>25</v>
      </c>
      <c r="B33" s="1478"/>
      <c r="C33" s="1479"/>
      <c r="D33" s="135" t="s">
        <v>911</v>
      </c>
      <c r="E33" s="170"/>
      <c r="F33" s="475"/>
      <c r="G33" s="475"/>
      <c r="H33" s="299"/>
      <c r="I33" s="278">
        <f>J33+K33+L33+M33+N33+O33+P33+Q33</f>
        <v>301721</v>
      </c>
      <c r="J33" s="198">
        <f>SUM(J29:J32)</f>
        <v>188168</v>
      </c>
      <c r="K33" s="198">
        <f aca="true" t="shared" si="4" ref="K33:Q33">SUM(K29:K32)</f>
        <v>54163</v>
      </c>
      <c r="L33" s="198">
        <f t="shared" si="4"/>
        <v>53616</v>
      </c>
      <c r="M33" s="198">
        <f t="shared" si="4"/>
        <v>0</v>
      </c>
      <c r="N33" s="198">
        <f t="shared" si="4"/>
        <v>200</v>
      </c>
      <c r="O33" s="198">
        <f t="shared" si="4"/>
        <v>5444</v>
      </c>
      <c r="P33" s="198">
        <f t="shared" si="4"/>
        <v>130</v>
      </c>
      <c r="Q33" s="1308">
        <f t="shared" si="4"/>
        <v>0</v>
      </c>
      <c r="R33" s="198"/>
      <c r="S33" s="198"/>
      <c r="T33" s="198"/>
      <c r="U33" s="198"/>
      <c r="V33" s="198"/>
      <c r="W33" s="198"/>
      <c r="X33" s="198"/>
      <c r="Y33" s="198"/>
      <c r="Z33" s="198"/>
      <c r="AA33" s="198"/>
      <c r="AB33" s="198"/>
      <c r="AC33" s="198"/>
      <c r="AD33" s="198"/>
    </row>
    <row r="34" spans="1:30" s="143" customFormat="1" ht="28.5">
      <c r="A34" s="1345">
        <v>26</v>
      </c>
      <c r="B34" s="770"/>
      <c r="C34" s="728">
        <v>1</v>
      </c>
      <c r="D34" s="727" t="s">
        <v>405</v>
      </c>
      <c r="E34" s="727"/>
      <c r="F34" s="730">
        <v>1010</v>
      </c>
      <c r="G34" s="730"/>
      <c r="H34" s="283">
        <v>2237</v>
      </c>
      <c r="I34" s="731"/>
      <c r="J34" s="282"/>
      <c r="K34" s="282"/>
      <c r="L34" s="282"/>
      <c r="M34" s="282"/>
      <c r="N34" s="282"/>
      <c r="O34" s="282"/>
      <c r="P34" s="282"/>
      <c r="Q34" s="732"/>
      <c r="R34" s="282"/>
      <c r="S34" s="282"/>
      <c r="T34" s="282"/>
      <c r="U34" s="282"/>
      <c r="V34" s="282"/>
      <c r="W34" s="282"/>
      <c r="X34" s="282"/>
      <c r="Y34" s="282"/>
      <c r="Z34" s="282"/>
      <c r="AA34" s="282"/>
      <c r="AB34" s="282"/>
      <c r="AC34" s="282"/>
      <c r="AD34" s="282"/>
    </row>
    <row r="35" spans="1:30" s="1163" customFormat="1" ht="15">
      <c r="A35" s="161">
        <v>27</v>
      </c>
      <c r="B35" s="1133"/>
      <c r="C35" s="1134"/>
      <c r="D35" s="1171" t="s">
        <v>608</v>
      </c>
      <c r="E35" s="1171"/>
      <c r="F35" s="1172"/>
      <c r="G35" s="1172"/>
      <c r="H35" s="1157"/>
      <c r="I35" s="1158">
        <f>J35+K35+L35+M35+N35+O35+P35+Q35</f>
        <v>0</v>
      </c>
      <c r="J35" s="1162"/>
      <c r="K35" s="1162"/>
      <c r="L35" s="1162"/>
      <c r="M35" s="1162"/>
      <c r="N35" s="1162"/>
      <c r="O35" s="1162"/>
      <c r="P35" s="1162"/>
      <c r="Q35" s="1173"/>
      <c r="R35" s="1162"/>
      <c r="S35" s="1162"/>
      <c r="T35" s="1162"/>
      <c r="U35" s="1162"/>
      <c r="V35" s="1162"/>
      <c r="W35" s="1162"/>
      <c r="X35" s="1162"/>
      <c r="Y35" s="1162"/>
      <c r="Z35" s="1162"/>
      <c r="AA35" s="1162"/>
      <c r="AB35" s="1162"/>
      <c r="AC35" s="1162"/>
      <c r="AD35" s="1162"/>
    </row>
    <row r="36" spans="1:30" s="148" customFormat="1" ht="15">
      <c r="A36" s="161">
        <v>28</v>
      </c>
      <c r="B36" s="120"/>
      <c r="C36" s="111"/>
      <c r="D36" s="1154" t="s">
        <v>807</v>
      </c>
      <c r="E36" s="165"/>
      <c r="F36" s="285"/>
      <c r="G36" s="285"/>
      <c r="H36" s="283"/>
      <c r="I36" s="476">
        <f>J36+K36+L36+M36+N36+O36+P36+Q36</f>
        <v>0</v>
      </c>
      <c r="J36" s="152"/>
      <c r="K36" s="152"/>
      <c r="L36" s="152"/>
      <c r="M36" s="152"/>
      <c r="N36" s="152"/>
      <c r="O36" s="152"/>
      <c r="P36" s="152"/>
      <c r="Q36" s="284"/>
      <c r="R36" s="152"/>
      <c r="S36" s="152"/>
      <c r="T36" s="152"/>
      <c r="U36" s="152"/>
      <c r="V36" s="152"/>
      <c r="W36" s="152"/>
      <c r="X36" s="152"/>
      <c r="Y36" s="152"/>
      <c r="Z36" s="152"/>
      <c r="AA36" s="152"/>
      <c r="AB36" s="152"/>
      <c r="AC36" s="152"/>
      <c r="AD36" s="152"/>
    </row>
    <row r="37" spans="1:30" s="151" customFormat="1" ht="15">
      <c r="A37" s="161">
        <v>29</v>
      </c>
      <c r="B37" s="131"/>
      <c r="C37" s="443"/>
      <c r="D37" s="479" t="s">
        <v>609</v>
      </c>
      <c r="E37" s="479"/>
      <c r="F37" s="480"/>
      <c r="G37" s="480"/>
      <c r="H37" s="292"/>
      <c r="I37" s="477">
        <f>J37+K37+L37+M37+N37+O37+P37+Q37</f>
        <v>0</v>
      </c>
      <c r="J37" s="294"/>
      <c r="K37" s="294"/>
      <c r="L37" s="294"/>
      <c r="M37" s="294"/>
      <c r="N37" s="294"/>
      <c r="O37" s="294"/>
      <c r="P37" s="294"/>
      <c r="Q37" s="295"/>
      <c r="R37" s="294"/>
      <c r="S37" s="294"/>
      <c r="T37" s="294"/>
      <c r="U37" s="294"/>
      <c r="V37" s="294"/>
      <c r="W37" s="294"/>
      <c r="X37" s="294"/>
      <c r="Y37" s="294"/>
      <c r="Z37" s="294"/>
      <c r="AA37" s="294"/>
      <c r="AB37" s="294"/>
      <c r="AC37" s="294"/>
      <c r="AD37" s="294"/>
    </row>
    <row r="38" spans="1:30" s="176" customFormat="1" ht="15">
      <c r="A38" s="161">
        <v>30</v>
      </c>
      <c r="B38" s="1478"/>
      <c r="C38" s="1479"/>
      <c r="D38" s="481" t="s">
        <v>911</v>
      </c>
      <c r="E38" s="481"/>
      <c r="F38" s="482"/>
      <c r="G38" s="482"/>
      <c r="H38" s="299"/>
      <c r="I38" s="278">
        <f>J38+K38+L38+M38+N38+O38+P38+Q38</f>
        <v>0</v>
      </c>
      <c r="J38" s="198">
        <f>SUM(J36:J37)</f>
        <v>0</v>
      </c>
      <c r="K38" s="198">
        <f>SUM(K36:K37)</f>
        <v>0</v>
      </c>
      <c r="L38" s="198">
        <f>SUM(L36:L37)</f>
        <v>0</v>
      </c>
      <c r="M38" s="198">
        <f>SUM(M36:M37)</f>
        <v>0</v>
      </c>
      <c r="N38" s="198">
        <f>SUM(N36:N37)</f>
        <v>0</v>
      </c>
      <c r="O38" s="198">
        <f>SUM(O36:O37)</f>
        <v>0</v>
      </c>
      <c r="P38" s="198">
        <f>SUM(P36:P37)</f>
        <v>0</v>
      </c>
      <c r="Q38" s="1308">
        <f>SUM(Q36:Q37)</f>
        <v>0</v>
      </c>
      <c r="R38" s="198"/>
      <c r="S38" s="198"/>
      <c r="T38" s="198"/>
      <c r="U38" s="198"/>
      <c r="V38" s="198"/>
      <c r="W38" s="198"/>
      <c r="X38" s="198"/>
      <c r="Y38" s="198"/>
      <c r="Z38" s="198"/>
      <c r="AA38" s="198"/>
      <c r="AB38" s="198"/>
      <c r="AC38" s="198"/>
      <c r="AD38" s="198"/>
    </row>
    <row r="39" spans="1:30" s="167" customFormat="1" ht="15">
      <c r="A39" s="161">
        <v>31</v>
      </c>
      <c r="B39" s="125"/>
      <c r="C39" s="126">
        <v>2</v>
      </c>
      <c r="D39" s="1484" t="s">
        <v>380</v>
      </c>
      <c r="E39" s="166"/>
      <c r="F39" s="286"/>
      <c r="G39" s="286">
        <v>1053</v>
      </c>
      <c r="H39" s="287">
        <v>1158</v>
      </c>
      <c r="I39" s="278"/>
      <c r="J39" s="152"/>
      <c r="K39" s="152"/>
      <c r="L39" s="152"/>
      <c r="M39" s="152"/>
      <c r="N39" s="152"/>
      <c r="O39" s="152"/>
      <c r="P39" s="152"/>
      <c r="Q39" s="284"/>
      <c r="R39" s="290"/>
      <c r="S39" s="290"/>
      <c r="T39" s="290"/>
      <c r="U39" s="290"/>
      <c r="V39" s="290"/>
      <c r="W39" s="290"/>
      <c r="X39" s="290"/>
      <c r="Y39" s="290"/>
      <c r="Z39" s="290"/>
      <c r="AA39" s="290"/>
      <c r="AB39" s="290"/>
      <c r="AC39" s="290"/>
      <c r="AD39" s="290"/>
    </row>
    <row r="40" spans="1:30" s="1163" customFormat="1" ht="15">
      <c r="A40" s="161">
        <v>32</v>
      </c>
      <c r="B40" s="1133"/>
      <c r="C40" s="1134"/>
      <c r="D40" s="1171" t="s">
        <v>608</v>
      </c>
      <c r="E40" s="1171"/>
      <c r="F40" s="1172"/>
      <c r="G40" s="1172"/>
      <c r="H40" s="1157"/>
      <c r="I40" s="1158">
        <f>J40+K40+L40+M40+N40+O40+P40+Q40</f>
        <v>268</v>
      </c>
      <c r="J40" s="1162">
        <v>236</v>
      </c>
      <c r="K40" s="1162">
        <v>32</v>
      </c>
      <c r="L40" s="1162"/>
      <c r="M40" s="1162"/>
      <c r="N40" s="1162"/>
      <c r="O40" s="1162"/>
      <c r="P40" s="1162"/>
      <c r="Q40" s="1173"/>
      <c r="R40" s="1162"/>
      <c r="S40" s="1162"/>
      <c r="T40" s="1162"/>
      <c r="U40" s="1162"/>
      <c r="V40" s="1162"/>
      <c r="W40" s="1162"/>
      <c r="X40" s="1162"/>
      <c r="Y40" s="1162"/>
      <c r="Z40" s="1162"/>
      <c r="AA40" s="1162"/>
      <c r="AB40" s="1162"/>
      <c r="AC40" s="1162"/>
      <c r="AD40" s="1162"/>
    </row>
    <row r="41" spans="1:30" s="148" customFormat="1" ht="15">
      <c r="A41" s="161">
        <v>33</v>
      </c>
      <c r="B41" s="120"/>
      <c r="C41" s="111"/>
      <c r="D41" s="1154" t="s">
        <v>807</v>
      </c>
      <c r="E41" s="165"/>
      <c r="F41" s="285"/>
      <c r="G41" s="285"/>
      <c r="H41" s="283"/>
      <c r="I41" s="476">
        <f>J41+K41+L41+M41+N41+O41+P41+Q41</f>
        <v>783</v>
      </c>
      <c r="J41" s="152">
        <v>690</v>
      </c>
      <c r="K41" s="152">
        <v>93</v>
      </c>
      <c r="L41" s="152"/>
      <c r="M41" s="152"/>
      <c r="N41" s="152"/>
      <c r="O41" s="152"/>
      <c r="P41" s="152"/>
      <c r="Q41" s="284"/>
      <c r="R41" s="152"/>
      <c r="S41" s="152"/>
      <c r="T41" s="152"/>
      <c r="U41" s="152"/>
      <c r="V41" s="152"/>
      <c r="W41" s="152"/>
      <c r="X41" s="152"/>
      <c r="Y41" s="152"/>
      <c r="Z41" s="152"/>
      <c r="AA41" s="152"/>
      <c r="AB41" s="152"/>
      <c r="AC41" s="152"/>
      <c r="AD41" s="152"/>
    </row>
    <row r="42" spans="1:30" s="151" customFormat="1" ht="15">
      <c r="A42" s="161">
        <v>34</v>
      </c>
      <c r="B42" s="131"/>
      <c r="C42" s="443"/>
      <c r="D42" s="479" t="s">
        <v>609</v>
      </c>
      <c r="E42" s="479"/>
      <c r="F42" s="480"/>
      <c r="G42" s="480"/>
      <c r="H42" s="292"/>
      <c r="I42" s="477">
        <f>J42+K42+L42+M42+N42+O42+P42+Q42</f>
        <v>0</v>
      </c>
      <c r="J42" s="294"/>
      <c r="K42" s="294"/>
      <c r="L42" s="294"/>
      <c r="M42" s="294"/>
      <c r="N42" s="294"/>
      <c r="O42" s="294"/>
      <c r="P42" s="294"/>
      <c r="Q42" s="295"/>
      <c r="R42" s="294"/>
      <c r="S42" s="294"/>
      <c r="T42" s="294"/>
      <c r="U42" s="294"/>
      <c r="V42" s="294"/>
      <c r="W42" s="294"/>
      <c r="X42" s="294"/>
      <c r="Y42" s="294"/>
      <c r="Z42" s="294"/>
      <c r="AA42" s="294"/>
      <c r="AB42" s="294"/>
      <c r="AC42" s="294"/>
      <c r="AD42" s="294"/>
    </row>
    <row r="43" spans="1:30" s="176" customFormat="1" ht="15">
      <c r="A43" s="161">
        <v>35</v>
      </c>
      <c r="B43" s="1478"/>
      <c r="C43" s="1479"/>
      <c r="D43" s="481" t="s">
        <v>911</v>
      </c>
      <c r="E43" s="481"/>
      <c r="F43" s="482"/>
      <c r="G43" s="482"/>
      <c r="H43" s="299"/>
      <c r="I43" s="278">
        <f>J43+K43+L43+M43+N43+O43+P43+Q43</f>
        <v>783</v>
      </c>
      <c r="J43" s="198">
        <f>SUM(J41:J42)</f>
        <v>690</v>
      </c>
      <c r="K43" s="198">
        <f aca="true" t="shared" si="5" ref="K43:Q43">SUM(K41:K42)</f>
        <v>93</v>
      </c>
      <c r="L43" s="198">
        <f t="shared" si="5"/>
        <v>0</v>
      </c>
      <c r="M43" s="198">
        <f t="shared" si="5"/>
        <v>0</v>
      </c>
      <c r="N43" s="198">
        <f t="shared" si="5"/>
        <v>0</v>
      </c>
      <c r="O43" s="198">
        <f t="shared" si="5"/>
        <v>0</v>
      </c>
      <c r="P43" s="198">
        <f t="shared" si="5"/>
        <v>0</v>
      </c>
      <c r="Q43" s="1308">
        <f t="shared" si="5"/>
        <v>0</v>
      </c>
      <c r="R43" s="198"/>
      <c r="S43" s="198"/>
      <c r="T43" s="198"/>
      <c r="U43" s="198"/>
      <c r="V43" s="198"/>
      <c r="W43" s="198"/>
      <c r="X43" s="198"/>
      <c r="Y43" s="198"/>
      <c r="Z43" s="198"/>
      <c r="AA43" s="198"/>
      <c r="AB43" s="198"/>
      <c r="AC43" s="198"/>
      <c r="AD43" s="198"/>
    </row>
    <row r="44" spans="1:30" s="163" customFormat="1" ht="15">
      <c r="A44" s="161">
        <v>36</v>
      </c>
      <c r="B44" s="114">
        <v>3</v>
      </c>
      <c r="C44" s="115"/>
      <c r="D44" s="116" t="s">
        <v>178</v>
      </c>
      <c r="E44" s="162" t="s">
        <v>31</v>
      </c>
      <c r="F44" s="276">
        <v>248435</v>
      </c>
      <c r="G44" s="276">
        <v>327758</v>
      </c>
      <c r="H44" s="277">
        <v>332667</v>
      </c>
      <c r="I44" s="278"/>
      <c r="J44" s="175"/>
      <c r="K44" s="175"/>
      <c r="L44" s="288"/>
      <c r="M44" s="288"/>
      <c r="N44" s="288"/>
      <c r="O44" s="288"/>
      <c r="P44" s="288"/>
      <c r="Q44" s="289"/>
      <c r="R44" s="280"/>
      <c r="S44" s="280"/>
      <c r="T44" s="280"/>
      <c r="U44" s="280"/>
      <c r="V44" s="280"/>
      <c r="W44" s="280"/>
      <c r="X44" s="280"/>
      <c r="Y44" s="280"/>
      <c r="Z44" s="280"/>
      <c r="AA44" s="280"/>
      <c r="AB44" s="280"/>
      <c r="AC44" s="280"/>
      <c r="AD44" s="280"/>
    </row>
    <row r="45" spans="1:30" s="148" customFormat="1" ht="15">
      <c r="A45" s="161">
        <v>37</v>
      </c>
      <c r="B45" s="120"/>
      <c r="C45" s="111"/>
      <c r="D45" s="121" t="s">
        <v>382</v>
      </c>
      <c r="E45" s="164"/>
      <c r="F45" s="282"/>
      <c r="G45" s="282"/>
      <c r="H45" s="283"/>
      <c r="I45" s="496"/>
      <c r="Q45" s="472"/>
      <c r="R45" s="152"/>
      <c r="S45" s="152"/>
      <c r="T45" s="152"/>
      <c r="U45" s="152"/>
      <c r="V45" s="152"/>
      <c r="W45" s="152"/>
      <c r="X45" s="152"/>
      <c r="Y45" s="152"/>
      <c r="Z45" s="152"/>
      <c r="AA45" s="152"/>
      <c r="AB45" s="152"/>
      <c r="AC45" s="152"/>
      <c r="AD45" s="152"/>
    </row>
    <row r="46" spans="1:30" s="1163" customFormat="1" ht="15">
      <c r="A46" s="161">
        <v>38</v>
      </c>
      <c r="B46" s="1133"/>
      <c r="C46" s="1134"/>
      <c r="D46" s="1135" t="s">
        <v>608</v>
      </c>
      <c r="E46" s="1155"/>
      <c r="F46" s="1156"/>
      <c r="G46" s="1156"/>
      <c r="H46" s="1157"/>
      <c r="I46" s="1158">
        <f>J46+K46+L46+M46+N46+O46+P46+Q46</f>
        <v>344902</v>
      </c>
      <c r="J46" s="1159">
        <v>219517</v>
      </c>
      <c r="K46" s="1159">
        <v>62280</v>
      </c>
      <c r="L46" s="1159">
        <v>60675</v>
      </c>
      <c r="M46" s="1160"/>
      <c r="N46" s="1160">
        <v>1200</v>
      </c>
      <c r="O46" s="1160">
        <v>1230</v>
      </c>
      <c r="P46" s="1160"/>
      <c r="Q46" s="1161"/>
      <c r="R46" s="1162"/>
      <c r="S46" s="1162"/>
      <c r="T46" s="1162"/>
      <c r="U46" s="1162"/>
      <c r="V46" s="1162"/>
      <c r="W46" s="1162"/>
      <c r="X46" s="1162"/>
      <c r="Y46" s="1162"/>
      <c r="Z46" s="1162"/>
      <c r="AA46" s="1162"/>
      <c r="AB46" s="1162"/>
      <c r="AC46" s="1162"/>
      <c r="AD46" s="1162"/>
    </row>
    <row r="47" spans="1:30" s="148" customFormat="1" ht="15">
      <c r="A47" s="161">
        <v>39</v>
      </c>
      <c r="B47" s="120"/>
      <c r="C47" s="111"/>
      <c r="D47" s="121" t="s">
        <v>807</v>
      </c>
      <c r="E47" s="164"/>
      <c r="F47" s="282"/>
      <c r="G47" s="282"/>
      <c r="H47" s="283"/>
      <c r="I47" s="476">
        <f>J47+K47+L47+M47+N47+O47+P47+Q47</f>
        <v>355339</v>
      </c>
      <c r="J47" s="279">
        <v>224019</v>
      </c>
      <c r="K47" s="279">
        <v>63486</v>
      </c>
      <c r="L47" s="279">
        <v>59819</v>
      </c>
      <c r="M47" s="280"/>
      <c r="N47" s="280">
        <v>1200</v>
      </c>
      <c r="O47" s="280">
        <v>6815</v>
      </c>
      <c r="P47" s="280"/>
      <c r="Q47" s="281"/>
      <c r="R47" s="152"/>
      <c r="S47" s="152"/>
      <c r="T47" s="152"/>
      <c r="U47" s="152"/>
      <c r="V47" s="152"/>
      <c r="W47" s="152"/>
      <c r="X47" s="152"/>
      <c r="Y47" s="152"/>
      <c r="Z47" s="152"/>
      <c r="AA47" s="152"/>
      <c r="AB47" s="152"/>
      <c r="AC47" s="152"/>
      <c r="AD47" s="152"/>
    </row>
    <row r="48" spans="1:30" s="151" customFormat="1" ht="15">
      <c r="A48" s="161">
        <v>40</v>
      </c>
      <c r="B48" s="131"/>
      <c r="C48" s="443"/>
      <c r="D48" s="138" t="s">
        <v>923</v>
      </c>
      <c r="E48" s="1505"/>
      <c r="F48" s="473"/>
      <c r="G48" s="473"/>
      <c r="H48" s="292"/>
      <c r="I48" s="477">
        <f>J48+K48+L48+M48+N48+O48+P48+Q48</f>
        <v>61</v>
      </c>
      <c r="J48" s="294">
        <v>48</v>
      </c>
      <c r="K48" s="294">
        <v>13</v>
      </c>
      <c r="L48" s="294"/>
      <c r="M48" s="294"/>
      <c r="N48" s="294"/>
      <c r="O48" s="294"/>
      <c r="P48" s="294"/>
      <c r="Q48" s="295"/>
      <c r="R48" s="294"/>
      <c r="S48" s="294"/>
      <c r="T48" s="294"/>
      <c r="U48" s="294"/>
      <c r="V48" s="294"/>
      <c r="W48" s="294"/>
      <c r="X48" s="294"/>
      <c r="Y48" s="294"/>
      <c r="Z48" s="294"/>
      <c r="AA48" s="294"/>
      <c r="AB48" s="294"/>
      <c r="AC48" s="294"/>
      <c r="AD48" s="294"/>
    </row>
    <row r="49" spans="1:30" s="151" customFormat="1" ht="15">
      <c r="A49" s="161">
        <v>41</v>
      </c>
      <c r="B49" s="131"/>
      <c r="C49" s="443"/>
      <c r="D49" s="138" t="s">
        <v>927</v>
      </c>
      <c r="E49" s="1505"/>
      <c r="F49" s="473"/>
      <c r="G49" s="473"/>
      <c r="H49" s="292"/>
      <c r="I49" s="477">
        <f>J49+K49+L49+M49+N49+O49+P49+Q49</f>
        <v>1503</v>
      </c>
      <c r="J49" s="294">
        <v>1183</v>
      </c>
      <c r="K49" s="294">
        <v>320</v>
      </c>
      <c r="L49" s="294"/>
      <c r="M49" s="294"/>
      <c r="N49" s="294"/>
      <c r="O49" s="294"/>
      <c r="P49" s="294"/>
      <c r="Q49" s="295"/>
      <c r="R49" s="294"/>
      <c r="S49" s="294"/>
      <c r="T49" s="294"/>
      <c r="U49" s="294"/>
      <c r="V49" s="294"/>
      <c r="W49" s="294"/>
      <c r="X49" s="294"/>
      <c r="Y49" s="294"/>
      <c r="Z49" s="294"/>
      <c r="AA49" s="294"/>
      <c r="AB49" s="294"/>
      <c r="AC49" s="294"/>
      <c r="AD49" s="294"/>
    </row>
    <row r="50" spans="1:30" s="151" customFormat="1" ht="30">
      <c r="A50" s="1345">
        <v>42</v>
      </c>
      <c r="B50" s="131"/>
      <c r="C50" s="443"/>
      <c r="D50" s="718" t="s">
        <v>929</v>
      </c>
      <c r="E50" s="1505"/>
      <c r="F50" s="473"/>
      <c r="G50" s="473"/>
      <c r="H50" s="292"/>
      <c r="I50" s="477">
        <f>J50+K50+L50+M50+N50+O50+P50+Q50</f>
        <v>658</v>
      </c>
      <c r="J50" s="294">
        <v>518</v>
      </c>
      <c r="K50" s="294">
        <v>140</v>
      </c>
      <c r="L50" s="294"/>
      <c r="M50" s="294"/>
      <c r="N50" s="294"/>
      <c r="O50" s="294"/>
      <c r="P50" s="294"/>
      <c r="Q50" s="295"/>
      <c r="R50" s="294"/>
      <c r="S50" s="294"/>
      <c r="T50" s="294"/>
      <c r="U50" s="294"/>
      <c r="V50" s="294"/>
      <c r="W50" s="294"/>
      <c r="X50" s="294"/>
      <c r="Y50" s="294"/>
      <c r="Z50" s="294"/>
      <c r="AA50" s="294"/>
      <c r="AB50" s="294"/>
      <c r="AC50" s="294"/>
      <c r="AD50" s="294"/>
    </row>
    <row r="51" spans="1:30" s="151" customFormat="1" ht="15">
      <c r="A51" s="161">
        <v>43</v>
      </c>
      <c r="B51" s="131"/>
      <c r="C51" s="443"/>
      <c r="D51" s="718" t="s">
        <v>931</v>
      </c>
      <c r="E51" s="1505"/>
      <c r="F51" s="473"/>
      <c r="G51" s="473"/>
      <c r="H51" s="292"/>
      <c r="I51" s="477">
        <f>J51+K51+L51+M51+N51+O51+P51+Q51</f>
        <v>0</v>
      </c>
      <c r="J51" s="294"/>
      <c r="K51" s="294">
        <v>2100</v>
      </c>
      <c r="L51" s="294">
        <v>-1000</v>
      </c>
      <c r="M51" s="294"/>
      <c r="N51" s="294">
        <v>-1100</v>
      </c>
      <c r="O51" s="294"/>
      <c r="P51" s="294"/>
      <c r="Q51" s="295"/>
      <c r="R51" s="294"/>
      <c r="S51" s="294"/>
      <c r="T51" s="294"/>
      <c r="U51" s="294"/>
      <c r="V51" s="294"/>
      <c r="W51" s="294"/>
      <c r="X51" s="294"/>
      <c r="Y51" s="294"/>
      <c r="Z51" s="294"/>
      <c r="AA51" s="294"/>
      <c r="AB51" s="294"/>
      <c r="AC51" s="294"/>
      <c r="AD51" s="294"/>
    </row>
    <row r="52" spans="1:30" s="176" customFormat="1" ht="15">
      <c r="A52" s="161">
        <v>44</v>
      </c>
      <c r="B52" s="1478"/>
      <c r="C52" s="1479"/>
      <c r="D52" s="135" t="s">
        <v>911</v>
      </c>
      <c r="E52" s="170"/>
      <c r="F52" s="475"/>
      <c r="G52" s="475"/>
      <c r="H52" s="299"/>
      <c r="I52" s="278">
        <f>J52+K52+L52+M52+N52+O52+P52+Q52</f>
        <v>357561</v>
      </c>
      <c r="J52" s="198">
        <f>SUM(J47:J51)</f>
        <v>225768</v>
      </c>
      <c r="K52" s="198">
        <f>SUM(K47:K51)</f>
        <v>66059</v>
      </c>
      <c r="L52" s="198">
        <f aca="true" t="shared" si="6" ref="L52:Q52">SUM(L47:L51)</f>
        <v>58819</v>
      </c>
      <c r="M52" s="198">
        <f t="shared" si="6"/>
        <v>0</v>
      </c>
      <c r="N52" s="198">
        <f t="shared" si="6"/>
        <v>100</v>
      </c>
      <c r="O52" s="198">
        <f t="shared" si="6"/>
        <v>6815</v>
      </c>
      <c r="P52" s="198">
        <f t="shared" si="6"/>
        <v>0</v>
      </c>
      <c r="Q52" s="1308">
        <f t="shared" si="6"/>
        <v>0</v>
      </c>
      <c r="R52" s="198"/>
      <c r="S52" s="198"/>
      <c r="T52" s="198"/>
      <c r="U52" s="198"/>
      <c r="V52" s="198"/>
      <c r="W52" s="198"/>
      <c r="X52" s="198"/>
      <c r="Y52" s="198"/>
      <c r="Z52" s="198"/>
      <c r="AA52" s="198"/>
      <c r="AB52" s="198"/>
      <c r="AC52" s="198"/>
      <c r="AD52" s="198"/>
    </row>
    <row r="53" spans="1:30" s="143" customFormat="1" ht="28.5">
      <c r="A53" s="161">
        <v>45</v>
      </c>
      <c r="B53" s="770"/>
      <c r="C53" s="728">
        <v>1</v>
      </c>
      <c r="D53" s="727" t="s">
        <v>405</v>
      </c>
      <c r="E53" s="727"/>
      <c r="F53" s="730">
        <v>281</v>
      </c>
      <c r="G53" s="730"/>
      <c r="H53" s="283">
        <v>556</v>
      </c>
      <c r="I53" s="731"/>
      <c r="J53" s="282"/>
      <c r="K53" s="282"/>
      <c r="L53" s="282"/>
      <c r="M53" s="282"/>
      <c r="N53" s="282"/>
      <c r="O53" s="282"/>
      <c r="P53" s="282"/>
      <c r="Q53" s="732"/>
      <c r="R53" s="282"/>
      <c r="S53" s="282"/>
      <c r="T53" s="282"/>
      <c r="U53" s="282"/>
      <c r="V53" s="282"/>
      <c r="W53" s="282"/>
      <c r="X53" s="282"/>
      <c r="Y53" s="282"/>
      <c r="Z53" s="282"/>
      <c r="AA53" s="282"/>
      <c r="AB53" s="282"/>
      <c r="AC53" s="282"/>
      <c r="AD53" s="282"/>
    </row>
    <row r="54" spans="1:30" s="1163" customFormat="1" ht="15">
      <c r="A54" s="161">
        <v>46</v>
      </c>
      <c r="B54" s="1133"/>
      <c r="C54" s="1134"/>
      <c r="D54" s="1171" t="s">
        <v>608</v>
      </c>
      <c r="E54" s="1171"/>
      <c r="F54" s="1172"/>
      <c r="G54" s="1172"/>
      <c r="H54" s="1157"/>
      <c r="I54" s="1158">
        <f>J54+K54+L54+M54+N54+O54+P54+Q54</f>
        <v>0</v>
      </c>
      <c r="J54" s="1162"/>
      <c r="K54" s="1162"/>
      <c r="L54" s="1162"/>
      <c r="M54" s="1162"/>
      <c r="N54" s="1162"/>
      <c r="O54" s="1162"/>
      <c r="P54" s="1162"/>
      <c r="Q54" s="1173"/>
      <c r="R54" s="1162"/>
      <c r="S54" s="1162"/>
      <c r="T54" s="1162"/>
      <c r="U54" s="1162"/>
      <c r="V54" s="1162"/>
      <c r="W54" s="1162"/>
      <c r="X54" s="1162"/>
      <c r="Y54" s="1162"/>
      <c r="Z54" s="1162"/>
      <c r="AA54" s="1162"/>
      <c r="AB54" s="1162"/>
      <c r="AC54" s="1162"/>
      <c r="AD54" s="1162"/>
    </row>
    <row r="55" spans="1:30" s="148" customFormat="1" ht="15">
      <c r="A55" s="161">
        <v>47</v>
      </c>
      <c r="B55" s="120"/>
      <c r="C55" s="111"/>
      <c r="D55" s="1154" t="s">
        <v>807</v>
      </c>
      <c r="E55" s="165"/>
      <c r="F55" s="285"/>
      <c r="G55" s="285"/>
      <c r="H55" s="283"/>
      <c r="I55" s="476">
        <f>J55+K55+L55+M55+N55+O55+P55+Q55</f>
        <v>0</v>
      </c>
      <c r="J55" s="152"/>
      <c r="K55" s="152"/>
      <c r="L55" s="152"/>
      <c r="M55" s="152"/>
      <c r="N55" s="152"/>
      <c r="O55" s="152"/>
      <c r="P55" s="152"/>
      <c r="Q55" s="284"/>
      <c r="R55" s="152"/>
      <c r="S55" s="152"/>
      <c r="T55" s="152"/>
      <c r="U55" s="152"/>
      <c r="V55" s="152"/>
      <c r="W55" s="152"/>
      <c r="X55" s="152"/>
      <c r="Y55" s="152"/>
      <c r="Z55" s="152"/>
      <c r="AA55" s="152"/>
      <c r="AB55" s="152"/>
      <c r="AC55" s="152"/>
      <c r="AD55" s="152"/>
    </row>
    <row r="56" spans="1:30" s="151" customFormat="1" ht="15">
      <c r="A56" s="161">
        <v>48</v>
      </c>
      <c r="B56" s="131"/>
      <c r="C56" s="443"/>
      <c r="D56" s="479" t="s">
        <v>609</v>
      </c>
      <c r="E56" s="479"/>
      <c r="F56" s="480"/>
      <c r="G56" s="480"/>
      <c r="H56" s="292"/>
      <c r="I56" s="477">
        <f>J56+K56+L56+M56+N56+O56+P56+Q56</f>
        <v>0</v>
      </c>
      <c r="J56" s="294"/>
      <c r="K56" s="294"/>
      <c r="L56" s="294"/>
      <c r="M56" s="294"/>
      <c r="N56" s="294"/>
      <c r="O56" s="294"/>
      <c r="P56" s="294"/>
      <c r="Q56" s="295"/>
      <c r="R56" s="294"/>
      <c r="S56" s="294"/>
      <c r="T56" s="294"/>
      <c r="U56" s="294"/>
      <c r="V56" s="294"/>
      <c r="W56" s="294"/>
      <c r="X56" s="294"/>
      <c r="Y56" s="294"/>
      <c r="Z56" s="294"/>
      <c r="AA56" s="294"/>
      <c r="AB56" s="294"/>
      <c r="AC56" s="294"/>
      <c r="AD56" s="294"/>
    </row>
    <row r="57" spans="1:30" s="176" customFormat="1" ht="15">
      <c r="A57" s="161">
        <v>49</v>
      </c>
      <c r="B57" s="1478"/>
      <c r="C57" s="1479"/>
      <c r="D57" s="481" t="s">
        <v>911</v>
      </c>
      <c r="E57" s="481"/>
      <c r="F57" s="482"/>
      <c r="G57" s="482"/>
      <c r="H57" s="299"/>
      <c r="I57" s="278">
        <f>J57+K57+L57+M57+N57+O57+P57+Q57</f>
        <v>0</v>
      </c>
      <c r="J57" s="198">
        <f>SUM(J55:J56)</f>
        <v>0</v>
      </c>
      <c r="K57" s="198">
        <f>SUM(K55:K56)</f>
        <v>0</v>
      </c>
      <c r="L57" s="198">
        <f>SUM(L55:L56)</f>
        <v>0</v>
      </c>
      <c r="M57" s="198">
        <f>SUM(M55:M56)</f>
        <v>0</v>
      </c>
      <c r="N57" s="198">
        <f>SUM(N55:N56)</f>
        <v>0</v>
      </c>
      <c r="O57" s="198">
        <f>SUM(O55:O56)</f>
        <v>0</v>
      </c>
      <c r="P57" s="198">
        <f>SUM(P55:P56)</f>
        <v>0</v>
      </c>
      <c r="Q57" s="1308">
        <f>SUM(Q55:Q56)</f>
        <v>0</v>
      </c>
      <c r="R57" s="198"/>
      <c r="S57" s="198"/>
      <c r="T57" s="198"/>
      <c r="U57" s="198"/>
      <c r="V57" s="198"/>
      <c r="W57" s="198"/>
      <c r="X57" s="198"/>
      <c r="Y57" s="198"/>
      <c r="Z57" s="198"/>
      <c r="AA57" s="198"/>
      <c r="AB57" s="198"/>
      <c r="AC57" s="198"/>
      <c r="AD57" s="198"/>
    </row>
    <row r="58" spans="1:30" s="171" customFormat="1" ht="15">
      <c r="A58" s="161">
        <v>50</v>
      </c>
      <c r="B58" s="114"/>
      <c r="C58" s="115">
        <v>2</v>
      </c>
      <c r="D58" s="1507" t="s">
        <v>380</v>
      </c>
      <c r="E58" s="174"/>
      <c r="F58" s="276"/>
      <c r="G58" s="276">
        <v>2317</v>
      </c>
      <c r="H58" s="277">
        <v>2146</v>
      </c>
      <c r="I58" s="745"/>
      <c r="J58" s="280"/>
      <c r="K58" s="280"/>
      <c r="L58" s="280"/>
      <c r="M58" s="280"/>
      <c r="N58" s="280"/>
      <c r="O58" s="280"/>
      <c r="P58" s="280"/>
      <c r="Q58" s="281"/>
      <c r="R58" s="1482"/>
      <c r="S58" s="1482"/>
      <c r="T58" s="1482"/>
      <c r="U58" s="1482"/>
      <c r="V58" s="1482"/>
      <c r="W58" s="1482"/>
      <c r="X58" s="1482"/>
      <c r="Y58" s="1482"/>
      <c r="Z58" s="1482"/>
      <c r="AA58" s="1482"/>
      <c r="AB58" s="1482"/>
      <c r="AC58" s="1482"/>
      <c r="AD58" s="1482"/>
    </row>
    <row r="59" spans="1:30" s="1163" customFormat="1" ht="15">
      <c r="A59" s="161">
        <v>51</v>
      </c>
      <c r="B59" s="1133"/>
      <c r="C59" s="1134"/>
      <c r="D59" s="1171" t="s">
        <v>608</v>
      </c>
      <c r="E59" s="1171"/>
      <c r="F59" s="1172"/>
      <c r="G59" s="1172"/>
      <c r="H59" s="1157"/>
      <c r="I59" s="1158">
        <f>J59+K59+L59+M59+N59+O59+P59+Q59</f>
        <v>0</v>
      </c>
      <c r="J59" s="1162"/>
      <c r="K59" s="1162"/>
      <c r="L59" s="1162"/>
      <c r="M59" s="1162"/>
      <c r="N59" s="1162"/>
      <c r="O59" s="1162"/>
      <c r="P59" s="1162"/>
      <c r="Q59" s="1173"/>
      <c r="R59" s="1162"/>
      <c r="S59" s="1162"/>
      <c r="T59" s="1162"/>
      <c r="U59" s="1162"/>
      <c r="V59" s="1162"/>
      <c r="W59" s="1162"/>
      <c r="X59" s="1162"/>
      <c r="Y59" s="1162"/>
      <c r="Z59" s="1162"/>
      <c r="AA59" s="1162"/>
      <c r="AB59" s="1162"/>
      <c r="AC59" s="1162"/>
      <c r="AD59" s="1162"/>
    </row>
    <row r="60" spans="1:30" s="148" customFormat="1" ht="15">
      <c r="A60" s="161">
        <v>52</v>
      </c>
      <c r="B60" s="120"/>
      <c r="C60" s="111"/>
      <c r="D60" s="1154" t="s">
        <v>807</v>
      </c>
      <c r="E60" s="165"/>
      <c r="F60" s="285"/>
      <c r="G60" s="285"/>
      <c r="H60" s="283"/>
      <c r="I60" s="476">
        <f>J60+K60+L60+M60+N60+O60+P60+Q60</f>
        <v>0</v>
      </c>
      <c r="J60" s="152"/>
      <c r="K60" s="152"/>
      <c r="L60" s="152"/>
      <c r="M60" s="152"/>
      <c r="N60" s="152"/>
      <c r="O60" s="152"/>
      <c r="P60" s="152"/>
      <c r="Q60" s="284"/>
      <c r="R60" s="152"/>
      <c r="S60" s="152"/>
      <c r="T60" s="152"/>
      <c r="U60" s="152"/>
      <c r="V60" s="152"/>
      <c r="W60" s="152"/>
      <c r="X60" s="152"/>
      <c r="Y60" s="152"/>
      <c r="Z60" s="152"/>
      <c r="AA60" s="152"/>
      <c r="AB60" s="152"/>
      <c r="AC60" s="152"/>
      <c r="AD60" s="152"/>
    </row>
    <row r="61" spans="1:30" s="151" customFormat="1" ht="15">
      <c r="A61" s="161">
        <v>53</v>
      </c>
      <c r="B61" s="131"/>
      <c r="C61" s="443"/>
      <c r="D61" s="479" t="s">
        <v>609</v>
      </c>
      <c r="E61" s="479"/>
      <c r="F61" s="480"/>
      <c r="G61" s="480"/>
      <c r="H61" s="292"/>
      <c r="I61" s="477">
        <f>J61+K61+L61+M61+N61+O61+P61+Q61</f>
        <v>0</v>
      </c>
      <c r="J61" s="294"/>
      <c r="K61" s="294"/>
      <c r="L61" s="294"/>
      <c r="M61" s="294"/>
      <c r="N61" s="294"/>
      <c r="O61" s="294"/>
      <c r="P61" s="294"/>
      <c r="Q61" s="295"/>
      <c r="R61" s="294"/>
      <c r="S61" s="294"/>
      <c r="T61" s="294"/>
      <c r="U61" s="294"/>
      <c r="V61" s="294"/>
      <c r="W61" s="294"/>
      <c r="X61" s="294"/>
      <c r="Y61" s="294"/>
      <c r="Z61" s="294"/>
      <c r="AA61" s="294"/>
      <c r="AB61" s="294"/>
      <c r="AC61" s="294"/>
      <c r="AD61" s="294"/>
    </row>
    <row r="62" spans="1:30" s="176" customFormat="1" ht="15">
      <c r="A62" s="161">
        <v>54</v>
      </c>
      <c r="B62" s="1478"/>
      <c r="C62" s="1479"/>
      <c r="D62" s="481" t="s">
        <v>911</v>
      </c>
      <c r="E62" s="481"/>
      <c r="F62" s="482"/>
      <c r="G62" s="482"/>
      <c r="H62" s="299"/>
      <c r="I62" s="278">
        <f>J62+K62+L62+M62+N62+O62+P62+Q62</f>
        <v>0</v>
      </c>
      <c r="J62" s="198">
        <f>SUM(J60:J61)</f>
        <v>0</v>
      </c>
      <c r="K62" s="198">
        <f>SUM(K60:K61)</f>
        <v>0</v>
      </c>
      <c r="L62" s="198">
        <f>SUM(L60:L61)</f>
        <v>0</v>
      </c>
      <c r="M62" s="198">
        <f>SUM(M60:M61)</f>
        <v>0</v>
      </c>
      <c r="N62" s="198">
        <f>SUM(N60:N61)</f>
        <v>0</v>
      </c>
      <c r="O62" s="198">
        <f>SUM(O60:O61)</f>
        <v>0</v>
      </c>
      <c r="P62" s="198">
        <f>SUM(P60:P61)</f>
        <v>0</v>
      </c>
      <c r="Q62" s="1308">
        <f>SUM(Q60:Q61)</f>
        <v>0</v>
      </c>
      <c r="R62" s="198"/>
      <c r="S62" s="198"/>
      <c r="T62" s="198"/>
      <c r="U62" s="198"/>
      <c r="V62" s="198"/>
      <c r="W62" s="198"/>
      <c r="X62" s="198"/>
      <c r="Y62" s="198"/>
      <c r="Z62" s="198"/>
      <c r="AA62" s="198"/>
      <c r="AB62" s="198"/>
      <c r="AC62" s="198"/>
      <c r="AD62" s="198"/>
    </row>
    <row r="63" spans="1:30" s="163" customFormat="1" ht="15">
      <c r="A63" s="161">
        <v>55</v>
      </c>
      <c r="B63" s="114">
        <v>4</v>
      </c>
      <c r="C63" s="115"/>
      <c r="D63" s="116" t="s">
        <v>745</v>
      </c>
      <c r="E63" s="162" t="s">
        <v>31</v>
      </c>
      <c r="F63" s="276">
        <v>189834</v>
      </c>
      <c r="G63" s="276">
        <v>240673</v>
      </c>
      <c r="H63" s="277">
        <v>235464</v>
      </c>
      <c r="I63" s="278"/>
      <c r="J63" s="175"/>
      <c r="K63" s="175"/>
      <c r="L63" s="288"/>
      <c r="M63" s="288"/>
      <c r="N63" s="288"/>
      <c r="O63" s="288"/>
      <c r="P63" s="288"/>
      <c r="Q63" s="289"/>
      <c r="R63" s="280"/>
      <c r="S63" s="280"/>
      <c r="T63" s="280"/>
      <c r="U63" s="280"/>
      <c r="V63" s="280"/>
      <c r="W63" s="280"/>
      <c r="X63" s="280"/>
      <c r="Y63" s="280"/>
      <c r="Z63" s="280"/>
      <c r="AA63" s="280"/>
      <c r="AB63" s="280"/>
      <c r="AC63" s="280"/>
      <c r="AD63" s="280"/>
    </row>
    <row r="64" spans="1:30" s="1163" customFormat="1" ht="15">
      <c r="A64" s="161">
        <v>56</v>
      </c>
      <c r="B64" s="1133"/>
      <c r="C64" s="1134"/>
      <c r="D64" s="1135" t="s">
        <v>608</v>
      </c>
      <c r="E64" s="1155"/>
      <c r="F64" s="1156"/>
      <c r="G64" s="1156"/>
      <c r="H64" s="1157"/>
      <c r="I64" s="1158">
        <f>J64+K64+L64+M64+N64+O64+P64+Q64</f>
        <v>255649</v>
      </c>
      <c r="J64" s="1159">
        <v>159807</v>
      </c>
      <c r="K64" s="1159">
        <v>43426</v>
      </c>
      <c r="L64" s="1159">
        <v>50726</v>
      </c>
      <c r="M64" s="1160"/>
      <c r="N64" s="1160">
        <v>790</v>
      </c>
      <c r="O64" s="1160">
        <v>900</v>
      </c>
      <c r="P64" s="1160"/>
      <c r="Q64" s="1161"/>
      <c r="R64" s="1162"/>
      <c r="S64" s="1162"/>
      <c r="T64" s="1162"/>
      <c r="U64" s="1162"/>
      <c r="V64" s="1162"/>
      <c r="W64" s="1162"/>
      <c r="X64" s="1162"/>
      <c r="Y64" s="1162"/>
      <c r="Z64" s="1162"/>
      <c r="AA64" s="1162"/>
      <c r="AB64" s="1162"/>
      <c r="AC64" s="1162"/>
      <c r="AD64" s="1162"/>
    </row>
    <row r="65" spans="1:30" s="148" customFormat="1" ht="15">
      <c r="A65" s="161">
        <v>57</v>
      </c>
      <c r="B65" s="120"/>
      <c r="C65" s="111"/>
      <c r="D65" s="121" t="s">
        <v>807</v>
      </c>
      <c r="E65" s="164"/>
      <c r="F65" s="282"/>
      <c r="G65" s="282"/>
      <c r="H65" s="283"/>
      <c r="I65" s="476">
        <f>J65+K65+L65+M65+N65+O65+P65+Q65</f>
        <v>269609</v>
      </c>
      <c r="J65" s="279">
        <v>161773</v>
      </c>
      <c r="K65" s="279">
        <v>44705</v>
      </c>
      <c r="L65" s="279">
        <v>52641</v>
      </c>
      <c r="M65" s="280"/>
      <c r="N65" s="280">
        <v>1290</v>
      </c>
      <c r="O65" s="280">
        <v>9200</v>
      </c>
      <c r="P65" s="280"/>
      <c r="Q65" s="281"/>
      <c r="R65" s="152"/>
      <c r="S65" s="152"/>
      <c r="T65" s="152"/>
      <c r="U65" s="152"/>
      <c r="V65" s="152"/>
      <c r="W65" s="152"/>
      <c r="X65" s="152"/>
      <c r="Y65" s="152"/>
      <c r="Z65" s="152"/>
      <c r="AA65" s="152"/>
      <c r="AB65" s="152"/>
      <c r="AC65" s="152"/>
      <c r="AD65" s="152"/>
    </row>
    <row r="66" spans="1:30" s="151" customFormat="1" ht="15">
      <c r="A66" s="161">
        <v>58</v>
      </c>
      <c r="B66" s="131"/>
      <c r="C66" s="443"/>
      <c r="D66" s="138" t="s">
        <v>923</v>
      </c>
      <c r="E66" s="1505"/>
      <c r="F66" s="473"/>
      <c r="G66" s="473"/>
      <c r="H66" s="292"/>
      <c r="I66" s="477">
        <f>J66+K66+L66+M66+N66+O66+P66+Q66</f>
        <v>96</v>
      </c>
      <c r="J66" s="294">
        <v>76</v>
      </c>
      <c r="K66" s="294">
        <v>20</v>
      </c>
      <c r="L66" s="294"/>
      <c r="M66" s="294"/>
      <c r="N66" s="294"/>
      <c r="O66" s="294"/>
      <c r="P66" s="294"/>
      <c r="Q66" s="295"/>
      <c r="R66" s="294"/>
      <c r="S66" s="294"/>
      <c r="T66" s="294"/>
      <c r="U66" s="294"/>
      <c r="V66" s="294"/>
      <c r="W66" s="294"/>
      <c r="X66" s="294"/>
      <c r="Y66" s="294"/>
      <c r="Z66" s="294"/>
      <c r="AA66" s="294"/>
      <c r="AB66" s="294"/>
      <c r="AC66" s="294"/>
      <c r="AD66" s="294"/>
    </row>
    <row r="67" spans="1:30" s="151" customFormat="1" ht="15">
      <c r="A67" s="161">
        <v>59</v>
      </c>
      <c r="B67" s="131"/>
      <c r="C67" s="443"/>
      <c r="D67" s="138" t="s">
        <v>927</v>
      </c>
      <c r="E67" s="1505"/>
      <c r="F67" s="473"/>
      <c r="G67" s="473"/>
      <c r="H67" s="292"/>
      <c r="I67" s="477">
        <f>J67+K67+L67+M67+N67+O67+P67+Q67</f>
        <v>1196</v>
      </c>
      <c r="J67" s="294">
        <v>942</v>
      </c>
      <c r="K67" s="294">
        <v>254</v>
      </c>
      <c r="L67" s="294"/>
      <c r="M67" s="294"/>
      <c r="N67" s="294"/>
      <c r="O67" s="294"/>
      <c r="P67" s="294"/>
      <c r="Q67" s="295"/>
      <c r="R67" s="294"/>
      <c r="S67" s="294"/>
      <c r="T67" s="294"/>
      <c r="U67" s="294"/>
      <c r="V67" s="294"/>
      <c r="W67" s="294"/>
      <c r="X67" s="294"/>
      <c r="Y67" s="294"/>
      <c r="Z67" s="294"/>
      <c r="AA67" s="294"/>
      <c r="AB67" s="294"/>
      <c r="AC67" s="294"/>
      <c r="AD67" s="294"/>
    </row>
    <row r="68" spans="1:30" s="151" customFormat="1" ht="15">
      <c r="A68" s="161">
        <v>60</v>
      </c>
      <c r="B68" s="131"/>
      <c r="C68" s="443"/>
      <c r="D68" s="138" t="s">
        <v>1051</v>
      </c>
      <c r="E68" s="1505"/>
      <c r="F68" s="473"/>
      <c r="G68" s="473"/>
      <c r="H68" s="292"/>
      <c r="I68" s="477">
        <f>J68+K68+L68+M68+N68+O68+P68+Q68</f>
        <v>150</v>
      </c>
      <c r="J68" s="294"/>
      <c r="K68" s="294"/>
      <c r="L68" s="294">
        <v>150</v>
      </c>
      <c r="M68" s="294"/>
      <c r="N68" s="294"/>
      <c r="O68" s="294"/>
      <c r="P68" s="294"/>
      <c r="Q68" s="295"/>
      <c r="R68" s="294"/>
      <c r="S68" s="294"/>
      <c r="T68" s="294"/>
      <c r="U68" s="294"/>
      <c r="V68" s="294"/>
      <c r="W68" s="294"/>
      <c r="X68" s="294"/>
      <c r="Y68" s="294"/>
      <c r="Z68" s="294"/>
      <c r="AA68" s="294"/>
      <c r="AB68" s="294"/>
      <c r="AC68" s="294"/>
      <c r="AD68" s="294"/>
    </row>
    <row r="69" spans="1:30" s="176" customFormat="1" ht="15">
      <c r="A69" s="161">
        <v>61</v>
      </c>
      <c r="B69" s="1478"/>
      <c r="C69" s="1479"/>
      <c r="D69" s="135" t="s">
        <v>911</v>
      </c>
      <c r="E69" s="170"/>
      <c r="F69" s="475"/>
      <c r="G69" s="475"/>
      <c r="H69" s="299"/>
      <c r="I69" s="278">
        <f>J69+K69+L69+M69+N69+O69+P69+Q69</f>
        <v>271051</v>
      </c>
      <c r="J69" s="198">
        <f>SUM(J65:J68)</f>
        <v>162791</v>
      </c>
      <c r="K69" s="198">
        <f aca="true" t="shared" si="7" ref="K69:Q69">SUM(K65:K68)</f>
        <v>44979</v>
      </c>
      <c r="L69" s="198">
        <f t="shared" si="7"/>
        <v>52791</v>
      </c>
      <c r="M69" s="198">
        <f t="shared" si="7"/>
        <v>0</v>
      </c>
      <c r="N69" s="198">
        <f t="shared" si="7"/>
        <v>1290</v>
      </c>
      <c r="O69" s="198">
        <f t="shared" si="7"/>
        <v>9200</v>
      </c>
      <c r="P69" s="198">
        <f t="shared" si="7"/>
        <v>0</v>
      </c>
      <c r="Q69" s="1308">
        <f t="shared" si="7"/>
        <v>0</v>
      </c>
      <c r="R69" s="198"/>
      <c r="S69" s="198"/>
      <c r="T69" s="198"/>
      <c r="U69" s="198"/>
      <c r="V69" s="198"/>
      <c r="W69" s="198"/>
      <c r="X69" s="198"/>
      <c r="Y69" s="198"/>
      <c r="Z69" s="198"/>
      <c r="AA69" s="198"/>
      <c r="AB69" s="198"/>
      <c r="AC69" s="198"/>
      <c r="AD69" s="198"/>
    </row>
    <row r="70" spans="1:30" s="148" customFormat="1" ht="30">
      <c r="A70" s="1345">
        <v>62</v>
      </c>
      <c r="B70" s="125"/>
      <c r="C70" s="126">
        <v>1</v>
      </c>
      <c r="D70" s="165" t="s">
        <v>405</v>
      </c>
      <c r="E70" s="165"/>
      <c r="F70" s="285">
        <v>264</v>
      </c>
      <c r="G70" s="285"/>
      <c r="H70" s="283">
        <v>613</v>
      </c>
      <c r="I70" s="278"/>
      <c r="J70" s="152"/>
      <c r="K70" s="152"/>
      <c r="L70" s="152"/>
      <c r="M70" s="152"/>
      <c r="N70" s="152"/>
      <c r="O70" s="152"/>
      <c r="P70" s="152"/>
      <c r="Q70" s="284"/>
      <c r="R70" s="152"/>
      <c r="S70" s="152"/>
      <c r="T70" s="152"/>
      <c r="U70" s="152"/>
      <c r="V70" s="152"/>
      <c r="W70" s="152"/>
      <c r="X70" s="152"/>
      <c r="Y70" s="152"/>
      <c r="Z70" s="152"/>
      <c r="AA70" s="152"/>
      <c r="AB70" s="152"/>
      <c r="AC70" s="152"/>
      <c r="AD70" s="152"/>
    </row>
    <row r="71" spans="1:30" s="1163" customFormat="1" ht="15">
      <c r="A71" s="161">
        <v>63</v>
      </c>
      <c r="B71" s="1133"/>
      <c r="C71" s="1134"/>
      <c r="D71" s="1171" t="s">
        <v>608</v>
      </c>
      <c r="E71" s="1171"/>
      <c r="F71" s="1172"/>
      <c r="G71" s="1172"/>
      <c r="H71" s="1157"/>
      <c r="I71" s="1158">
        <f>J71+K71+L71+M71+N71+O71+P71+Q71</f>
        <v>0</v>
      </c>
      <c r="J71" s="1162"/>
      <c r="K71" s="1162"/>
      <c r="L71" s="1162"/>
      <c r="M71" s="1162"/>
      <c r="N71" s="1162"/>
      <c r="O71" s="1162"/>
      <c r="P71" s="1162"/>
      <c r="Q71" s="1173"/>
      <c r="R71" s="1162"/>
      <c r="S71" s="1162"/>
      <c r="T71" s="1162"/>
      <c r="U71" s="1162"/>
      <c r="V71" s="1162"/>
      <c r="W71" s="1162"/>
      <c r="X71" s="1162"/>
      <c r="Y71" s="1162"/>
      <c r="Z71" s="1162"/>
      <c r="AA71" s="1162"/>
      <c r="AB71" s="1162"/>
      <c r="AC71" s="1162"/>
      <c r="AD71" s="1162"/>
    </row>
    <row r="72" spans="1:30" s="148" customFormat="1" ht="15">
      <c r="A72" s="161">
        <v>64</v>
      </c>
      <c r="B72" s="120"/>
      <c r="C72" s="111"/>
      <c r="D72" s="1154" t="s">
        <v>807</v>
      </c>
      <c r="E72" s="165"/>
      <c r="F72" s="285"/>
      <c r="G72" s="285"/>
      <c r="H72" s="283"/>
      <c r="I72" s="476">
        <f>J72+K72+L72+M72+N72+O72+P72+Q72</f>
        <v>0</v>
      </c>
      <c r="J72" s="152"/>
      <c r="K72" s="152"/>
      <c r="L72" s="152"/>
      <c r="M72" s="152"/>
      <c r="N72" s="152"/>
      <c r="O72" s="152"/>
      <c r="P72" s="152"/>
      <c r="Q72" s="284"/>
      <c r="R72" s="152"/>
      <c r="S72" s="152"/>
      <c r="T72" s="152"/>
      <c r="U72" s="152"/>
      <c r="V72" s="152"/>
      <c r="W72" s="152"/>
      <c r="X72" s="152"/>
      <c r="Y72" s="152"/>
      <c r="Z72" s="152"/>
      <c r="AA72" s="152"/>
      <c r="AB72" s="152"/>
      <c r="AC72" s="152"/>
      <c r="AD72" s="152"/>
    </row>
    <row r="73" spans="1:30" s="151" customFormat="1" ht="15">
      <c r="A73" s="161">
        <v>65</v>
      </c>
      <c r="B73" s="131"/>
      <c r="C73" s="443"/>
      <c r="D73" s="479" t="s">
        <v>609</v>
      </c>
      <c r="E73" s="479"/>
      <c r="F73" s="480"/>
      <c r="G73" s="480"/>
      <c r="H73" s="292"/>
      <c r="I73" s="477">
        <f>J73+K73+L73+M73+N73+O73+P73+Q73</f>
        <v>0</v>
      </c>
      <c r="J73" s="294"/>
      <c r="K73" s="294"/>
      <c r="L73" s="294"/>
      <c r="M73" s="294"/>
      <c r="N73" s="294"/>
      <c r="O73" s="294"/>
      <c r="P73" s="294"/>
      <c r="Q73" s="295"/>
      <c r="R73" s="294"/>
      <c r="S73" s="294"/>
      <c r="T73" s="294"/>
      <c r="U73" s="294"/>
      <c r="V73" s="294"/>
      <c r="W73" s="294"/>
      <c r="X73" s="294"/>
      <c r="Y73" s="294"/>
      <c r="Z73" s="294"/>
      <c r="AA73" s="294"/>
      <c r="AB73" s="294"/>
      <c r="AC73" s="294"/>
      <c r="AD73" s="294"/>
    </row>
    <row r="74" spans="1:30" s="176" customFormat="1" ht="15">
      <c r="A74" s="161">
        <v>66</v>
      </c>
      <c r="B74" s="1478"/>
      <c r="C74" s="1479"/>
      <c r="D74" s="481" t="s">
        <v>911</v>
      </c>
      <c r="E74" s="481"/>
      <c r="F74" s="482"/>
      <c r="G74" s="482"/>
      <c r="H74" s="299"/>
      <c r="I74" s="278">
        <f>J74+K74+L74+M74+N74+O74+P74+Q74</f>
        <v>0</v>
      </c>
      <c r="J74" s="198">
        <f>SUM(J72:J73)</f>
        <v>0</v>
      </c>
      <c r="K74" s="198">
        <f>SUM(K72:K73)</f>
        <v>0</v>
      </c>
      <c r="L74" s="198">
        <f>SUM(L72:L73)</f>
        <v>0</v>
      </c>
      <c r="M74" s="198">
        <f>SUM(M72:M73)</f>
        <v>0</v>
      </c>
      <c r="N74" s="198">
        <f>SUM(N72:N73)</f>
        <v>0</v>
      </c>
      <c r="O74" s="198">
        <f>SUM(O72:O73)</f>
        <v>0</v>
      </c>
      <c r="P74" s="198">
        <f>SUM(P72:P73)</f>
        <v>0</v>
      </c>
      <c r="Q74" s="1308">
        <f>SUM(Q72:Q73)</f>
        <v>0</v>
      </c>
      <c r="R74" s="198"/>
      <c r="S74" s="198"/>
      <c r="T74" s="198"/>
      <c r="U74" s="198"/>
      <c r="V74" s="198"/>
      <c r="W74" s="198"/>
      <c r="X74" s="198"/>
      <c r="Y74" s="198"/>
      <c r="Z74" s="198"/>
      <c r="AA74" s="198"/>
      <c r="AB74" s="198"/>
      <c r="AC74" s="198"/>
      <c r="AD74" s="198"/>
    </row>
    <row r="75" spans="1:30" s="171" customFormat="1" ht="15">
      <c r="A75" s="161">
        <v>67</v>
      </c>
      <c r="B75" s="114"/>
      <c r="C75" s="115">
        <v>2</v>
      </c>
      <c r="D75" s="1507" t="s">
        <v>380</v>
      </c>
      <c r="E75" s="174"/>
      <c r="F75" s="276"/>
      <c r="G75" s="276">
        <v>1518</v>
      </c>
      <c r="H75" s="277">
        <v>1421</v>
      </c>
      <c r="I75" s="745"/>
      <c r="J75" s="280"/>
      <c r="K75" s="280"/>
      <c r="L75" s="280"/>
      <c r="M75" s="280"/>
      <c r="N75" s="280"/>
      <c r="O75" s="280"/>
      <c r="P75" s="280"/>
      <c r="Q75" s="281"/>
      <c r="R75" s="1482"/>
      <c r="S75" s="1482"/>
      <c r="T75" s="1482"/>
      <c r="U75" s="1482"/>
      <c r="V75" s="1482"/>
      <c r="W75" s="1482"/>
      <c r="X75" s="1482"/>
      <c r="Y75" s="1482"/>
      <c r="Z75" s="1482"/>
      <c r="AA75" s="1482"/>
      <c r="AB75" s="1482"/>
      <c r="AC75" s="1482"/>
      <c r="AD75" s="1482"/>
    </row>
    <row r="76" spans="1:30" s="1163" customFormat="1" ht="15">
      <c r="A76" s="161">
        <v>68</v>
      </c>
      <c r="B76" s="1133"/>
      <c r="C76" s="1134"/>
      <c r="D76" s="1171" t="s">
        <v>608</v>
      </c>
      <c r="E76" s="1171"/>
      <c r="F76" s="1172"/>
      <c r="G76" s="1172"/>
      <c r="H76" s="1157"/>
      <c r="I76" s="1158">
        <f>J76+K76+L76+M76+N76+O76+P76+Q76</f>
        <v>0</v>
      </c>
      <c r="J76" s="1162"/>
      <c r="K76" s="1162"/>
      <c r="L76" s="1162"/>
      <c r="M76" s="1162"/>
      <c r="N76" s="1162"/>
      <c r="O76" s="1162"/>
      <c r="P76" s="1162"/>
      <c r="Q76" s="1173"/>
      <c r="R76" s="1162"/>
      <c r="S76" s="1162"/>
      <c r="T76" s="1162"/>
      <c r="U76" s="1162"/>
      <c r="V76" s="1162"/>
      <c r="W76" s="1162"/>
      <c r="X76" s="1162"/>
      <c r="Y76" s="1162"/>
      <c r="Z76" s="1162"/>
      <c r="AA76" s="1162"/>
      <c r="AB76" s="1162"/>
      <c r="AC76" s="1162"/>
      <c r="AD76" s="1162"/>
    </row>
    <row r="77" spans="1:30" s="148" customFormat="1" ht="15">
      <c r="A77" s="161">
        <v>69</v>
      </c>
      <c r="B77" s="120"/>
      <c r="C77" s="111"/>
      <c r="D77" s="1154" t="s">
        <v>807</v>
      </c>
      <c r="E77" s="165"/>
      <c r="F77" s="285"/>
      <c r="G77" s="285"/>
      <c r="H77" s="283"/>
      <c r="I77" s="476">
        <f>J77+K77+L77+M77+N77+O77+P77+Q77</f>
        <v>0</v>
      </c>
      <c r="J77" s="152"/>
      <c r="K77" s="152"/>
      <c r="L77" s="152"/>
      <c r="M77" s="152"/>
      <c r="N77" s="152"/>
      <c r="O77" s="152"/>
      <c r="P77" s="152"/>
      <c r="Q77" s="284"/>
      <c r="R77" s="152"/>
      <c r="S77" s="152"/>
      <c r="T77" s="152"/>
      <c r="U77" s="152"/>
      <c r="V77" s="152"/>
      <c r="W77" s="152"/>
      <c r="X77" s="152"/>
      <c r="Y77" s="152"/>
      <c r="Z77" s="152"/>
      <c r="AA77" s="152"/>
      <c r="AB77" s="152"/>
      <c r="AC77" s="152"/>
      <c r="AD77" s="152"/>
    </row>
    <row r="78" spans="1:30" s="151" customFormat="1" ht="15">
      <c r="A78" s="161">
        <v>70</v>
      </c>
      <c r="B78" s="131"/>
      <c r="C78" s="443"/>
      <c r="D78" s="479" t="s">
        <v>609</v>
      </c>
      <c r="E78" s="479"/>
      <c r="F78" s="480"/>
      <c r="G78" s="480"/>
      <c r="H78" s="292"/>
      <c r="I78" s="477">
        <f>J78+K78+L78+M78+N78+O78+P78+Q78</f>
        <v>0</v>
      </c>
      <c r="J78" s="294"/>
      <c r="K78" s="294"/>
      <c r="L78" s="294"/>
      <c r="M78" s="294"/>
      <c r="N78" s="294"/>
      <c r="O78" s="294"/>
      <c r="P78" s="294"/>
      <c r="Q78" s="295"/>
      <c r="R78" s="294"/>
      <c r="S78" s="294"/>
      <c r="T78" s="294"/>
      <c r="U78" s="294"/>
      <c r="V78" s="294"/>
      <c r="W78" s="294"/>
      <c r="X78" s="294"/>
      <c r="Y78" s="294"/>
      <c r="Z78" s="294"/>
      <c r="AA78" s="294"/>
      <c r="AB78" s="294"/>
      <c r="AC78" s="294"/>
      <c r="AD78" s="294"/>
    </row>
    <row r="79" spans="1:30" s="176" customFormat="1" ht="15">
      <c r="A79" s="161">
        <v>71</v>
      </c>
      <c r="B79" s="1478"/>
      <c r="C79" s="1479"/>
      <c r="D79" s="481" t="s">
        <v>911</v>
      </c>
      <c r="E79" s="481"/>
      <c r="F79" s="482"/>
      <c r="G79" s="482"/>
      <c r="H79" s="299"/>
      <c r="I79" s="278">
        <f>J79+K79+L79+M79+N79+O79+P79+Q79</f>
        <v>0</v>
      </c>
      <c r="J79" s="198">
        <f>SUM(J77:J78)</f>
        <v>0</v>
      </c>
      <c r="K79" s="198">
        <f>SUM(K77:K78)</f>
        <v>0</v>
      </c>
      <c r="L79" s="198">
        <f>SUM(L77:L78)</f>
        <v>0</v>
      </c>
      <c r="M79" s="198">
        <f>SUM(M77:M78)</f>
        <v>0</v>
      </c>
      <c r="N79" s="198">
        <f>SUM(N77:N78)</f>
        <v>0</v>
      </c>
      <c r="O79" s="198">
        <f>SUM(O77:O78)</f>
        <v>0</v>
      </c>
      <c r="P79" s="198">
        <f>SUM(P77:P78)</f>
        <v>0</v>
      </c>
      <c r="Q79" s="1308">
        <f>SUM(Q77:Q78)</f>
        <v>0</v>
      </c>
      <c r="R79" s="198"/>
      <c r="S79" s="198"/>
      <c r="T79" s="198"/>
      <c r="U79" s="198"/>
      <c r="V79" s="198"/>
      <c r="W79" s="198"/>
      <c r="X79" s="198"/>
      <c r="Y79" s="198"/>
      <c r="Z79" s="198"/>
      <c r="AA79" s="198"/>
      <c r="AB79" s="198"/>
      <c r="AC79" s="198"/>
      <c r="AD79" s="198"/>
    </row>
    <row r="80" spans="1:30" s="163" customFormat="1" ht="15">
      <c r="A80" s="161">
        <v>72</v>
      </c>
      <c r="B80" s="114">
        <v>5</v>
      </c>
      <c r="C80" s="115"/>
      <c r="D80" s="116" t="s">
        <v>54</v>
      </c>
      <c r="E80" s="162" t="s">
        <v>31</v>
      </c>
      <c r="F80" s="276">
        <v>222369</v>
      </c>
      <c r="G80" s="276">
        <v>294881</v>
      </c>
      <c r="H80" s="277">
        <v>289945</v>
      </c>
      <c r="I80" s="278"/>
      <c r="J80" s="175"/>
      <c r="K80" s="175"/>
      <c r="L80" s="288"/>
      <c r="M80" s="288"/>
      <c r="N80" s="288"/>
      <c r="O80" s="288"/>
      <c r="P80" s="288"/>
      <c r="Q80" s="289"/>
      <c r="R80" s="280"/>
      <c r="S80" s="280"/>
      <c r="T80" s="280"/>
      <c r="U80" s="280"/>
      <c r="V80" s="280"/>
      <c r="W80" s="280"/>
      <c r="X80" s="280"/>
      <c r="Y80" s="280"/>
      <c r="Z80" s="280"/>
      <c r="AA80" s="280"/>
      <c r="AB80" s="280"/>
      <c r="AC80" s="280"/>
      <c r="AD80" s="280"/>
    </row>
    <row r="81" spans="1:30" s="148" customFormat="1" ht="15">
      <c r="A81" s="161">
        <v>73</v>
      </c>
      <c r="B81" s="120"/>
      <c r="C81" s="111"/>
      <c r="D81" s="121" t="s">
        <v>383</v>
      </c>
      <c r="E81" s="164"/>
      <c r="F81" s="282"/>
      <c r="G81" s="282"/>
      <c r="H81" s="283"/>
      <c r="I81" s="496"/>
      <c r="Q81" s="472"/>
      <c r="R81" s="152"/>
      <c r="S81" s="152"/>
      <c r="T81" s="152"/>
      <c r="U81" s="152"/>
      <c r="V81" s="152"/>
      <c r="W81" s="152"/>
      <c r="X81" s="152"/>
      <c r="Y81" s="152"/>
      <c r="Z81" s="152"/>
      <c r="AA81" s="152"/>
      <c r="AB81" s="152"/>
      <c r="AC81" s="152"/>
      <c r="AD81" s="152"/>
    </row>
    <row r="82" spans="1:30" s="1163" customFormat="1" ht="15">
      <c r="A82" s="161">
        <v>74</v>
      </c>
      <c r="B82" s="1133"/>
      <c r="C82" s="1134"/>
      <c r="D82" s="1135" t="s">
        <v>608</v>
      </c>
      <c r="E82" s="1155"/>
      <c r="F82" s="1156"/>
      <c r="G82" s="1156"/>
      <c r="H82" s="1157"/>
      <c r="I82" s="1158">
        <f>J82+K82+L82+M82+N82+O82+P82+Q82</f>
        <v>272389</v>
      </c>
      <c r="J82" s="1159">
        <v>162467</v>
      </c>
      <c r="K82" s="1159">
        <v>45193</v>
      </c>
      <c r="L82" s="1159">
        <v>62259</v>
      </c>
      <c r="M82" s="1160"/>
      <c r="N82" s="1160">
        <v>1995</v>
      </c>
      <c r="O82" s="1160">
        <v>475</v>
      </c>
      <c r="P82" s="1160"/>
      <c r="Q82" s="1161"/>
      <c r="R82" s="1162"/>
      <c r="S82" s="1162"/>
      <c r="T82" s="1162"/>
      <c r="U82" s="1162"/>
      <c r="V82" s="1162"/>
      <c r="W82" s="1162"/>
      <c r="X82" s="1162"/>
      <c r="Y82" s="1162"/>
      <c r="Z82" s="1162"/>
      <c r="AA82" s="1162"/>
      <c r="AB82" s="1162"/>
      <c r="AC82" s="1162"/>
      <c r="AD82" s="1162"/>
    </row>
    <row r="83" spans="1:30" s="148" customFormat="1" ht="15">
      <c r="A83" s="161">
        <v>75</v>
      </c>
      <c r="B83" s="120"/>
      <c r="C83" s="111"/>
      <c r="D83" s="121" t="s">
        <v>807</v>
      </c>
      <c r="E83" s="164"/>
      <c r="F83" s="282"/>
      <c r="G83" s="282"/>
      <c r="H83" s="283"/>
      <c r="I83" s="476">
        <f>J83+K83+L83+M83+N83+O83+P83+Q83</f>
        <v>303234</v>
      </c>
      <c r="J83" s="279">
        <v>170657</v>
      </c>
      <c r="K83" s="279">
        <v>51477</v>
      </c>
      <c r="L83" s="279">
        <v>65872</v>
      </c>
      <c r="M83" s="280"/>
      <c r="N83" s="280">
        <v>87</v>
      </c>
      <c r="O83" s="280">
        <v>15141</v>
      </c>
      <c r="P83" s="280"/>
      <c r="Q83" s="281"/>
      <c r="R83" s="152"/>
      <c r="S83" s="152"/>
      <c r="T83" s="152"/>
      <c r="U83" s="152"/>
      <c r="V83" s="152"/>
      <c r="W83" s="152"/>
      <c r="X83" s="152"/>
      <c r="Y83" s="152"/>
      <c r="Z83" s="152"/>
      <c r="AA83" s="152"/>
      <c r="AB83" s="152"/>
      <c r="AC83" s="152"/>
      <c r="AD83" s="152"/>
    </row>
    <row r="84" spans="1:30" s="151" customFormat="1" ht="15">
      <c r="A84" s="161">
        <v>76</v>
      </c>
      <c r="B84" s="131"/>
      <c r="C84" s="443"/>
      <c r="D84" s="138" t="s">
        <v>923</v>
      </c>
      <c r="E84" s="1505"/>
      <c r="F84" s="473"/>
      <c r="G84" s="473"/>
      <c r="H84" s="292"/>
      <c r="I84" s="477">
        <f>J84+K84+L84+M84+N84+O84+P84+Q84</f>
        <v>91</v>
      </c>
      <c r="J84" s="294">
        <v>72</v>
      </c>
      <c r="K84" s="294">
        <v>19</v>
      </c>
      <c r="L84" s="294"/>
      <c r="M84" s="294"/>
      <c r="N84" s="294"/>
      <c r="O84" s="294"/>
      <c r="P84" s="294"/>
      <c r="Q84" s="295"/>
      <c r="R84" s="294"/>
      <c r="S84" s="294"/>
      <c r="T84" s="294"/>
      <c r="U84" s="294"/>
      <c r="V84" s="294"/>
      <c r="W84" s="294"/>
      <c r="X84" s="294"/>
      <c r="Y84" s="294"/>
      <c r="Z84" s="294"/>
      <c r="AA84" s="294"/>
      <c r="AB84" s="294"/>
      <c r="AC84" s="294"/>
      <c r="AD84" s="294"/>
    </row>
    <row r="85" spans="1:30" s="151" customFormat="1" ht="15">
      <c r="A85" s="161">
        <v>77</v>
      </c>
      <c r="B85" s="131"/>
      <c r="C85" s="443"/>
      <c r="D85" s="138" t="s">
        <v>927</v>
      </c>
      <c r="E85" s="1505"/>
      <c r="F85" s="473"/>
      <c r="G85" s="473"/>
      <c r="H85" s="292"/>
      <c r="I85" s="477">
        <f>J85+K85+L85+M85+N85+O85+P85+Q85</f>
        <v>1159</v>
      </c>
      <c r="J85" s="294">
        <v>913</v>
      </c>
      <c r="K85" s="294">
        <v>246</v>
      </c>
      <c r="L85" s="294"/>
      <c r="M85" s="294"/>
      <c r="N85" s="294"/>
      <c r="O85" s="294"/>
      <c r="P85" s="294"/>
      <c r="Q85" s="295"/>
      <c r="R85" s="294"/>
      <c r="S85" s="294"/>
      <c r="T85" s="294"/>
      <c r="U85" s="294"/>
      <c r="V85" s="294"/>
      <c r="W85" s="294"/>
      <c r="X85" s="294"/>
      <c r="Y85" s="294"/>
      <c r="Z85" s="294"/>
      <c r="AA85" s="294"/>
      <c r="AB85" s="294"/>
      <c r="AC85" s="294"/>
      <c r="AD85" s="294"/>
    </row>
    <row r="86" spans="1:30" s="151" customFormat="1" ht="30">
      <c r="A86" s="1345">
        <v>78</v>
      </c>
      <c r="B86" s="131"/>
      <c r="C86" s="443"/>
      <c r="D86" s="718" t="s">
        <v>929</v>
      </c>
      <c r="E86" s="1505"/>
      <c r="F86" s="473"/>
      <c r="G86" s="473"/>
      <c r="H86" s="292"/>
      <c r="I86" s="477">
        <f>J86+K86+L86+M86+N86+O86+P86+Q86</f>
        <v>153</v>
      </c>
      <c r="J86" s="294">
        <v>120</v>
      </c>
      <c r="K86" s="294">
        <v>33</v>
      </c>
      <c r="L86" s="294"/>
      <c r="M86" s="294"/>
      <c r="N86" s="294"/>
      <c r="O86" s="294"/>
      <c r="P86" s="294"/>
      <c r="Q86" s="295"/>
      <c r="R86" s="294"/>
      <c r="S86" s="294"/>
      <c r="T86" s="294"/>
      <c r="U86" s="294"/>
      <c r="V86" s="294"/>
      <c r="W86" s="294"/>
      <c r="X86" s="294"/>
      <c r="Y86" s="294"/>
      <c r="Z86" s="294"/>
      <c r="AA86" s="294"/>
      <c r="AB86" s="294"/>
      <c r="AC86" s="294"/>
      <c r="AD86" s="294"/>
    </row>
    <row r="87" spans="1:30" s="151" customFormat="1" ht="15">
      <c r="A87" s="161">
        <v>79</v>
      </c>
      <c r="B87" s="131"/>
      <c r="C87" s="443"/>
      <c r="D87" s="718" t="s">
        <v>931</v>
      </c>
      <c r="E87" s="1505"/>
      <c r="F87" s="473"/>
      <c r="G87" s="473"/>
      <c r="H87" s="292"/>
      <c r="I87" s="477">
        <f>J87+K87+L87+M87+N87+O87+P87+Q87</f>
        <v>0</v>
      </c>
      <c r="J87" s="294"/>
      <c r="K87" s="294"/>
      <c r="L87" s="294">
        <v>-2350</v>
      </c>
      <c r="M87" s="294"/>
      <c r="N87" s="294"/>
      <c r="O87" s="294">
        <v>2350</v>
      </c>
      <c r="P87" s="294"/>
      <c r="Q87" s="295"/>
      <c r="R87" s="294"/>
      <c r="S87" s="294"/>
      <c r="T87" s="294"/>
      <c r="U87" s="294"/>
      <c r="V87" s="294"/>
      <c r="W87" s="294"/>
      <c r="X87" s="294"/>
      <c r="Y87" s="294"/>
      <c r="Z87" s="294"/>
      <c r="AA87" s="294"/>
      <c r="AB87" s="294"/>
      <c r="AC87" s="294"/>
      <c r="AD87" s="294"/>
    </row>
    <row r="88" spans="1:30" s="176" customFormat="1" ht="15">
      <c r="A88" s="161">
        <v>80</v>
      </c>
      <c r="B88" s="1478"/>
      <c r="C88" s="1479"/>
      <c r="D88" s="135" t="s">
        <v>911</v>
      </c>
      <c r="E88" s="170"/>
      <c r="F88" s="475"/>
      <c r="G88" s="475"/>
      <c r="H88" s="299"/>
      <c r="I88" s="278">
        <f>J88+K88+L88+M88+N88+O88+P88+Q88</f>
        <v>304637</v>
      </c>
      <c r="J88" s="198">
        <f>SUM(J83:J87)</f>
        <v>171762</v>
      </c>
      <c r="K88" s="198">
        <f aca="true" t="shared" si="8" ref="K88:Q88">SUM(K83:K87)</f>
        <v>51775</v>
      </c>
      <c r="L88" s="198">
        <f t="shared" si="8"/>
        <v>63522</v>
      </c>
      <c r="M88" s="198">
        <f t="shared" si="8"/>
        <v>0</v>
      </c>
      <c r="N88" s="198">
        <f t="shared" si="8"/>
        <v>87</v>
      </c>
      <c r="O88" s="198">
        <f t="shared" si="8"/>
        <v>17491</v>
      </c>
      <c r="P88" s="198">
        <f t="shared" si="8"/>
        <v>0</v>
      </c>
      <c r="Q88" s="1308">
        <f t="shared" si="8"/>
        <v>0</v>
      </c>
      <c r="R88" s="198"/>
      <c r="S88" s="198"/>
      <c r="T88" s="198"/>
      <c r="U88" s="198"/>
      <c r="V88" s="198"/>
      <c r="W88" s="198"/>
      <c r="X88" s="198"/>
      <c r="Y88" s="198"/>
      <c r="Z88" s="198"/>
      <c r="AA88" s="198"/>
      <c r="AB88" s="198"/>
      <c r="AC88" s="198"/>
      <c r="AD88" s="198"/>
    </row>
    <row r="89" spans="1:30" s="148" customFormat="1" ht="30">
      <c r="A89" s="1345">
        <v>81</v>
      </c>
      <c r="B89" s="125"/>
      <c r="C89" s="126">
        <v>1</v>
      </c>
      <c r="D89" s="165" t="s">
        <v>405</v>
      </c>
      <c r="E89" s="165"/>
      <c r="F89" s="285">
        <v>271</v>
      </c>
      <c r="G89" s="285"/>
      <c r="H89" s="283">
        <v>542</v>
      </c>
      <c r="I89" s="278"/>
      <c r="J89" s="152"/>
      <c r="K89" s="152"/>
      <c r="L89" s="152"/>
      <c r="M89" s="152"/>
      <c r="N89" s="152"/>
      <c r="O89" s="152"/>
      <c r="P89" s="152"/>
      <c r="Q89" s="284"/>
      <c r="R89" s="152"/>
      <c r="S89" s="152"/>
      <c r="T89" s="152"/>
      <c r="U89" s="152"/>
      <c r="V89" s="152"/>
      <c r="W89" s="152"/>
      <c r="X89" s="152"/>
      <c r="Y89" s="152"/>
      <c r="Z89" s="152"/>
      <c r="AA89" s="152"/>
      <c r="AB89" s="152"/>
      <c r="AC89" s="152"/>
      <c r="AD89" s="152"/>
    </row>
    <row r="90" spans="1:30" s="1163" customFormat="1" ht="15">
      <c r="A90" s="161">
        <v>82</v>
      </c>
      <c r="B90" s="1133"/>
      <c r="C90" s="1134"/>
      <c r="D90" s="1171" t="s">
        <v>608</v>
      </c>
      <c r="E90" s="1171"/>
      <c r="F90" s="1172"/>
      <c r="G90" s="1172"/>
      <c r="H90" s="1157"/>
      <c r="I90" s="1158">
        <f>J90+K90+L90+M90+N90+O90+P90+Q90</f>
        <v>0</v>
      </c>
      <c r="J90" s="1162"/>
      <c r="K90" s="1162"/>
      <c r="L90" s="1162"/>
      <c r="M90" s="1162"/>
      <c r="N90" s="1162"/>
      <c r="O90" s="1162"/>
      <c r="P90" s="1162"/>
      <c r="Q90" s="1173"/>
      <c r="R90" s="1162"/>
      <c r="S90" s="1162"/>
      <c r="T90" s="1162"/>
      <c r="U90" s="1162"/>
      <c r="V90" s="1162"/>
      <c r="W90" s="1162"/>
      <c r="X90" s="1162"/>
      <c r="Y90" s="1162"/>
      <c r="Z90" s="1162"/>
      <c r="AA90" s="1162"/>
      <c r="AB90" s="1162"/>
      <c r="AC90" s="1162"/>
      <c r="AD90" s="1162"/>
    </row>
    <row r="91" spans="1:30" s="148" customFormat="1" ht="15">
      <c r="A91" s="161">
        <v>83</v>
      </c>
      <c r="B91" s="120"/>
      <c r="C91" s="111"/>
      <c r="D91" s="1154" t="s">
        <v>807</v>
      </c>
      <c r="E91" s="165"/>
      <c r="F91" s="285"/>
      <c r="G91" s="285"/>
      <c r="H91" s="283"/>
      <c r="I91" s="476">
        <f>J91+K91+L91+M91+N91+O91+P91+Q91</f>
        <v>0</v>
      </c>
      <c r="J91" s="152"/>
      <c r="K91" s="152"/>
      <c r="L91" s="152"/>
      <c r="M91" s="152"/>
      <c r="N91" s="152"/>
      <c r="O91" s="152"/>
      <c r="P91" s="152"/>
      <c r="Q91" s="284"/>
      <c r="R91" s="152"/>
      <c r="S91" s="152"/>
      <c r="T91" s="152"/>
      <c r="U91" s="152"/>
      <c r="V91" s="152"/>
      <c r="W91" s="152"/>
      <c r="X91" s="152"/>
      <c r="Y91" s="152"/>
      <c r="Z91" s="152"/>
      <c r="AA91" s="152"/>
      <c r="AB91" s="152"/>
      <c r="AC91" s="152"/>
      <c r="AD91" s="152"/>
    </row>
    <row r="92" spans="1:30" s="151" customFormat="1" ht="15">
      <c r="A92" s="161">
        <v>84</v>
      </c>
      <c r="B92" s="131"/>
      <c r="C92" s="443"/>
      <c r="D92" s="479" t="s">
        <v>609</v>
      </c>
      <c r="E92" s="479"/>
      <c r="F92" s="480"/>
      <c r="G92" s="480"/>
      <c r="H92" s="292"/>
      <c r="I92" s="477">
        <f>J92+K92+L92+M92+N92+O92+P92+Q92</f>
        <v>0</v>
      </c>
      <c r="J92" s="294"/>
      <c r="K92" s="294"/>
      <c r="L92" s="294"/>
      <c r="M92" s="294"/>
      <c r="N92" s="294"/>
      <c r="O92" s="294"/>
      <c r="P92" s="294"/>
      <c r="Q92" s="295"/>
      <c r="R92" s="294"/>
      <c r="S92" s="294"/>
      <c r="T92" s="294"/>
      <c r="U92" s="294"/>
      <c r="V92" s="294"/>
      <c r="W92" s="294"/>
      <c r="X92" s="294"/>
      <c r="Y92" s="294"/>
      <c r="Z92" s="294"/>
      <c r="AA92" s="294"/>
      <c r="AB92" s="294"/>
      <c r="AC92" s="294"/>
      <c r="AD92" s="294"/>
    </row>
    <row r="93" spans="1:30" s="176" customFormat="1" ht="15">
      <c r="A93" s="161">
        <v>85</v>
      </c>
      <c r="B93" s="1478"/>
      <c r="C93" s="1479"/>
      <c r="D93" s="481" t="s">
        <v>911</v>
      </c>
      <c r="E93" s="481"/>
      <c r="F93" s="482"/>
      <c r="G93" s="482"/>
      <c r="H93" s="299"/>
      <c r="I93" s="278">
        <f>J93+K93+L93+M93+N93+O93+P93+Q93</f>
        <v>0</v>
      </c>
      <c r="J93" s="198">
        <f>SUM(J91:J92)</f>
        <v>0</v>
      </c>
      <c r="K93" s="198">
        <f>SUM(K91:K92)</f>
        <v>0</v>
      </c>
      <c r="L93" s="198">
        <f>SUM(L91:L92)</f>
        <v>0</v>
      </c>
      <c r="M93" s="198">
        <f>SUM(M91:M92)</f>
        <v>0</v>
      </c>
      <c r="N93" s="198">
        <f>SUM(N91:N92)</f>
        <v>0</v>
      </c>
      <c r="O93" s="198">
        <f>SUM(O91:O92)</f>
        <v>0</v>
      </c>
      <c r="P93" s="198">
        <f>SUM(P91:P92)</f>
        <v>0</v>
      </c>
      <c r="Q93" s="1308">
        <f>SUM(Q91:Q92)</f>
        <v>0</v>
      </c>
      <c r="R93" s="198"/>
      <c r="S93" s="198"/>
      <c r="T93" s="198"/>
      <c r="U93" s="198"/>
      <c r="V93" s="198"/>
      <c r="W93" s="198"/>
      <c r="X93" s="198"/>
      <c r="Y93" s="198"/>
      <c r="Z93" s="198"/>
      <c r="AA93" s="198"/>
      <c r="AB93" s="198"/>
      <c r="AC93" s="198"/>
      <c r="AD93" s="198"/>
    </row>
    <row r="94" spans="1:30" s="171" customFormat="1" ht="15">
      <c r="A94" s="161">
        <v>86</v>
      </c>
      <c r="B94" s="114"/>
      <c r="C94" s="115">
        <v>2</v>
      </c>
      <c r="D94" s="1507" t="s">
        <v>380</v>
      </c>
      <c r="E94" s="174"/>
      <c r="F94" s="276"/>
      <c r="G94" s="276">
        <v>887</v>
      </c>
      <c r="H94" s="277">
        <v>866</v>
      </c>
      <c r="I94" s="745"/>
      <c r="J94" s="280"/>
      <c r="K94" s="280"/>
      <c r="L94" s="280"/>
      <c r="M94" s="280"/>
      <c r="N94" s="280"/>
      <c r="O94" s="280"/>
      <c r="P94" s="280"/>
      <c r="Q94" s="281"/>
      <c r="R94" s="1482"/>
      <c r="S94" s="1482"/>
      <c r="T94" s="1482"/>
      <c r="U94" s="1482"/>
      <c r="V94" s="1482"/>
      <c r="W94" s="1482"/>
      <c r="X94" s="1482"/>
      <c r="Y94" s="1482"/>
      <c r="Z94" s="1482"/>
      <c r="AA94" s="1482"/>
      <c r="AB94" s="1482"/>
      <c r="AC94" s="1482"/>
      <c r="AD94" s="1482"/>
    </row>
    <row r="95" spans="1:30" s="1163" customFormat="1" ht="15">
      <c r="A95" s="161">
        <v>87</v>
      </c>
      <c r="B95" s="1133"/>
      <c r="C95" s="1134"/>
      <c r="D95" s="1171" t="s">
        <v>608</v>
      </c>
      <c r="E95" s="1171"/>
      <c r="F95" s="1172"/>
      <c r="G95" s="1172"/>
      <c r="H95" s="1157"/>
      <c r="I95" s="1158">
        <f>J95+K95+L95+M95+N95+O95+P95+Q95</f>
        <v>0</v>
      </c>
      <c r="J95" s="1162"/>
      <c r="K95" s="1162"/>
      <c r="L95" s="1162"/>
      <c r="M95" s="1162"/>
      <c r="N95" s="1162"/>
      <c r="O95" s="1162"/>
      <c r="P95" s="1162"/>
      <c r="Q95" s="1173"/>
      <c r="R95" s="1162"/>
      <c r="S95" s="1162"/>
      <c r="T95" s="1162"/>
      <c r="U95" s="1162"/>
      <c r="V95" s="1162"/>
      <c r="W95" s="1162"/>
      <c r="X95" s="1162"/>
      <c r="Y95" s="1162"/>
      <c r="Z95" s="1162"/>
      <c r="AA95" s="1162"/>
      <c r="AB95" s="1162"/>
      <c r="AC95" s="1162"/>
      <c r="AD95" s="1162"/>
    </row>
    <row r="96" spans="1:30" s="148" customFormat="1" ht="15">
      <c r="A96" s="161">
        <v>88</v>
      </c>
      <c r="B96" s="120"/>
      <c r="C96" s="111"/>
      <c r="D96" s="1154" t="s">
        <v>807</v>
      </c>
      <c r="E96" s="165"/>
      <c r="F96" s="285"/>
      <c r="G96" s="285"/>
      <c r="H96" s="283"/>
      <c r="I96" s="476">
        <f>J96+K96+L96+M96+N96+O96+P96+Q96</f>
        <v>0</v>
      </c>
      <c r="J96" s="152"/>
      <c r="K96" s="152"/>
      <c r="L96" s="152"/>
      <c r="M96" s="152"/>
      <c r="N96" s="152"/>
      <c r="O96" s="152"/>
      <c r="P96" s="152"/>
      <c r="Q96" s="284"/>
      <c r="R96" s="152"/>
      <c r="S96" s="152"/>
      <c r="T96" s="152"/>
      <c r="U96" s="152"/>
      <c r="V96" s="152"/>
      <c r="W96" s="152"/>
      <c r="X96" s="152"/>
      <c r="Y96" s="152"/>
      <c r="Z96" s="152"/>
      <c r="AA96" s="152"/>
      <c r="AB96" s="152"/>
      <c r="AC96" s="152"/>
      <c r="AD96" s="152"/>
    </row>
    <row r="97" spans="1:30" s="151" customFormat="1" ht="15">
      <c r="A97" s="161">
        <v>89</v>
      </c>
      <c r="B97" s="131"/>
      <c r="C97" s="443"/>
      <c r="D97" s="479" t="s">
        <v>609</v>
      </c>
      <c r="E97" s="479"/>
      <c r="F97" s="480"/>
      <c r="G97" s="480"/>
      <c r="H97" s="292"/>
      <c r="I97" s="477">
        <f>J97+K97+L97+M97+N97+O97+P97+Q97</f>
        <v>0</v>
      </c>
      <c r="J97" s="294"/>
      <c r="K97" s="294"/>
      <c r="L97" s="294"/>
      <c r="M97" s="294"/>
      <c r="N97" s="294"/>
      <c r="O97" s="294"/>
      <c r="P97" s="294"/>
      <c r="Q97" s="295"/>
      <c r="R97" s="294"/>
      <c r="S97" s="294"/>
      <c r="T97" s="294"/>
      <c r="U97" s="294"/>
      <c r="V97" s="294"/>
      <c r="W97" s="294"/>
      <c r="X97" s="294"/>
      <c r="Y97" s="294"/>
      <c r="Z97" s="294"/>
      <c r="AA97" s="294"/>
      <c r="AB97" s="294"/>
      <c r="AC97" s="294"/>
      <c r="AD97" s="294"/>
    </row>
    <row r="98" spans="1:30" s="176" customFormat="1" ht="15">
      <c r="A98" s="161">
        <v>90</v>
      </c>
      <c r="B98" s="1478"/>
      <c r="C98" s="1479"/>
      <c r="D98" s="481" t="s">
        <v>911</v>
      </c>
      <c r="E98" s="481"/>
      <c r="F98" s="482"/>
      <c r="G98" s="482"/>
      <c r="H98" s="299"/>
      <c r="I98" s="278">
        <f>J98+K98+L98+M98+N98+O98+P98+Q98</f>
        <v>0</v>
      </c>
      <c r="J98" s="198">
        <f>SUM(J96:J97)</f>
        <v>0</v>
      </c>
      <c r="K98" s="198">
        <f>SUM(K96:K97)</f>
        <v>0</v>
      </c>
      <c r="L98" s="198">
        <f>SUM(L96:L97)</f>
        <v>0</v>
      </c>
      <c r="M98" s="198">
        <f>SUM(M96:M97)</f>
        <v>0</v>
      </c>
      <c r="N98" s="198">
        <f>SUM(N96:N97)</f>
        <v>0</v>
      </c>
      <c r="O98" s="198">
        <f>SUM(O96:O97)</f>
        <v>0</v>
      </c>
      <c r="P98" s="198">
        <f>SUM(P96:P97)</f>
        <v>0</v>
      </c>
      <c r="Q98" s="1308">
        <f>SUM(Q96:Q97)</f>
        <v>0</v>
      </c>
      <c r="R98" s="198"/>
      <c r="S98" s="198"/>
      <c r="T98" s="198"/>
      <c r="U98" s="198"/>
      <c r="V98" s="198"/>
      <c r="W98" s="198"/>
      <c r="X98" s="198"/>
      <c r="Y98" s="198"/>
      <c r="Z98" s="198"/>
      <c r="AA98" s="198"/>
      <c r="AB98" s="198"/>
      <c r="AC98" s="198"/>
      <c r="AD98" s="198"/>
    </row>
    <row r="99" spans="1:30" s="163" customFormat="1" ht="15">
      <c r="A99" s="161">
        <v>91</v>
      </c>
      <c r="B99" s="114">
        <v>6</v>
      </c>
      <c r="C99" s="115"/>
      <c r="D99" s="116" t="s">
        <v>57</v>
      </c>
      <c r="E99" s="162" t="s">
        <v>31</v>
      </c>
      <c r="F99" s="276">
        <v>95983</v>
      </c>
      <c r="G99" s="276">
        <v>111846</v>
      </c>
      <c r="H99" s="277">
        <v>116855</v>
      </c>
      <c r="I99" s="278"/>
      <c r="J99" s="175"/>
      <c r="K99" s="175"/>
      <c r="L99" s="288"/>
      <c r="M99" s="288"/>
      <c r="N99" s="288"/>
      <c r="O99" s="288"/>
      <c r="P99" s="288"/>
      <c r="Q99" s="289"/>
      <c r="R99" s="280"/>
      <c r="S99" s="280"/>
      <c r="T99" s="280"/>
      <c r="U99" s="280"/>
      <c r="V99" s="280"/>
      <c r="W99" s="280"/>
      <c r="X99" s="280"/>
      <c r="Y99" s="280"/>
      <c r="Z99" s="280"/>
      <c r="AA99" s="280"/>
      <c r="AB99" s="280"/>
      <c r="AC99" s="280"/>
      <c r="AD99" s="280"/>
    </row>
    <row r="100" spans="1:30" s="148" customFormat="1" ht="15">
      <c r="A100" s="161">
        <v>92</v>
      </c>
      <c r="B100" s="120"/>
      <c r="C100" s="111"/>
      <c r="D100" s="121" t="s">
        <v>384</v>
      </c>
      <c r="E100" s="164"/>
      <c r="F100" s="282"/>
      <c r="G100" s="282"/>
      <c r="H100" s="283"/>
      <c r="I100" s="496"/>
      <c r="Q100" s="472"/>
      <c r="R100" s="152"/>
      <c r="S100" s="152"/>
      <c r="T100" s="152"/>
      <c r="U100" s="152"/>
      <c r="V100" s="152"/>
      <c r="W100" s="152"/>
      <c r="X100" s="152"/>
      <c r="Y100" s="152"/>
      <c r="Z100" s="152"/>
      <c r="AA100" s="152"/>
      <c r="AB100" s="152"/>
      <c r="AC100" s="152"/>
      <c r="AD100" s="152"/>
    </row>
    <row r="101" spans="1:30" s="1163" customFormat="1" ht="15">
      <c r="A101" s="161">
        <v>93</v>
      </c>
      <c r="B101" s="1133"/>
      <c r="C101" s="1134"/>
      <c r="D101" s="1135" t="s">
        <v>608</v>
      </c>
      <c r="E101" s="1155"/>
      <c r="F101" s="1156"/>
      <c r="G101" s="1156"/>
      <c r="H101" s="1157"/>
      <c r="I101" s="1158">
        <f>J101+K101+L101+M101+N101+O101+P101+Q101</f>
        <v>136414</v>
      </c>
      <c r="J101" s="1159">
        <v>87372</v>
      </c>
      <c r="K101" s="1159">
        <v>23986</v>
      </c>
      <c r="L101" s="1159">
        <v>24213</v>
      </c>
      <c r="M101" s="1160"/>
      <c r="N101" s="1160">
        <v>350</v>
      </c>
      <c r="O101" s="1160">
        <v>493</v>
      </c>
      <c r="P101" s="1160"/>
      <c r="Q101" s="1161"/>
      <c r="R101" s="1162"/>
      <c r="S101" s="1162"/>
      <c r="T101" s="1162"/>
      <c r="U101" s="1162"/>
      <c r="V101" s="1162"/>
      <c r="W101" s="1162"/>
      <c r="X101" s="1162"/>
      <c r="Y101" s="1162"/>
      <c r="Z101" s="1162"/>
      <c r="AA101" s="1162"/>
      <c r="AB101" s="1162"/>
      <c r="AC101" s="1162"/>
      <c r="AD101" s="1162"/>
    </row>
    <row r="102" spans="1:30" s="148" customFormat="1" ht="15">
      <c r="A102" s="161">
        <v>94</v>
      </c>
      <c r="B102" s="120"/>
      <c r="C102" s="111"/>
      <c r="D102" s="121" t="s">
        <v>807</v>
      </c>
      <c r="E102" s="164"/>
      <c r="F102" s="282"/>
      <c r="G102" s="282"/>
      <c r="H102" s="283"/>
      <c r="I102" s="476">
        <f>J102+K102+L102+M102+N102+O102+P102+Q102</f>
        <v>141019</v>
      </c>
      <c r="J102" s="279">
        <v>88805</v>
      </c>
      <c r="K102" s="279">
        <v>24405</v>
      </c>
      <c r="L102" s="279">
        <v>24088</v>
      </c>
      <c r="M102" s="280"/>
      <c r="N102" s="280">
        <v>350</v>
      </c>
      <c r="O102" s="280">
        <v>3371</v>
      </c>
      <c r="P102" s="280"/>
      <c r="Q102" s="281"/>
      <c r="R102" s="152"/>
      <c r="S102" s="152"/>
      <c r="T102" s="152"/>
      <c r="U102" s="152"/>
      <c r="V102" s="152"/>
      <c r="W102" s="152"/>
      <c r="X102" s="152"/>
      <c r="Y102" s="152"/>
      <c r="Z102" s="152"/>
      <c r="AA102" s="152"/>
      <c r="AB102" s="152"/>
      <c r="AC102" s="152"/>
      <c r="AD102" s="152"/>
    </row>
    <row r="103" spans="1:30" s="151" customFormat="1" ht="15">
      <c r="A103" s="161">
        <v>95</v>
      </c>
      <c r="B103" s="131"/>
      <c r="C103" s="443"/>
      <c r="D103" s="138" t="s">
        <v>923</v>
      </c>
      <c r="E103" s="1505"/>
      <c r="F103" s="473"/>
      <c r="G103" s="473"/>
      <c r="H103" s="292"/>
      <c r="I103" s="477">
        <f>J103+K103+L103+M103+N103+O103+P103+Q103</f>
        <v>1</v>
      </c>
      <c r="J103" s="294">
        <v>1</v>
      </c>
      <c r="K103" s="294"/>
      <c r="L103" s="294"/>
      <c r="M103" s="294"/>
      <c r="N103" s="294"/>
      <c r="O103" s="294"/>
      <c r="P103" s="294"/>
      <c r="Q103" s="295"/>
      <c r="R103" s="294"/>
      <c r="S103" s="294"/>
      <c r="T103" s="294"/>
      <c r="U103" s="294"/>
      <c r="V103" s="294"/>
      <c r="W103" s="294"/>
      <c r="X103" s="294"/>
      <c r="Y103" s="294"/>
      <c r="Z103" s="294"/>
      <c r="AA103" s="294"/>
      <c r="AB103" s="294"/>
      <c r="AC103" s="294"/>
      <c r="AD103" s="294"/>
    </row>
    <row r="104" spans="1:30" s="151" customFormat="1" ht="15">
      <c r="A104" s="161">
        <v>96</v>
      </c>
      <c r="B104" s="131"/>
      <c r="C104" s="443"/>
      <c r="D104" s="138" t="s">
        <v>927</v>
      </c>
      <c r="E104" s="1505"/>
      <c r="F104" s="473"/>
      <c r="G104" s="473"/>
      <c r="H104" s="292"/>
      <c r="I104" s="477">
        <f>J104+K104+L104+M104+N104+O104+P104+Q104</f>
        <v>526</v>
      </c>
      <c r="J104" s="294">
        <v>414</v>
      </c>
      <c r="K104" s="294">
        <v>112</v>
      </c>
      <c r="L104" s="294"/>
      <c r="M104" s="294"/>
      <c r="N104" s="294"/>
      <c r="O104" s="294"/>
      <c r="P104" s="294"/>
      <c r="Q104" s="295"/>
      <c r="R104" s="294"/>
      <c r="S104" s="294"/>
      <c r="T104" s="294"/>
      <c r="U104" s="294"/>
      <c r="V104" s="294"/>
      <c r="W104" s="294"/>
      <c r="X104" s="294"/>
      <c r="Y104" s="294"/>
      <c r="Z104" s="294"/>
      <c r="AA104" s="294"/>
      <c r="AB104" s="294"/>
      <c r="AC104" s="294"/>
      <c r="AD104" s="294"/>
    </row>
    <row r="105" spans="1:30" s="151" customFormat="1" ht="30">
      <c r="A105" s="1345">
        <v>97</v>
      </c>
      <c r="B105" s="131"/>
      <c r="C105" s="443"/>
      <c r="D105" s="718" t="s">
        <v>929</v>
      </c>
      <c r="E105" s="1505"/>
      <c r="F105" s="473"/>
      <c r="G105" s="473"/>
      <c r="H105" s="292"/>
      <c r="I105" s="477">
        <f>J105+K105+L105+M105+N105+O105+P105+Q105</f>
        <v>412</v>
      </c>
      <c r="J105" s="294">
        <v>324</v>
      </c>
      <c r="K105" s="294">
        <v>88</v>
      </c>
      <c r="L105" s="294"/>
      <c r="M105" s="294"/>
      <c r="N105" s="294"/>
      <c r="O105" s="294"/>
      <c r="P105" s="294"/>
      <c r="Q105" s="295"/>
      <c r="R105" s="294"/>
      <c r="S105" s="294"/>
      <c r="T105" s="294"/>
      <c r="U105" s="294"/>
      <c r="V105" s="294"/>
      <c r="W105" s="294"/>
      <c r="X105" s="294"/>
      <c r="Y105" s="294"/>
      <c r="Z105" s="294"/>
      <c r="AA105" s="294"/>
      <c r="AB105" s="294"/>
      <c r="AC105" s="294"/>
      <c r="AD105" s="294"/>
    </row>
    <row r="106" spans="1:30" s="176" customFormat="1" ht="15">
      <c r="A106" s="161">
        <v>98</v>
      </c>
      <c r="B106" s="1478"/>
      <c r="C106" s="1479"/>
      <c r="D106" s="135" t="s">
        <v>911</v>
      </c>
      <c r="E106" s="170"/>
      <c r="F106" s="475"/>
      <c r="G106" s="475"/>
      <c r="H106" s="299"/>
      <c r="I106" s="278">
        <f>J106+K106+L106+M106+N106+O106+P106+Q106</f>
        <v>141958</v>
      </c>
      <c r="J106" s="198">
        <f>SUM(J102:J105)</f>
        <v>89544</v>
      </c>
      <c r="K106" s="198">
        <f>SUM(K102:K105)</f>
        <v>24605</v>
      </c>
      <c r="L106" s="198">
        <f aca="true" t="shared" si="9" ref="L106:Q106">SUM(L102:L105)</f>
        <v>24088</v>
      </c>
      <c r="M106" s="198">
        <f t="shared" si="9"/>
        <v>0</v>
      </c>
      <c r="N106" s="198">
        <f t="shared" si="9"/>
        <v>350</v>
      </c>
      <c r="O106" s="198">
        <f t="shared" si="9"/>
        <v>3371</v>
      </c>
      <c r="P106" s="198">
        <f t="shared" si="9"/>
        <v>0</v>
      </c>
      <c r="Q106" s="1308">
        <f t="shared" si="9"/>
        <v>0</v>
      </c>
      <c r="R106" s="198"/>
      <c r="S106" s="198"/>
      <c r="T106" s="198"/>
      <c r="U106" s="198"/>
      <c r="V106" s="198"/>
      <c r="W106" s="198"/>
      <c r="X106" s="198"/>
      <c r="Y106" s="198"/>
      <c r="Z106" s="198"/>
      <c r="AA106" s="198"/>
      <c r="AB106" s="198"/>
      <c r="AC106" s="198"/>
      <c r="AD106" s="198"/>
    </row>
    <row r="107" spans="1:30" s="148" customFormat="1" ht="30">
      <c r="A107" s="1345">
        <v>99</v>
      </c>
      <c r="B107" s="120"/>
      <c r="C107" s="126">
        <v>1</v>
      </c>
      <c r="D107" s="165" t="s">
        <v>405</v>
      </c>
      <c r="E107" s="165"/>
      <c r="F107" s="285">
        <v>174</v>
      </c>
      <c r="G107" s="285"/>
      <c r="H107" s="283">
        <v>394</v>
      </c>
      <c r="I107" s="278"/>
      <c r="J107" s="152"/>
      <c r="K107" s="152"/>
      <c r="L107" s="152"/>
      <c r="M107" s="152"/>
      <c r="N107" s="152"/>
      <c r="O107" s="152"/>
      <c r="P107" s="152"/>
      <c r="Q107" s="284"/>
      <c r="R107" s="152"/>
      <c r="S107" s="152"/>
      <c r="T107" s="152"/>
      <c r="U107" s="152"/>
      <c r="V107" s="152"/>
      <c r="W107" s="152"/>
      <c r="X107" s="152"/>
      <c r="Y107" s="152"/>
      <c r="Z107" s="152"/>
      <c r="AA107" s="152"/>
      <c r="AB107" s="152"/>
      <c r="AC107" s="152"/>
      <c r="AD107" s="152"/>
    </row>
    <row r="108" spans="1:30" s="1163" customFormat="1" ht="15">
      <c r="A108" s="161">
        <v>100</v>
      </c>
      <c r="B108" s="1133"/>
      <c r="C108" s="1134"/>
      <c r="D108" s="1171" t="s">
        <v>608</v>
      </c>
      <c r="E108" s="1171"/>
      <c r="F108" s="1172"/>
      <c r="G108" s="1172"/>
      <c r="H108" s="1157"/>
      <c r="I108" s="1158">
        <f>J108+K108+L108+M108+N108+O108+P108+Q108</f>
        <v>0</v>
      </c>
      <c r="J108" s="1162"/>
      <c r="K108" s="1162"/>
      <c r="L108" s="1162"/>
      <c r="M108" s="1162"/>
      <c r="N108" s="1162"/>
      <c r="O108" s="1162"/>
      <c r="P108" s="1162"/>
      <c r="Q108" s="1173"/>
      <c r="R108" s="1162"/>
      <c r="S108" s="1162"/>
      <c r="T108" s="1162"/>
      <c r="U108" s="1162"/>
      <c r="V108" s="1162"/>
      <c r="W108" s="1162"/>
      <c r="X108" s="1162"/>
      <c r="Y108" s="1162"/>
      <c r="Z108" s="1162"/>
      <c r="AA108" s="1162"/>
      <c r="AB108" s="1162"/>
      <c r="AC108" s="1162"/>
      <c r="AD108" s="1162"/>
    </row>
    <row r="109" spans="1:30" s="148" customFormat="1" ht="15">
      <c r="A109" s="161">
        <v>101</v>
      </c>
      <c r="B109" s="120"/>
      <c r="C109" s="111"/>
      <c r="D109" s="1154" t="s">
        <v>807</v>
      </c>
      <c r="E109" s="165"/>
      <c r="F109" s="285"/>
      <c r="G109" s="285"/>
      <c r="H109" s="283"/>
      <c r="I109" s="476">
        <f>J109+K109+L109+M109+N109+O109+P109+Q109</f>
        <v>0</v>
      </c>
      <c r="J109" s="152"/>
      <c r="K109" s="152"/>
      <c r="L109" s="152"/>
      <c r="M109" s="152"/>
      <c r="N109" s="152"/>
      <c r="O109" s="152"/>
      <c r="P109" s="152"/>
      <c r="Q109" s="284"/>
      <c r="R109" s="152"/>
      <c r="S109" s="152"/>
      <c r="T109" s="152"/>
      <c r="U109" s="152"/>
      <c r="V109" s="152"/>
      <c r="W109" s="152"/>
      <c r="X109" s="152"/>
      <c r="Y109" s="152"/>
      <c r="Z109" s="152"/>
      <c r="AA109" s="152"/>
      <c r="AB109" s="152"/>
      <c r="AC109" s="152"/>
      <c r="AD109" s="152"/>
    </row>
    <row r="110" spans="1:30" s="151" customFormat="1" ht="15">
      <c r="A110" s="161">
        <v>102</v>
      </c>
      <c r="B110" s="131"/>
      <c r="C110" s="443"/>
      <c r="D110" s="479" t="s">
        <v>609</v>
      </c>
      <c r="E110" s="479"/>
      <c r="F110" s="480"/>
      <c r="G110" s="480"/>
      <c r="H110" s="292"/>
      <c r="I110" s="477">
        <f>J110+K110+L110+M110+N110+O110+P110+Q110</f>
        <v>0</v>
      </c>
      <c r="J110" s="294"/>
      <c r="K110" s="294"/>
      <c r="L110" s="294"/>
      <c r="M110" s="294"/>
      <c r="N110" s="294"/>
      <c r="O110" s="294"/>
      <c r="P110" s="294"/>
      <c r="Q110" s="295"/>
      <c r="R110" s="294"/>
      <c r="S110" s="294"/>
      <c r="T110" s="294"/>
      <c r="U110" s="294"/>
      <c r="V110" s="294"/>
      <c r="W110" s="294"/>
      <c r="X110" s="294"/>
      <c r="Y110" s="294"/>
      <c r="Z110" s="294"/>
      <c r="AA110" s="294"/>
      <c r="AB110" s="294"/>
      <c r="AC110" s="294"/>
      <c r="AD110" s="294"/>
    </row>
    <row r="111" spans="1:30" s="176" customFormat="1" ht="15">
      <c r="A111" s="161">
        <v>103</v>
      </c>
      <c r="B111" s="1478"/>
      <c r="C111" s="1479"/>
      <c r="D111" s="481" t="s">
        <v>911</v>
      </c>
      <c r="E111" s="481"/>
      <c r="F111" s="482"/>
      <c r="G111" s="482"/>
      <c r="H111" s="299"/>
      <c r="I111" s="278">
        <f>J111+K111+L111+M111+N111+O111+P111+Q111</f>
        <v>0</v>
      </c>
      <c r="J111" s="198">
        <f>SUM(J109:J110)</f>
        <v>0</v>
      </c>
      <c r="K111" s="198">
        <f>SUM(K109:K110)</f>
        <v>0</v>
      </c>
      <c r="L111" s="198">
        <f>SUM(L109:L110)</f>
        <v>0</v>
      </c>
      <c r="M111" s="198">
        <f>SUM(M109:M110)</f>
        <v>0</v>
      </c>
      <c r="N111" s="198">
        <f>SUM(N109:N110)</f>
        <v>0</v>
      </c>
      <c r="O111" s="198">
        <f>SUM(O109:O110)</f>
        <v>0</v>
      </c>
      <c r="P111" s="198">
        <f>SUM(P109:P110)</f>
        <v>0</v>
      </c>
      <c r="Q111" s="1308">
        <f>SUM(Q109:Q110)</f>
        <v>0</v>
      </c>
      <c r="R111" s="198"/>
      <c r="S111" s="198"/>
      <c r="T111" s="198"/>
      <c r="U111" s="198"/>
      <c r="V111" s="198"/>
      <c r="W111" s="198"/>
      <c r="X111" s="198"/>
      <c r="Y111" s="198"/>
      <c r="Z111" s="198"/>
      <c r="AA111" s="198"/>
      <c r="AB111" s="198"/>
      <c r="AC111" s="198"/>
      <c r="AD111" s="198"/>
    </row>
    <row r="112" spans="1:30" s="167" customFormat="1" ht="15">
      <c r="A112" s="161">
        <v>104</v>
      </c>
      <c r="B112" s="125"/>
      <c r="C112" s="126">
        <v>2</v>
      </c>
      <c r="D112" s="1484" t="s">
        <v>380</v>
      </c>
      <c r="E112" s="166"/>
      <c r="F112" s="286"/>
      <c r="G112" s="286">
        <v>410</v>
      </c>
      <c r="H112" s="287">
        <v>1147</v>
      </c>
      <c r="I112" s="278"/>
      <c r="J112" s="152"/>
      <c r="K112" s="152"/>
      <c r="L112" s="152"/>
      <c r="M112" s="152"/>
      <c r="N112" s="152"/>
      <c r="O112" s="152"/>
      <c r="P112" s="152"/>
      <c r="Q112" s="284"/>
      <c r="R112" s="290"/>
      <c r="S112" s="290"/>
      <c r="T112" s="290"/>
      <c r="U112" s="290"/>
      <c r="V112" s="290"/>
      <c r="W112" s="290"/>
      <c r="X112" s="290"/>
      <c r="Y112" s="290"/>
      <c r="Z112" s="290"/>
      <c r="AA112" s="290"/>
      <c r="AB112" s="290"/>
      <c r="AC112" s="290"/>
      <c r="AD112" s="290"/>
    </row>
    <row r="113" spans="1:30" s="1163" customFormat="1" ht="15">
      <c r="A113" s="161">
        <v>105</v>
      </c>
      <c r="B113" s="1133"/>
      <c r="C113" s="1134"/>
      <c r="D113" s="1171" t="s">
        <v>608</v>
      </c>
      <c r="E113" s="1171"/>
      <c r="F113" s="1172"/>
      <c r="G113" s="1172"/>
      <c r="H113" s="1157"/>
      <c r="I113" s="1158">
        <f>J113+K113+L113+M113+N113+O113+P113+Q113</f>
        <v>2236</v>
      </c>
      <c r="J113" s="1162">
        <v>1900</v>
      </c>
      <c r="K113" s="1162">
        <v>256</v>
      </c>
      <c r="L113" s="1162">
        <v>80</v>
      </c>
      <c r="M113" s="1162"/>
      <c r="N113" s="1162"/>
      <c r="O113" s="1162"/>
      <c r="P113" s="1162"/>
      <c r="Q113" s="1173"/>
      <c r="R113" s="1162"/>
      <c r="S113" s="1162"/>
      <c r="T113" s="1162"/>
      <c r="U113" s="1162"/>
      <c r="V113" s="1162"/>
      <c r="W113" s="1162"/>
      <c r="X113" s="1162"/>
      <c r="Y113" s="1162"/>
      <c r="Z113" s="1162"/>
      <c r="AA113" s="1162"/>
      <c r="AB113" s="1162"/>
      <c r="AC113" s="1162"/>
      <c r="AD113" s="1162"/>
    </row>
    <row r="114" spans="1:30" s="148" customFormat="1" ht="15">
      <c r="A114" s="161">
        <v>106</v>
      </c>
      <c r="B114" s="120"/>
      <c r="C114" s="111"/>
      <c r="D114" s="165" t="s">
        <v>807</v>
      </c>
      <c r="E114" s="165"/>
      <c r="F114" s="285"/>
      <c r="G114" s="285"/>
      <c r="H114" s="283"/>
      <c r="I114" s="476">
        <f>J114+K114+L114+M114+N114+O114+P114+Q114</f>
        <v>2236</v>
      </c>
      <c r="J114" s="152">
        <v>1900</v>
      </c>
      <c r="K114" s="152">
        <v>256</v>
      </c>
      <c r="L114" s="152">
        <v>80</v>
      </c>
      <c r="M114" s="152"/>
      <c r="N114" s="152"/>
      <c r="O114" s="152"/>
      <c r="P114" s="152"/>
      <c r="Q114" s="284"/>
      <c r="R114" s="152"/>
      <c r="S114" s="152"/>
      <c r="T114" s="152"/>
      <c r="U114" s="152"/>
      <c r="V114" s="152"/>
      <c r="W114" s="152"/>
      <c r="X114" s="152"/>
      <c r="Y114" s="152"/>
      <c r="Z114" s="152"/>
      <c r="AA114" s="152"/>
      <c r="AB114" s="152"/>
      <c r="AC114" s="152"/>
      <c r="AD114" s="152"/>
    </row>
    <row r="115" spans="1:30" s="151" customFormat="1" ht="15">
      <c r="A115" s="161">
        <v>107</v>
      </c>
      <c r="B115" s="131"/>
      <c r="C115" s="443"/>
      <c r="D115" s="479" t="s">
        <v>609</v>
      </c>
      <c r="E115" s="479"/>
      <c r="F115" s="480"/>
      <c r="G115" s="480"/>
      <c r="H115" s="292"/>
      <c r="I115" s="477">
        <f aca="true" t="shared" si="10" ref="I115:I154">J115+K115+L115+M115+N115+O115+P115+Q115</f>
        <v>0</v>
      </c>
      <c r="J115" s="294"/>
      <c r="K115" s="294"/>
      <c r="L115" s="294"/>
      <c r="M115" s="294"/>
      <c r="N115" s="294"/>
      <c r="O115" s="294"/>
      <c r="P115" s="294"/>
      <c r="Q115" s="295"/>
      <c r="R115" s="294"/>
      <c r="S115" s="294"/>
      <c r="T115" s="294"/>
      <c r="U115" s="294"/>
      <c r="V115" s="294"/>
      <c r="W115" s="294"/>
      <c r="X115" s="294"/>
      <c r="Y115" s="294"/>
      <c r="Z115" s="294"/>
      <c r="AA115" s="294"/>
      <c r="AB115" s="294"/>
      <c r="AC115" s="294"/>
      <c r="AD115" s="294"/>
    </row>
    <row r="116" spans="1:30" s="769" customFormat="1" ht="15">
      <c r="A116" s="1345">
        <v>108</v>
      </c>
      <c r="B116" s="449"/>
      <c r="C116" s="450"/>
      <c r="D116" s="1347" t="s">
        <v>911</v>
      </c>
      <c r="E116" s="764"/>
      <c r="F116" s="765"/>
      <c r="G116" s="765"/>
      <c r="H116" s="766"/>
      <c r="I116" s="767">
        <f t="shared" si="10"/>
        <v>2236</v>
      </c>
      <c r="J116" s="768">
        <f>SUM(J114:J115)</f>
        <v>1900</v>
      </c>
      <c r="K116" s="768">
        <f aca="true" t="shared" si="11" ref="K116:Q116">SUM(K114:K115)</f>
        <v>256</v>
      </c>
      <c r="L116" s="768">
        <f t="shared" si="11"/>
        <v>80</v>
      </c>
      <c r="M116" s="768">
        <f t="shared" si="11"/>
        <v>0</v>
      </c>
      <c r="N116" s="768">
        <f t="shared" si="11"/>
        <v>0</v>
      </c>
      <c r="O116" s="768">
        <f t="shared" si="11"/>
        <v>0</v>
      </c>
      <c r="P116" s="768">
        <f t="shared" si="11"/>
        <v>0</v>
      </c>
      <c r="Q116" s="1312">
        <f t="shared" si="11"/>
        <v>0</v>
      </c>
      <c r="R116" s="768"/>
      <c r="S116" s="768"/>
      <c r="T116" s="768"/>
      <c r="U116" s="768"/>
      <c r="V116" s="768"/>
      <c r="W116" s="768"/>
      <c r="X116" s="768"/>
      <c r="Y116" s="768"/>
      <c r="Z116" s="768"/>
      <c r="AA116" s="768"/>
      <c r="AB116" s="768"/>
      <c r="AC116" s="768"/>
      <c r="AD116" s="768"/>
    </row>
    <row r="117" spans="1:30" s="145" customFormat="1" ht="15">
      <c r="A117" s="161">
        <v>109</v>
      </c>
      <c r="B117" s="484"/>
      <c r="C117" s="485"/>
      <c r="D117" s="485" t="s">
        <v>385</v>
      </c>
      <c r="E117" s="486"/>
      <c r="F117" s="1174">
        <f>SUM(F9:F112)</f>
        <v>1118328</v>
      </c>
      <c r="G117" s="1174">
        <f>SUM(G9:G112)</f>
        <v>1440666</v>
      </c>
      <c r="H117" s="1174">
        <f>SUM(H9:H112)</f>
        <v>1453627</v>
      </c>
      <c r="I117" s="494"/>
      <c r="J117" s="748"/>
      <c r="K117" s="748"/>
      <c r="L117" s="523"/>
      <c r="M117" s="523"/>
      <c r="N117" s="523"/>
      <c r="O117" s="523"/>
      <c r="P117" s="523"/>
      <c r="Q117" s="524"/>
      <c r="R117" s="272"/>
      <c r="S117" s="291"/>
      <c r="T117" s="291"/>
      <c r="U117" s="291"/>
      <c r="V117" s="291"/>
      <c r="W117" s="291"/>
      <c r="X117" s="291"/>
      <c r="Y117" s="291"/>
      <c r="Z117" s="291"/>
      <c r="AA117" s="291"/>
      <c r="AB117" s="291"/>
      <c r="AC117" s="291"/>
      <c r="AD117" s="291"/>
    </row>
    <row r="118" spans="1:30" s="1163" customFormat="1" ht="15">
      <c r="A118" s="161">
        <v>110</v>
      </c>
      <c r="B118" s="1133"/>
      <c r="C118" s="1134"/>
      <c r="D118" s="1171" t="s">
        <v>608</v>
      </c>
      <c r="E118" s="1176"/>
      <c r="F118" s="1177"/>
      <c r="G118" s="1177"/>
      <c r="H118" s="1157"/>
      <c r="I118" s="1158">
        <f t="shared" si="10"/>
        <v>1474005</v>
      </c>
      <c r="J118" s="1162">
        <f aca="true" t="shared" si="12" ref="J118:Q118">SUM(J113,J108,J101,J95,J90,J82,J76,J71,J64,J59,J54)+J46+J40+J35+J28+J22+J17+J11</f>
        <v>915610</v>
      </c>
      <c r="K118" s="1162">
        <f t="shared" si="12"/>
        <v>253324</v>
      </c>
      <c r="L118" s="1162">
        <f t="shared" si="12"/>
        <v>292028</v>
      </c>
      <c r="M118" s="1162">
        <f t="shared" si="12"/>
        <v>0</v>
      </c>
      <c r="N118" s="1162">
        <f t="shared" si="12"/>
        <v>7625</v>
      </c>
      <c r="O118" s="1162">
        <f t="shared" si="12"/>
        <v>5418</v>
      </c>
      <c r="P118" s="1162">
        <f t="shared" si="12"/>
        <v>0</v>
      </c>
      <c r="Q118" s="1173">
        <f t="shared" si="12"/>
        <v>0</v>
      </c>
      <c r="R118" s="1162"/>
      <c r="S118" s="1162"/>
      <c r="T118" s="1162"/>
      <c r="U118" s="1162"/>
      <c r="V118" s="1162"/>
      <c r="W118" s="1162"/>
      <c r="X118" s="1162"/>
      <c r="Y118" s="1162"/>
      <c r="Z118" s="1162"/>
      <c r="AA118" s="1162"/>
      <c r="AB118" s="1162"/>
      <c r="AC118" s="1162"/>
      <c r="AD118" s="1162"/>
    </row>
    <row r="119" spans="1:30" s="148" customFormat="1" ht="15">
      <c r="A119" s="161">
        <v>111</v>
      </c>
      <c r="B119" s="120"/>
      <c r="C119" s="111"/>
      <c r="D119" s="165" t="s">
        <v>807</v>
      </c>
      <c r="E119" s="1476"/>
      <c r="F119" s="749"/>
      <c r="G119" s="749"/>
      <c r="H119" s="283"/>
      <c r="I119" s="476">
        <f t="shared" si="10"/>
        <v>1552139</v>
      </c>
      <c r="J119" s="152">
        <f aca="true" t="shared" si="13" ref="J119:Q119">SUM(J114,J109,J102,J96,J91,J83,J77,J72,J65,J60,J55,J47,J41,J36,J29,J23,J18,J12)</f>
        <v>939602</v>
      </c>
      <c r="K119" s="152">
        <f t="shared" si="13"/>
        <v>268905</v>
      </c>
      <c r="L119" s="152">
        <f t="shared" si="13"/>
        <v>297584</v>
      </c>
      <c r="M119" s="152">
        <f t="shared" si="13"/>
        <v>0</v>
      </c>
      <c r="N119" s="152">
        <f t="shared" si="13"/>
        <v>3185</v>
      </c>
      <c r="O119" s="152">
        <f t="shared" si="13"/>
        <v>42733</v>
      </c>
      <c r="P119" s="152">
        <f t="shared" si="13"/>
        <v>130</v>
      </c>
      <c r="Q119" s="284">
        <f t="shared" si="13"/>
        <v>0</v>
      </c>
      <c r="R119" s="152"/>
      <c r="S119" s="152"/>
      <c r="T119" s="152"/>
      <c r="U119" s="152"/>
      <c r="V119" s="152"/>
      <c r="W119" s="152"/>
      <c r="X119" s="152"/>
      <c r="Y119" s="152"/>
      <c r="Z119" s="152"/>
      <c r="AA119" s="152"/>
      <c r="AB119" s="152"/>
      <c r="AC119" s="152"/>
      <c r="AD119" s="152"/>
    </row>
    <row r="120" spans="1:30" s="151" customFormat="1" ht="30">
      <c r="A120" s="1345">
        <v>112</v>
      </c>
      <c r="B120" s="131"/>
      <c r="C120" s="443"/>
      <c r="D120" s="479" t="s">
        <v>1066</v>
      </c>
      <c r="E120" s="479"/>
      <c r="F120" s="480"/>
      <c r="G120" s="480"/>
      <c r="H120" s="292"/>
      <c r="I120" s="477">
        <f t="shared" si="10"/>
        <v>7926</v>
      </c>
      <c r="J120" s="294">
        <f>SUM(J115,J110,J103:J104,J97,J92,J84:J85,J78,J73,J66:J66,J61,J56,J48:J49,J42,J37,J30:J31,J24,J19,J13:J14)+J105+J86+J68+J67+J50+J32+J51+J87</f>
        <v>6122</v>
      </c>
      <c r="K120" s="294">
        <f aca="true" t="shared" si="14" ref="K120:Q120">SUM(K115,K110,K103:K104,K97,K92,K84:K85,K78,K73,K66:K66,K61,K56,K48:K49,K42,K37,K30:K31,K24,K19,K13:K14)+K105+K86+K68+K67+K50+K32+K51+K87</f>
        <v>3754</v>
      </c>
      <c r="L120" s="294">
        <f t="shared" si="14"/>
        <v>-3200</v>
      </c>
      <c r="M120" s="294">
        <f t="shared" si="14"/>
        <v>0</v>
      </c>
      <c r="N120" s="294">
        <f t="shared" si="14"/>
        <v>-1100</v>
      </c>
      <c r="O120" s="294">
        <f t="shared" si="14"/>
        <v>2350</v>
      </c>
      <c r="P120" s="294">
        <f t="shared" si="14"/>
        <v>0</v>
      </c>
      <c r="Q120" s="295">
        <f t="shared" si="14"/>
        <v>0</v>
      </c>
      <c r="R120" s="294"/>
      <c r="S120" s="294"/>
      <c r="T120" s="294"/>
      <c r="U120" s="294"/>
      <c r="V120" s="294"/>
      <c r="W120" s="294"/>
      <c r="X120" s="294"/>
      <c r="Y120" s="294"/>
      <c r="Z120" s="294"/>
      <c r="AA120" s="294"/>
      <c r="AB120" s="294"/>
      <c r="AC120" s="294"/>
      <c r="AD120" s="294"/>
    </row>
    <row r="121" spans="1:30" s="176" customFormat="1" ht="15.75" thickBot="1">
      <c r="A121" s="161">
        <v>113</v>
      </c>
      <c r="B121" s="489"/>
      <c r="C121" s="490"/>
      <c r="D121" s="488" t="s">
        <v>911</v>
      </c>
      <c r="E121" s="525"/>
      <c r="F121" s="751"/>
      <c r="G121" s="751"/>
      <c r="H121" s="491"/>
      <c r="I121" s="492">
        <f t="shared" si="10"/>
        <v>1560065</v>
      </c>
      <c r="J121" s="493">
        <f>SUM(J119:J120)</f>
        <v>945724</v>
      </c>
      <c r="K121" s="493">
        <f aca="true" t="shared" si="15" ref="K121:Q121">SUM(K119:K120)</f>
        <v>272659</v>
      </c>
      <c r="L121" s="493">
        <f t="shared" si="15"/>
        <v>294384</v>
      </c>
      <c r="M121" s="493">
        <f t="shared" si="15"/>
        <v>0</v>
      </c>
      <c r="N121" s="493">
        <f t="shared" si="15"/>
        <v>2085</v>
      </c>
      <c r="O121" s="493">
        <f t="shared" si="15"/>
        <v>45083</v>
      </c>
      <c r="P121" s="493">
        <f t="shared" si="15"/>
        <v>130</v>
      </c>
      <c r="Q121" s="1310">
        <f t="shared" si="15"/>
        <v>0</v>
      </c>
      <c r="R121" s="198"/>
      <c r="S121" s="198"/>
      <c r="T121" s="198"/>
      <c r="U121" s="198"/>
      <c r="V121" s="198"/>
      <c r="W121" s="198"/>
      <c r="X121" s="198"/>
      <c r="Y121" s="198"/>
      <c r="Z121" s="198"/>
      <c r="AA121" s="198"/>
      <c r="AB121" s="198"/>
      <c r="AC121" s="198"/>
      <c r="AD121" s="198"/>
    </row>
    <row r="122" spans="1:30" s="169" customFormat="1" ht="15.75" thickTop="1">
      <c r="A122" s="161">
        <v>114</v>
      </c>
      <c r="B122" s="114">
        <v>7</v>
      </c>
      <c r="C122" s="115"/>
      <c r="D122" s="133" t="s">
        <v>406</v>
      </c>
      <c r="E122" s="174" t="s">
        <v>31</v>
      </c>
      <c r="F122" s="276">
        <v>271763</v>
      </c>
      <c r="G122" s="276">
        <v>195303</v>
      </c>
      <c r="H122" s="483">
        <v>217986</v>
      </c>
      <c r="I122" s="745"/>
      <c r="J122" s="746"/>
      <c r="K122" s="746"/>
      <c r="L122" s="746"/>
      <c r="M122" s="746"/>
      <c r="N122" s="746"/>
      <c r="O122" s="746"/>
      <c r="P122" s="746"/>
      <c r="Q122" s="747"/>
      <c r="R122" s="280"/>
      <c r="S122" s="296"/>
      <c r="T122" s="296"/>
      <c r="U122" s="296"/>
      <c r="V122" s="296"/>
      <c r="W122" s="296"/>
      <c r="X122" s="296"/>
      <c r="Y122" s="296"/>
      <c r="Z122" s="296"/>
      <c r="AA122" s="296"/>
      <c r="AB122" s="296"/>
      <c r="AC122" s="296"/>
      <c r="AD122" s="296"/>
    </row>
    <row r="123" spans="1:30" s="1163" customFormat="1" ht="15">
      <c r="A123" s="161">
        <v>115</v>
      </c>
      <c r="B123" s="1133"/>
      <c r="C123" s="1134"/>
      <c r="D123" s="1135" t="s">
        <v>608</v>
      </c>
      <c r="E123" s="1155"/>
      <c r="F123" s="1156"/>
      <c r="G123" s="1156"/>
      <c r="H123" s="1157"/>
      <c r="I123" s="1158">
        <f t="shared" si="10"/>
        <v>160137</v>
      </c>
      <c r="J123" s="1159">
        <v>101878</v>
      </c>
      <c r="K123" s="1159">
        <v>27764</v>
      </c>
      <c r="L123" s="1159">
        <v>27630</v>
      </c>
      <c r="M123" s="1160"/>
      <c r="N123" s="1160">
        <v>1200</v>
      </c>
      <c r="O123" s="1160">
        <v>1665</v>
      </c>
      <c r="P123" s="1160"/>
      <c r="Q123" s="1161"/>
      <c r="R123" s="1162"/>
      <c r="S123" s="1162"/>
      <c r="T123" s="1162"/>
      <c r="U123" s="1162"/>
      <c r="V123" s="1162"/>
      <c r="W123" s="1162"/>
      <c r="X123" s="1162"/>
      <c r="Y123" s="1162"/>
      <c r="Z123" s="1162"/>
      <c r="AA123" s="1162"/>
      <c r="AB123" s="1162"/>
      <c r="AC123" s="1162"/>
      <c r="AD123" s="1162"/>
    </row>
    <row r="124" spans="1:30" s="148" customFormat="1" ht="15">
      <c r="A124" s="161">
        <v>116</v>
      </c>
      <c r="B124" s="120"/>
      <c r="C124" s="111"/>
      <c r="D124" s="121" t="s">
        <v>807</v>
      </c>
      <c r="E124" s="164"/>
      <c r="F124" s="282"/>
      <c r="G124" s="282"/>
      <c r="H124" s="283"/>
      <c r="I124" s="476">
        <f t="shared" si="10"/>
        <v>187871</v>
      </c>
      <c r="J124" s="279">
        <v>121492</v>
      </c>
      <c r="K124" s="279">
        <v>33498</v>
      </c>
      <c r="L124" s="279">
        <v>28901</v>
      </c>
      <c r="M124" s="280"/>
      <c r="N124" s="280">
        <v>1200</v>
      </c>
      <c r="O124" s="280">
        <v>2780</v>
      </c>
      <c r="P124" s="280"/>
      <c r="Q124" s="281"/>
      <c r="R124" s="152"/>
      <c r="S124" s="152"/>
      <c r="T124" s="152"/>
      <c r="U124" s="152"/>
      <c r="V124" s="152"/>
      <c r="W124" s="152"/>
      <c r="X124" s="152"/>
      <c r="Y124" s="152"/>
      <c r="Z124" s="152"/>
      <c r="AA124" s="152"/>
      <c r="AB124" s="152"/>
      <c r="AC124" s="152"/>
      <c r="AD124" s="152"/>
    </row>
    <row r="125" spans="1:30" s="151" customFormat="1" ht="15">
      <c r="A125" s="161">
        <v>117</v>
      </c>
      <c r="B125" s="131"/>
      <c r="C125" s="443"/>
      <c r="D125" s="138" t="s">
        <v>923</v>
      </c>
      <c r="E125" s="1505"/>
      <c r="F125" s="473"/>
      <c r="G125" s="473"/>
      <c r="H125" s="292"/>
      <c r="I125" s="477">
        <f t="shared" si="10"/>
        <v>440</v>
      </c>
      <c r="J125" s="294">
        <v>346</v>
      </c>
      <c r="K125" s="294">
        <v>94</v>
      </c>
      <c r="L125" s="294"/>
      <c r="M125" s="294"/>
      <c r="N125" s="294"/>
      <c r="O125" s="294"/>
      <c r="P125" s="294"/>
      <c r="Q125" s="295"/>
      <c r="R125" s="294"/>
      <c r="S125" s="294"/>
      <c r="T125" s="294"/>
      <c r="U125" s="294"/>
      <c r="V125" s="294"/>
      <c r="W125" s="294"/>
      <c r="X125" s="294"/>
      <c r="Y125" s="294"/>
      <c r="Z125" s="294"/>
      <c r="AA125" s="294"/>
      <c r="AB125" s="294"/>
      <c r="AC125" s="294"/>
      <c r="AD125" s="294"/>
    </row>
    <row r="126" spans="1:30" s="176" customFormat="1" ht="15">
      <c r="A126" s="161">
        <v>118</v>
      </c>
      <c r="B126" s="1478"/>
      <c r="C126" s="1479"/>
      <c r="D126" s="135" t="s">
        <v>911</v>
      </c>
      <c r="E126" s="170"/>
      <c r="F126" s="475"/>
      <c r="G126" s="475"/>
      <c r="H126" s="299"/>
      <c r="I126" s="278">
        <f>J126+K126+L126+M126+N126+O126+P126+Q126</f>
        <v>188311</v>
      </c>
      <c r="J126" s="198">
        <f aca="true" t="shared" si="16" ref="J126:Q126">SUM(J124:J125)</f>
        <v>121838</v>
      </c>
      <c r="K126" s="198">
        <f t="shared" si="16"/>
        <v>33592</v>
      </c>
      <c r="L126" s="198">
        <f t="shared" si="16"/>
        <v>28901</v>
      </c>
      <c r="M126" s="198">
        <f t="shared" si="16"/>
        <v>0</v>
      </c>
      <c r="N126" s="198">
        <f t="shared" si="16"/>
        <v>1200</v>
      </c>
      <c r="O126" s="198">
        <f t="shared" si="16"/>
        <v>2780</v>
      </c>
      <c r="P126" s="198">
        <f t="shared" si="16"/>
        <v>0</v>
      </c>
      <c r="Q126" s="1308">
        <f t="shared" si="16"/>
        <v>0</v>
      </c>
      <c r="R126" s="198"/>
      <c r="S126" s="198"/>
      <c r="T126" s="198"/>
      <c r="U126" s="198"/>
      <c r="V126" s="198"/>
      <c r="W126" s="198"/>
      <c r="X126" s="198"/>
      <c r="Y126" s="198"/>
      <c r="Z126" s="198"/>
      <c r="AA126" s="198"/>
      <c r="AB126" s="198"/>
      <c r="AC126" s="198"/>
      <c r="AD126" s="198"/>
    </row>
    <row r="127" spans="1:30" s="169" customFormat="1" ht="15">
      <c r="A127" s="161">
        <v>119</v>
      </c>
      <c r="B127" s="114">
        <v>8</v>
      </c>
      <c r="C127" s="115"/>
      <c r="D127" s="116" t="s">
        <v>349</v>
      </c>
      <c r="E127" s="162" t="s">
        <v>31</v>
      </c>
      <c r="F127" s="276">
        <v>418719</v>
      </c>
      <c r="G127" s="276">
        <v>406867</v>
      </c>
      <c r="H127" s="483">
        <v>458327</v>
      </c>
      <c r="I127" s="745"/>
      <c r="J127" s="279"/>
      <c r="K127" s="279"/>
      <c r="L127" s="279"/>
      <c r="M127" s="296"/>
      <c r="N127" s="296"/>
      <c r="O127" s="296"/>
      <c r="P127" s="296"/>
      <c r="Q127" s="297"/>
      <c r="R127" s="280"/>
      <c r="S127" s="296"/>
      <c r="T127" s="296"/>
      <c r="U127" s="296"/>
      <c r="V127" s="296"/>
      <c r="W127" s="296"/>
      <c r="X127" s="296"/>
      <c r="Y127" s="296"/>
      <c r="Z127" s="296"/>
      <c r="AA127" s="296"/>
      <c r="AB127" s="296"/>
      <c r="AC127" s="296"/>
      <c r="AD127" s="296"/>
    </row>
    <row r="128" spans="1:30" s="1163" customFormat="1" ht="15">
      <c r="A128" s="161">
        <v>120</v>
      </c>
      <c r="B128" s="1133"/>
      <c r="C128" s="1134"/>
      <c r="D128" s="1135" t="s">
        <v>608</v>
      </c>
      <c r="E128" s="1155"/>
      <c r="F128" s="1156"/>
      <c r="G128" s="1156"/>
      <c r="H128" s="1157"/>
      <c r="I128" s="1158">
        <f t="shared" si="10"/>
        <v>423423</v>
      </c>
      <c r="J128" s="1159">
        <v>272929</v>
      </c>
      <c r="K128" s="1159">
        <v>78317</v>
      </c>
      <c r="L128" s="1159">
        <v>68147</v>
      </c>
      <c r="M128" s="1160"/>
      <c r="N128" s="1160">
        <v>3400</v>
      </c>
      <c r="O128" s="1160">
        <v>630</v>
      </c>
      <c r="P128" s="1160"/>
      <c r="Q128" s="1161"/>
      <c r="R128" s="1162"/>
      <c r="S128" s="1162"/>
      <c r="T128" s="1162"/>
      <c r="U128" s="1162"/>
      <c r="V128" s="1162"/>
      <c r="W128" s="1162"/>
      <c r="X128" s="1162"/>
      <c r="Y128" s="1162"/>
      <c r="Z128" s="1162"/>
      <c r="AA128" s="1162"/>
      <c r="AB128" s="1162"/>
      <c r="AC128" s="1162"/>
      <c r="AD128" s="1162"/>
    </row>
    <row r="129" spans="1:30" s="148" customFormat="1" ht="15">
      <c r="A129" s="161">
        <v>121</v>
      </c>
      <c r="B129" s="120"/>
      <c r="C129" s="111"/>
      <c r="D129" s="121" t="s">
        <v>807</v>
      </c>
      <c r="E129" s="164"/>
      <c r="F129" s="282"/>
      <c r="G129" s="282"/>
      <c r="H129" s="283"/>
      <c r="I129" s="476">
        <f t="shared" si="10"/>
        <v>489636</v>
      </c>
      <c r="J129" s="279">
        <v>317670</v>
      </c>
      <c r="K129" s="279">
        <v>93599</v>
      </c>
      <c r="L129" s="279">
        <v>76066</v>
      </c>
      <c r="M129" s="280"/>
      <c r="N129" s="280">
        <v>250</v>
      </c>
      <c r="O129" s="280">
        <v>2051</v>
      </c>
      <c r="P129" s="280"/>
      <c r="Q129" s="281"/>
      <c r="R129" s="152"/>
      <c r="S129" s="152"/>
      <c r="T129" s="152"/>
      <c r="U129" s="152"/>
      <c r="V129" s="152"/>
      <c r="W129" s="152"/>
      <c r="X129" s="152"/>
      <c r="Y129" s="152"/>
      <c r="Z129" s="152"/>
      <c r="AA129" s="152"/>
      <c r="AB129" s="152"/>
      <c r="AC129" s="152"/>
      <c r="AD129" s="152"/>
    </row>
    <row r="130" spans="1:30" s="151" customFormat="1" ht="15">
      <c r="A130" s="161">
        <v>122</v>
      </c>
      <c r="B130" s="131"/>
      <c r="C130" s="443"/>
      <c r="D130" s="138" t="s">
        <v>919</v>
      </c>
      <c r="E130" s="1505"/>
      <c r="F130" s="473"/>
      <c r="G130" s="473"/>
      <c r="H130" s="292"/>
      <c r="I130" s="477">
        <f t="shared" si="10"/>
        <v>5454</v>
      </c>
      <c r="J130" s="294">
        <v>4294</v>
      </c>
      <c r="K130" s="294">
        <v>1160</v>
      </c>
      <c r="L130" s="294"/>
      <c r="M130" s="294"/>
      <c r="N130" s="294"/>
      <c r="O130" s="294"/>
      <c r="P130" s="294"/>
      <c r="Q130" s="295"/>
      <c r="R130" s="294"/>
      <c r="S130" s="294"/>
      <c r="T130" s="294"/>
      <c r="U130" s="294"/>
      <c r="V130" s="294"/>
      <c r="W130" s="294"/>
      <c r="X130" s="294"/>
      <c r="Y130" s="294"/>
      <c r="Z130" s="294"/>
      <c r="AA130" s="294"/>
      <c r="AB130" s="294"/>
      <c r="AC130" s="294"/>
      <c r="AD130" s="294"/>
    </row>
    <row r="131" spans="1:30" s="151" customFormat="1" ht="15">
      <c r="A131" s="161">
        <v>123</v>
      </c>
      <c r="B131" s="131"/>
      <c r="C131" s="443"/>
      <c r="D131" s="138" t="s">
        <v>924</v>
      </c>
      <c r="E131" s="1505"/>
      <c r="F131" s="473"/>
      <c r="G131" s="473"/>
      <c r="H131" s="292"/>
      <c r="I131" s="477">
        <f t="shared" si="10"/>
        <v>1003</v>
      </c>
      <c r="J131" s="294">
        <v>790</v>
      </c>
      <c r="K131" s="294">
        <v>213</v>
      </c>
      <c r="L131" s="294"/>
      <c r="M131" s="294"/>
      <c r="N131" s="294"/>
      <c r="O131" s="294"/>
      <c r="P131" s="294"/>
      <c r="Q131" s="295"/>
      <c r="R131" s="294"/>
      <c r="S131" s="294"/>
      <c r="T131" s="294"/>
      <c r="U131" s="294"/>
      <c r="V131" s="294"/>
      <c r="W131" s="294"/>
      <c r="X131" s="294"/>
      <c r="Y131" s="294"/>
      <c r="Z131" s="294"/>
      <c r="AA131" s="294"/>
      <c r="AB131" s="294"/>
      <c r="AC131" s="294"/>
      <c r="AD131" s="294"/>
    </row>
    <row r="132" spans="1:30" s="151" customFormat="1" ht="15">
      <c r="A132" s="161">
        <v>124</v>
      </c>
      <c r="B132" s="131"/>
      <c r="C132" s="443"/>
      <c r="D132" s="138" t="s">
        <v>931</v>
      </c>
      <c r="E132" s="1505"/>
      <c r="F132" s="473"/>
      <c r="G132" s="473"/>
      <c r="H132" s="292"/>
      <c r="I132" s="477">
        <f t="shared" si="10"/>
        <v>0</v>
      </c>
      <c r="J132" s="294">
        <v>1200</v>
      </c>
      <c r="K132" s="294">
        <v>-1200</v>
      </c>
      <c r="L132" s="294"/>
      <c r="M132" s="294"/>
      <c r="N132" s="294"/>
      <c r="O132" s="294"/>
      <c r="P132" s="294"/>
      <c r="Q132" s="295"/>
      <c r="R132" s="294"/>
      <c r="S132" s="294"/>
      <c r="T132" s="294"/>
      <c r="U132" s="294"/>
      <c r="V132" s="294"/>
      <c r="W132" s="294"/>
      <c r="X132" s="294"/>
      <c r="Y132" s="294"/>
      <c r="Z132" s="294"/>
      <c r="AA132" s="294"/>
      <c r="AB132" s="294"/>
      <c r="AC132" s="294"/>
      <c r="AD132" s="294"/>
    </row>
    <row r="133" spans="1:30" s="176" customFormat="1" ht="15">
      <c r="A133" s="161">
        <v>125</v>
      </c>
      <c r="B133" s="1478"/>
      <c r="C133" s="1479"/>
      <c r="D133" s="135" t="s">
        <v>911</v>
      </c>
      <c r="E133" s="170"/>
      <c r="F133" s="475"/>
      <c r="G133" s="475"/>
      <c r="H133" s="299"/>
      <c r="I133" s="278">
        <f t="shared" si="10"/>
        <v>496093</v>
      </c>
      <c r="J133" s="198">
        <f aca="true" t="shared" si="17" ref="J133:Q133">SUM(J129:J132)</f>
        <v>323954</v>
      </c>
      <c r="K133" s="198">
        <f t="shared" si="17"/>
        <v>93772</v>
      </c>
      <c r="L133" s="198">
        <f t="shared" si="17"/>
        <v>76066</v>
      </c>
      <c r="M133" s="198">
        <f t="shared" si="17"/>
        <v>0</v>
      </c>
      <c r="N133" s="198">
        <f t="shared" si="17"/>
        <v>250</v>
      </c>
      <c r="O133" s="198">
        <f t="shared" si="17"/>
        <v>2051</v>
      </c>
      <c r="P133" s="198">
        <f t="shared" si="17"/>
        <v>0</v>
      </c>
      <c r="Q133" s="1308">
        <f t="shared" si="17"/>
        <v>0</v>
      </c>
      <c r="R133" s="198"/>
      <c r="S133" s="198"/>
      <c r="T133" s="198"/>
      <c r="U133" s="198"/>
      <c r="V133" s="198"/>
      <c r="W133" s="198"/>
      <c r="X133" s="198"/>
      <c r="Y133" s="198"/>
      <c r="Z133" s="198"/>
      <c r="AA133" s="198"/>
      <c r="AB133" s="198"/>
      <c r="AC133" s="198"/>
      <c r="AD133" s="198"/>
    </row>
    <row r="134" spans="1:30" s="167" customFormat="1" ht="15">
      <c r="A134" s="161">
        <v>126</v>
      </c>
      <c r="B134" s="125"/>
      <c r="C134" s="126">
        <v>1</v>
      </c>
      <c r="D134" s="1484" t="s">
        <v>380</v>
      </c>
      <c r="E134" s="166"/>
      <c r="F134" s="286"/>
      <c r="G134" s="286">
        <v>1937</v>
      </c>
      <c r="H134" s="287">
        <v>1452</v>
      </c>
      <c r="I134" s="278"/>
      <c r="J134" s="279"/>
      <c r="K134" s="279"/>
      <c r="L134" s="279"/>
      <c r="M134" s="296"/>
      <c r="N134" s="296"/>
      <c r="O134" s="296"/>
      <c r="P134" s="296"/>
      <c r="Q134" s="297"/>
      <c r="R134" s="290"/>
      <c r="S134" s="290"/>
      <c r="T134" s="290"/>
      <c r="U134" s="290"/>
      <c r="V134" s="290"/>
      <c r="W134" s="290"/>
      <c r="X134" s="290"/>
      <c r="Y134" s="290"/>
      <c r="Z134" s="290"/>
      <c r="AA134" s="290"/>
      <c r="AB134" s="290"/>
      <c r="AC134" s="290"/>
      <c r="AD134" s="290"/>
    </row>
    <row r="135" spans="1:30" s="1163" customFormat="1" ht="15">
      <c r="A135" s="161">
        <v>127</v>
      </c>
      <c r="B135" s="1133"/>
      <c r="C135" s="1134"/>
      <c r="D135" s="1171" t="s">
        <v>608</v>
      </c>
      <c r="E135" s="1171"/>
      <c r="F135" s="1172"/>
      <c r="G135" s="1172"/>
      <c r="H135" s="1157"/>
      <c r="I135" s="1158">
        <f t="shared" si="10"/>
        <v>0</v>
      </c>
      <c r="J135" s="1162"/>
      <c r="K135" s="1162"/>
      <c r="L135" s="1162"/>
      <c r="M135" s="1162"/>
      <c r="N135" s="1162"/>
      <c r="O135" s="1162"/>
      <c r="P135" s="1162"/>
      <c r="Q135" s="1173"/>
      <c r="R135" s="1162"/>
      <c r="S135" s="1162"/>
      <c r="T135" s="1162"/>
      <c r="U135" s="1162"/>
      <c r="V135" s="1162"/>
      <c r="W135" s="1162"/>
      <c r="X135" s="1162"/>
      <c r="Y135" s="1162"/>
      <c r="Z135" s="1162"/>
      <c r="AA135" s="1162"/>
      <c r="AB135" s="1162"/>
      <c r="AC135" s="1162"/>
      <c r="AD135" s="1162"/>
    </row>
    <row r="136" spans="1:30" s="148" customFormat="1" ht="15">
      <c r="A136" s="161">
        <v>128</v>
      </c>
      <c r="B136" s="120"/>
      <c r="C136" s="111"/>
      <c r="D136" s="165" t="s">
        <v>807</v>
      </c>
      <c r="E136" s="165"/>
      <c r="F136" s="285"/>
      <c r="G136" s="285"/>
      <c r="H136" s="283"/>
      <c r="I136" s="476">
        <f t="shared" si="10"/>
        <v>540</v>
      </c>
      <c r="J136" s="152">
        <v>476</v>
      </c>
      <c r="K136" s="152">
        <v>64</v>
      </c>
      <c r="L136" s="152"/>
      <c r="M136" s="152"/>
      <c r="N136" s="152"/>
      <c r="O136" s="152"/>
      <c r="P136" s="152"/>
      <c r="Q136" s="284"/>
      <c r="R136" s="152"/>
      <c r="S136" s="152"/>
      <c r="T136" s="152"/>
      <c r="U136" s="152"/>
      <c r="V136" s="152"/>
      <c r="W136" s="152"/>
      <c r="X136" s="152"/>
      <c r="Y136" s="152"/>
      <c r="Z136" s="152"/>
      <c r="AA136" s="152"/>
      <c r="AB136" s="152"/>
      <c r="AC136" s="152"/>
      <c r="AD136" s="152"/>
    </row>
    <row r="137" spans="1:30" s="151" customFormat="1" ht="15">
      <c r="A137" s="161">
        <v>129</v>
      </c>
      <c r="B137" s="131"/>
      <c r="C137" s="443"/>
      <c r="D137" s="479" t="s">
        <v>609</v>
      </c>
      <c r="E137" s="479"/>
      <c r="F137" s="480"/>
      <c r="G137" s="480"/>
      <c r="H137" s="292"/>
      <c r="I137" s="477">
        <f t="shared" si="10"/>
        <v>0</v>
      </c>
      <c r="J137" s="294"/>
      <c r="K137" s="294"/>
      <c r="L137" s="294"/>
      <c r="M137" s="294"/>
      <c r="N137" s="294"/>
      <c r="O137" s="294"/>
      <c r="P137" s="294"/>
      <c r="Q137" s="295"/>
      <c r="R137" s="294"/>
      <c r="S137" s="294"/>
      <c r="T137" s="294"/>
      <c r="U137" s="294"/>
      <c r="V137" s="294"/>
      <c r="W137" s="294"/>
      <c r="X137" s="294"/>
      <c r="Y137" s="294"/>
      <c r="Z137" s="294"/>
      <c r="AA137" s="294"/>
      <c r="AB137" s="294"/>
      <c r="AC137" s="294"/>
      <c r="AD137" s="294"/>
    </row>
    <row r="138" spans="1:30" s="176" customFormat="1" ht="15">
      <c r="A138" s="161">
        <v>130</v>
      </c>
      <c r="B138" s="1478"/>
      <c r="C138" s="1479"/>
      <c r="D138" s="481" t="s">
        <v>911</v>
      </c>
      <c r="E138" s="481"/>
      <c r="F138" s="482"/>
      <c r="G138" s="482"/>
      <c r="H138" s="299"/>
      <c r="I138" s="278">
        <f>J138+K138+L138+M138+N138+O138+P138+Q138</f>
        <v>540</v>
      </c>
      <c r="J138" s="198">
        <f>SUM(J136:J137)</f>
        <v>476</v>
      </c>
      <c r="K138" s="198">
        <f aca="true" t="shared" si="18" ref="K138:Q138">SUM(K136:K137)</f>
        <v>64</v>
      </c>
      <c r="L138" s="198">
        <f t="shared" si="18"/>
        <v>0</v>
      </c>
      <c r="M138" s="198">
        <f t="shared" si="18"/>
        <v>0</v>
      </c>
      <c r="N138" s="198">
        <f t="shared" si="18"/>
        <v>0</v>
      </c>
      <c r="O138" s="198">
        <f t="shared" si="18"/>
        <v>0</v>
      </c>
      <c r="P138" s="198">
        <f t="shared" si="18"/>
        <v>0</v>
      </c>
      <c r="Q138" s="1308">
        <f t="shared" si="18"/>
        <v>0</v>
      </c>
      <c r="R138" s="198"/>
      <c r="S138" s="198"/>
      <c r="T138" s="198"/>
      <c r="U138" s="198"/>
      <c r="V138" s="198"/>
      <c r="W138" s="198"/>
      <c r="X138" s="198"/>
      <c r="Y138" s="198"/>
      <c r="Z138" s="198"/>
      <c r="AA138" s="198"/>
      <c r="AB138" s="198"/>
      <c r="AC138" s="198"/>
      <c r="AD138" s="198"/>
    </row>
    <row r="139" spans="1:30" s="169" customFormat="1" ht="15">
      <c r="A139" s="161">
        <v>131</v>
      </c>
      <c r="B139" s="114">
        <v>9</v>
      </c>
      <c r="C139" s="115"/>
      <c r="D139" s="116" t="s">
        <v>407</v>
      </c>
      <c r="E139" s="162" t="s">
        <v>31</v>
      </c>
      <c r="F139" s="276">
        <v>53669</v>
      </c>
      <c r="G139" s="276">
        <v>51889</v>
      </c>
      <c r="H139" s="483">
        <v>54648</v>
      </c>
      <c r="I139" s="278"/>
      <c r="J139" s="175"/>
      <c r="K139" s="175"/>
      <c r="L139" s="288"/>
      <c r="M139" s="288"/>
      <c r="N139" s="288"/>
      <c r="O139" s="288"/>
      <c r="P139" s="288"/>
      <c r="Q139" s="289"/>
      <c r="R139" s="280"/>
      <c r="S139" s="296"/>
      <c r="T139" s="296"/>
      <c r="U139" s="296"/>
      <c r="V139" s="296"/>
      <c r="W139" s="296"/>
      <c r="X139" s="296"/>
      <c r="Y139" s="296"/>
      <c r="Z139" s="296"/>
      <c r="AA139" s="296"/>
      <c r="AB139" s="296"/>
      <c r="AC139" s="296"/>
      <c r="AD139" s="296"/>
    </row>
    <row r="140" spans="1:30" s="1163" customFormat="1" ht="15">
      <c r="A140" s="161">
        <v>132</v>
      </c>
      <c r="B140" s="1133"/>
      <c r="C140" s="1134"/>
      <c r="D140" s="1135" t="s">
        <v>608</v>
      </c>
      <c r="E140" s="1155"/>
      <c r="F140" s="1156"/>
      <c r="G140" s="1156"/>
      <c r="H140" s="1157"/>
      <c r="I140" s="1158">
        <f t="shared" si="10"/>
        <v>53330</v>
      </c>
      <c r="J140" s="1159">
        <v>27516</v>
      </c>
      <c r="K140" s="1159">
        <v>7028</v>
      </c>
      <c r="L140" s="1159">
        <v>18213</v>
      </c>
      <c r="M140" s="1160"/>
      <c r="N140" s="1160">
        <v>358</v>
      </c>
      <c r="O140" s="1160">
        <v>215</v>
      </c>
      <c r="P140" s="1160"/>
      <c r="Q140" s="1161"/>
      <c r="R140" s="1162"/>
      <c r="S140" s="1162"/>
      <c r="T140" s="1162"/>
      <c r="U140" s="1162"/>
      <c r="V140" s="1162"/>
      <c r="W140" s="1162"/>
      <c r="X140" s="1162"/>
      <c r="Y140" s="1162"/>
      <c r="Z140" s="1162"/>
      <c r="AA140" s="1162"/>
      <c r="AB140" s="1162"/>
      <c r="AC140" s="1162"/>
      <c r="AD140" s="1162"/>
    </row>
    <row r="141" spans="1:30" s="148" customFormat="1" ht="15">
      <c r="A141" s="161">
        <v>133</v>
      </c>
      <c r="B141" s="120"/>
      <c r="C141" s="111"/>
      <c r="D141" s="121" t="s">
        <v>807</v>
      </c>
      <c r="E141" s="164"/>
      <c r="F141" s="282"/>
      <c r="G141" s="282"/>
      <c r="H141" s="283"/>
      <c r="I141" s="476">
        <f t="shared" si="10"/>
        <v>77272</v>
      </c>
      <c r="J141" s="279">
        <v>38219</v>
      </c>
      <c r="K141" s="279">
        <v>9913</v>
      </c>
      <c r="L141" s="279">
        <v>19737</v>
      </c>
      <c r="M141" s="280"/>
      <c r="N141" s="280">
        <v>358</v>
      </c>
      <c r="O141" s="280">
        <v>9045</v>
      </c>
      <c r="P141" s="280"/>
      <c r="Q141" s="281"/>
      <c r="R141" s="152"/>
      <c r="S141" s="152"/>
      <c r="T141" s="152"/>
      <c r="U141" s="152"/>
      <c r="V141" s="152"/>
      <c r="W141" s="152"/>
      <c r="X141" s="152"/>
      <c r="Y141" s="152"/>
      <c r="Z141" s="152"/>
      <c r="AA141" s="152"/>
      <c r="AB141" s="152"/>
      <c r="AC141" s="152"/>
      <c r="AD141" s="152"/>
    </row>
    <row r="142" spans="1:30" s="151" customFormat="1" ht="15">
      <c r="A142" s="161">
        <v>134</v>
      </c>
      <c r="B142" s="131"/>
      <c r="C142" s="443"/>
      <c r="D142" s="138" t="s">
        <v>918</v>
      </c>
      <c r="E142" s="1505"/>
      <c r="F142" s="473"/>
      <c r="G142" s="473"/>
      <c r="H142" s="292"/>
      <c r="I142" s="477">
        <f t="shared" si="10"/>
        <v>351</v>
      </c>
      <c r="J142" s="294">
        <v>276</v>
      </c>
      <c r="K142" s="294">
        <v>75</v>
      </c>
      <c r="L142" s="294"/>
      <c r="M142" s="294"/>
      <c r="N142" s="294"/>
      <c r="O142" s="294"/>
      <c r="P142" s="294"/>
      <c r="Q142" s="295"/>
      <c r="R142" s="294"/>
      <c r="S142" s="294"/>
      <c r="T142" s="294"/>
      <c r="U142" s="294"/>
      <c r="V142" s="294"/>
      <c r="W142" s="294"/>
      <c r="X142" s="294"/>
      <c r="Y142" s="294"/>
      <c r="Z142" s="294"/>
      <c r="AA142" s="294"/>
      <c r="AB142" s="294"/>
      <c r="AC142" s="294"/>
      <c r="AD142" s="294"/>
    </row>
    <row r="143" spans="1:30" s="151" customFormat="1" ht="15">
      <c r="A143" s="161">
        <v>135</v>
      </c>
      <c r="B143" s="131"/>
      <c r="C143" s="443"/>
      <c r="D143" s="138" t="s">
        <v>924</v>
      </c>
      <c r="E143" s="1505"/>
      <c r="F143" s="473"/>
      <c r="G143" s="473"/>
      <c r="H143" s="292"/>
      <c r="I143" s="477">
        <f t="shared" si="10"/>
        <v>78</v>
      </c>
      <c r="J143" s="294">
        <v>61</v>
      </c>
      <c r="K143" s="294">
        <v>17</v>
      </c>
      <c r="L143" s="294"/>
      <c r="M143" s="294"/>
      <c r="N143" s="294"/>
      <c r="O143" s="294"/>
      <c r="P143" s="294"/>
      <c r="Q143" s="295"/>
      <c r="R143" s="294"/>
      <c r="S143" s="294"/>
      <c r="T143" s="294"/>
      <c r="U143" s="294"/>
      <c r="V143" s="294"/>
      <c r="W143" s="294"/>
      <c r="X143" s="294"/>
      <c r="Y143" s="294"/>
      <c r="Z143" s="294"/>
      <c r="AA143" s="294"/>
      <c r="AB143" s="294"/>
      <c r="AC143" s="294"/>
      <c r="AD143" s="294"/>
    </row>
    <row r="144" spans="1:30" s="176" customFormat="1" ht="15">
      <c r="A144" s="161">
        <v>136</v>
      </c>
      <c r="B144" s="1478"/>
      <c r="C144" s="1479"/>
      <c r="D144" s="135" t="s">
        <v>911</v>
      </c>
      <c r="E144" s="170"/>
      <c r="F144" s="475"/>
      <c r="G144" s="475"/>
      <c r="H144" s="299"/>
      <c r="I144" s="278">
        <f t="shared" si="10"/>
        <v>77701</v>
      </c>
      <c r="J144" s="198">
        <f aca="true" t="shared" si="19" ref="J144:Q144">SUM(J141:J143)</f>
        <v>38556</v>
      </c>
      <c r="K144" s="198">
        <f t="shared" si="19"/>
        <v>10005</v>
      </c>
      <c r="L144" s="198">
        <f t="shared" si="19"/>
        <v>19737</v>
      </c>
      <c r="M144" s="198">
        <f t="shared" si="19"/>
        <v>0</v>
      </c>
      <c r="N144" s="198">
        <f t="shared" si="19"/>
        <v>358</v>
      </c>
      <c r="O144" s="198">
        <f t="shared" si="19"/>
        <v>9045</v>
      </c>
      <c r="P144" s="198">
        <f t="shared" si="19"/>
        <v>0</v>
      </c>
      <c r="Q144" s="1308">
        <f t="shared" si="19"/>
        <v>0</v>
      </c>
      <c r="R144" s="198"/>
      <c r="S144" s="198"/>
      <c r="T144" s="198"/>
      <c r="U144" s="198"/>
      <c r="V144" s="198"/>
      <c r="W144" s="198"/>
      <c r="X144" s="198"/>
      <c r="Y144" s="198"/>
      <c r="Z144" s="198"/>
      <c r="AA144" s="198"/>
      <c r="AB144" s="198"/>
      <c r="AC144" s="198"/>
      <c r="AD144" s="198"/>
    </row>
    <row r="145" spans="1:30" s="167" customFormat="1" ht="15">
      <c r="A145" s="161">
        <v>137</v>
      </c>
      <c r="B145" s="125"/>
      <c r="C145" s="126">
        <v>1</v>
      </c>
      <c r="D145" s="1484" t="s">
        <v>380</v>
      </c>
      <c r="E145" s="166"/>
      <c r="F145" s="286"/>
      <c r="G145" s="286"/>
      <c r="H145" s="287">
        <v>522</v>
      </c>
      <c r="I145" s="278"/>
      <c r="J145" s="279"/>
      <c r="K145" s="279"/>
      <c r="L145" s="279"/>
      <c r="M145" s="296"/>
      <c r="N145" s="296"/>
      <c r="O145" s="296"/>
      <c r="P145" s="296"/>
      <c r="Q145" s="297"/>
      <c r="R145" s="290"/>
      <c r="S145" s="290"/>
      <c r="T145" s="290"/>
      <c r="U145" s="290"/>
      <c r="V145" s="290"/>
      <c r="W145" s="290"/>
      <c r="X145" s="290"/>
      <c r="Y145" s="290"/>
      <c r="Z145" s="290"/>
      <c r="AA145" s="290"/>
      <c r="AB145" s="290"/>
      <c r="AC145" s="290"/>
      <c r="AD145" s="290"/>
    </row>
    <row r="146" spans="1:30" s="1163" customFormat="1" ht="15">
      <c r="A146" s="161">
        <v>138</v>
      </c>
      <c r="B146" s="1133"/>
      <c r="C146" s="1134"/>
      <c r="D146" s="1171" t="s">
        <v>608</v>
      </c>
      <c r="E146" s="1171"/>
      <c r="F146" s="1172"/>
      <c r="G146" s="1172"/>
      <c r="H146" s="1157"/>
      <c r="I146" s="1158">
        <f t="shared" si="10"/>
        <v>268</v>
      </c>
      <c r="J146" s="1162">
        <v>236</v>
      </c>
      <c r="K146" s="1162">
        <v>32</v>
      </c>
      <c r="L146" s="1162"/>
      <c r="M146" s="1162"/>
      <c r="N146" s="1162"/>
      <c r="O146" s="1162"/>
      <c r="P146" s="1162"/>
      <c r="Q146" s="1173"/>
      <c r="R146" s="1162"/>
      <c r="S146" s="1162"/>
      <c r="T146" s="1162"/>
      <c r="U146" s="1162"/>
      <c r="V146" s="1162"/>
      <c r="W146" s="1162"/>
      <c r="X146" s="1162"/>
      <c r="Y146" s="1162"/>
      <c r="Z146" s="1162"/>
      <c r="AA146" s="1162"/>
      <c r="AB146" s="1162"/>
      <c r="AC146" s="1162"/>
      <c r="AD146" s="1162"/>
    </row>
    <row r="147" spans="1:30" s="148" customFormat="1" ht="15">
      <c r="A147" s="161">
        <v>139</v>
      </c>
      <c r="B147" s="120"/>
      <c r="C147" s="111"/>
      <c r="D147" s="165" t="s">
        <v>807</v>
      </c>
      <c r="E147" s="165"/>
      <c r="F147" s="285"/>
      <c r="G147" s="285"/>
      <c r="H147" s="283"/>
      <c r="I147" s="476">
        <f t="shared" si="10"/>
        <v>695</v>
      </c>
      <c r="J147" s="152">
        <v>612</v>
      </c>
      <c r="K147" s="152">
        <v>83</v>
      </c>
      <c r="L147" s="152"/>
      <c r="M147" s="152"/>
      <c r="N147" s="152"/>
      <c r="O147" s="152"/>
      <c r="P147" s="152"/>
      <c r="Q147" s="284"/>
      <c r="R147" s="152"/>
      <c r="S147" s="152"/>
      <c r="T147" s="152"/>
      <c r="U147" s="152"/>
      <c r="V147" s="152"/>
      <c r="W147" s="152"/>
      <c r="X147" s="152"/>
      <c r="Y147" s="152"/>
      <c r="Z147" s="152"/>
      <c r="AA147" s="152"/>
      <c r="AB147" s="152"/>
      <c r="AC147" s="152"/>
      <c r="AD147" s="152"/>
    </row>
    <row r="148" spans="1:30" s="151" customFormat="1" ht="15">
      <c r="A148" s="161">
        <v>140</v>
      </c>
      <c r="B148" s="131"/>
      <c r="C148" s="443"/>
      <c r="D148" s="479" t="s">
        <v>609</v>
      </c>
      <c r="E148" s="479"/>
      <c r="F148" s="480"/>
      <c r="G148" s="480"/>
      <c r="H148" s="292"/>
      <c r="I148" s="477">
        <f t="shared" si="10"/>
        <v>0</v>
      </c>
      <c r="J148" s="294"/>
      <c r="K148" s="294"/>
      <c r="L148" s="294"/>
      <c r="M148" s="294"/>
      <c r="N148" s="294"/>
      <c r="O148" s="294"/>
      <c r="P148" s="294"/>
      <c r="Q148" s="295"/>
      <c r="R148" s="294"/>
      <c r="S148" s="294"/>
      <c r="T148" s="294"/>
      <c r="U148" s="294"/>
      <c r="V148" s="294"/>
      <c r="W148" s="294"/>
      <c r="X148" s="294"/>
      <c r="Y148" s="294"/>
      <c r="Z148" s="294"/>
      <c r="AA148" s="294"/>
      <c r="AB148" s="294"/>
      <c r="AC148" s="294"/>
      <c r="AD148" s="294"/>
    </row>
    <row r="149" spans="1:30" s="769" customFormat="1" ht="15">
      <c r="A149" s="1345">
        <v>141</v>
      </c>
      <c r="B149" s="449"/>
      <c r="C149" s="450"/>
      <c r="D149" s="1347" t="s">
        <v>911</v>
      </c>
      <c r="E149" s="764"/>
      <c r="F149" s="765"/>
      <c r="G149" s="765"/>
      <c r="H149" s="766"/>
      <c r="I149" s="767">
        <f t="shared" si="10"/>
        <v>695</v>
      </c>
      <c r="J149" s="768">
        <f>SUM(J147:J148)</f>
        <v>612</v>
      </c>
      <c r="K149" s="768">
        <f aca="true" t="shared" si="20" ref="K149:Q149">SUM(K147:K148)</f>
        <v>83</v>
      </c>
      <c r="L149" s="768">
        <f t="shared" si="20"/>
        <v>0</v>
      </c>
      <c r="M149" s="768">
        <f t="shared" si="20"/>
        <v>0</v>
      </c>
      <c r="N149" s="768">
        <f t="shared" si="20"/>
        <v>0</v>
      </c>
      <c r="O149" s="768">
        <f t="shared" si="20"/>
        <v>0</v>
      </c>
      <c r="P149" s="768">
        <f t="shared" si="20"/>
        <v>0</v>
      </c>
      <c r="Q149" s="1312">
        <f t="shared" si="20"/>
        <v>0</v>
      </c>
      <c r="R149" s="768"/>
      <c r="S149" s="768"/>
      <c r="T149" s="768"/>
      <c r="U149" s="768"/>
      <c r="V149" s="768"/>
      <c r="W149" s="768"/>
      <c r="X149" s="768"/>
      <c r="Y149" s="768"/>
      <c r="Z149" s="768"/>
      <c r="AA149" s="768"/>
      <c r="AB149" s="768"/>
      <c r="AC149" s="768"/>
      <c r="AD149" s="768"/>
    </row>
    <row r="150" spans="1:30" s="145" customFormat="1" ht="15">
      <c r="A150" s="161">
        <v>142</v>
      </c>
      <c r="B150" s="484"/>
      <c r="C150" s="485"/>
      <c r="D150" s="485" t="s">
        <v>386</v>
      </c>
      <c r="E150" s="486"/>
      <c r="F150" s="487">
        <f>SUM(F122:F139)</f>
        <v>744151</v>
      </c>
      <c r="G150" s="487">
        <f>SUM(G122:G139)</f>
        <v>655996</v>
      </c>
      <c r="H150" s="487">
        <f>SUM(H122:H139)+H145</f>
        <v>732935</v>
      </c>
      <c r="I150" s="494"/>
      <c r="J150" s="748"/>
      <c r="K150" s="748"/>
      <c r="L150" s="523"/>
      <c r="M150" s="523"/>
      <c r="N150" s="523"/>
      <c r="O150" s="523"/>
      <c r="P150" s="523"/>
      <c r="Q150" s="524"/>
      <c r="R150" s="272"/>
      <c r="S150" s="291"/>
      <c r="T150" s="291"/>
      <c r="U150" s="291"/>
      <c r="V150" s="291"/>
      <c r="W150" s="291"/>
      <c r="X150" s="291"/>
      <c r="Y150" s="291"/>
      <c r="Z150" s="291"/>
      <c r="AA150" s="291"/>
      <c r="AB150" s="291"/>
      <c r="AC150" s="291"/>
      <c r="AD150" s="291"/>
    </row>
    <row r="151" spans="1:30" s="1163" customFormat="1" ht="15">
      <c r="A151" s="161">
        <v>143</v>
      </c>
      <c r="B151" s="1133"/>
      <c r="C151" s="1134"/>
      <c r="D151" s="1175" t="s">
        <v>608</v>
      </c>
      <c r="E151" s="1176"/>
      <c r="F151" s="1177"/>
      <c r="G151" s="1177"/>
      <c r="H151" s="1157"/>
      <c r="I151" s="1158">
        <f t="shared" si="10"/>
        <v>637158</v>
      </c>
      <c r="J151" s="1162">
        <f aca="true" t="shared" si="21" ref="J151:Q152">SUM(J146,J140,J135,J128,J123)</f>
        <v>402559</v>
      </c>
      <c r="K151" s="1162">
        <f t="shared" si="21"/>
        <v>113141</v>
      </c>
      <c r="L151" s="1162">
        <f t="shared" si="21"/>
        <v>113990</v>
      </c>
      <c r="M151" s="1162">
        <f t="shared" si="21"/>
        <v>0</v>
      </c>
      <c r="N151" s="1162">
        <f t="shared" si="21"/>
        <v>4958</v>
      </c>
      <c r="O151" s="1162">
        <f t="shared" si="21"/>
        <v>2510</v>
      </c>
      <c r="P151" s="1162">
        <f t="shared" si="21"/>
        <v>0</v>
      </c>
      <c r="Q151" s="1173">
        <f t="shared" si="21"/>
        <v>0</v>
      </c>
      <c r="R151" s="1162"/>
      <c r="S151" s="1162"/>
      <c r="T151" s="1162"/>
      <c r="U151" s="1162"/>
      <c r="V151" s="1162"/>
      <c r="W151" s="1162"/>
      <c r="X151" s="1162"/>
      <c r="Y151" s="1162"/>
      <c r="Z151" s="1162"/>
      <c r="AA151" s="1162"/>
      <c r="AB151" s="1162"/>
      <c r="AC151" s="1162"/>
      <c r="AD151" s="1162"/>
    </row>
    <row r="152" spans="1:30" s="148" customFormat="1" ht="15">
      <c r="A152" s="161">
        <v>144</v>
      </c>
      <c r="B152" s="120"/>
      <c r="C152" s="111"/>
      <c r="D152" s="103" t="s">
        <v>807</v>
      </c>
      <c r="E152" s="1476"/>
      <c r="F152" s="749"/>
      <c r="G152" s="749"/>
      <c r="H152" s="283"/>
      <c r="I152" s="476">
        <f t="shared" si="10"/>
        <v>756014</v>
      </c>
      <c r="J152" s="152">
        <f t="shared" si="21"/>
        <v>478469</v>
      </c>
      <c r="K152" s="152">
        <f t="shared" si="21"/>
        <v>137157</v>
      </c>
      <c r="L152" s="152">
        <f t="shared" si="21"/>
        <v>124704</v>
      </c>
      <c r="M152" s="152">
        <f t="shared" si="21"/>
        <v>0</v>
      </c>
      <c r="N152" s="152">
        <f t="shared" si="21"/>
        <v>1808</v>
      </c>
      <c r="O152" s="152">
        <f t="shared" si="21"/>
        <v>13876</v>
      </c>
      <c r="P152" s="152">
        <f t="shared" si="21"/>
        <v>0</v>
      </c>
      <c r="Q152" s="284">
        <f t="shared" si="21"/>
        <v>0</v>
      </c>
      <c r="R152" s="152"/>
      <c r="S152" s="152"/>
      <c r="T152" s="152"/>
      <c r="U152" s="152"/>
      <c r="V152" s="152"/>
      <c r="W152" s="152"/>
      <c r="X152" s="152"/>
      <c r="Y152" s="152"/>
      <c r="Z152" s="152"/>
      <c r="AA152" s="152"/>
      <c r="AB152" s="152"/>
      <c r="AC152" s="152"/>
      <c r="AD152" s="152"/>
    </row>
    <row r="153" spans="1:30" s="151" customFormat="1" ht="30">
      <c r="A153" s="1345">
        <v>145</v>
      </c>
      <c r="B153" s="131"/>
      <c r="C153" s="443"/>
      <c r="D153" s="719" t="s">
        <v>1067</v>
      </c>
      <c r="E153" s="1485"/>
      <c r="F153" s="750"/>
      <c r="G153" s="750"/>
      <c r="H153" s="292"/>
      <c r="I153" s="477">
        <f t="shared" si="10"/>
        <v>7326</v>
      </c>
      <c r="J153" s="294">
        <f>SUM(J148,J142:J143,J137,J130:J132,J125:J125)</f>
        <v>6967</v>
      </c>
      <c r="K153" s="294">
        <f aca="true" t="shared" si="22" ref="K153:Q153">SUM(K148,K142:K143,K137,K130:K132,K125:K125)</f>
        <v>359</v>
      </c>
      <c r="L153" s="294">
        <f t="shared" si="22"/>
        <v>0</v>
      </c>
      <c r="M153" s="294">
        <f t="shared" si="22"/>
        <v>0</v>
      </c>
      <c r="N153" s="294">
        <f t="shared" si="22"/>
        <v>0</v>
      </c>
      <c r="O153" s="294">
        <f t="shared" si="22"/>
        <v>0</v>
      </c>
      <c r="P153" s="294">
        <f t="shared" si="22"/>
        <v>0</v>
      </c>
      <c r="Q153" s="295">
        <f t="shared" si="22"/>
        <v>0</v>
      </c>
      <c r="R153" s="294"/>
      <c r="S153" s="294"/>
      <c r="T153" s="294"/>
      <c r="U153" s="294"/>
      <c r="V153" s="294"/>
      <c r="W153" s="294"/>
      <c r="X153" s="294"/>
      <c r="Y153" s="294"/>
      <c r="Z153" s="294"/>
      <c r="AA153" s="294"/>
      <c r="AB153" s="294"/>
      <c r="AC153" s="294"/>
      <c r="AD153" s="294"/>
    </row>
    <row r="154" spans="1:30" s="176" customFormat="1" ht="15.75" thickBot="1">
      <c r="A154" s="161">
        <v>146</v>
      </c>
      <c r="B154" s="489"/>
      <c r="C154" s="490"/>
      <c r="D154" s="752" t="s">
        <v>911</v>
      </c>
      <c r="E154" s="525"/>
      <c r="F154" s="751"/>
      <c r="G154" s="751"/>
      <c r="H154" s="491"/>
      <c r="I154" s="492">
        <f t="shared" si="10"/>
        <v>763340</v>
      </c>
      <c r="J154" s="493">
        <f>SUM(J152:J153)</f>
        <v>485436</v>
      </c>
      <c r="K154" s="493">
        <f aca="true" t="shared" si="23" ref="K154:Q154">SUM(K152:K153)</f>
        <v>137516</v>
      </c>
      <c r="L154" s="493">
        <f t="shared" si="23"/>
        <v>124704</v>
      </c>
      <c r="M154" s="493">
        <f t="shared" si="23"/>
        <v>0</v>
      </c>
      <c r="N154" s="493">
        <f t="shared" si="23"/>
        <v>1808</v>
      </c>
      <c r="O154" s="493">
        <f t="shared" si="23"/>
        <v>13876</v>
      </c>
      <c r="P154" s="493">
        <f t="shared" si="23"/>
        <v>0</v>
      </c>
      <c r="Q154" s="1310">
        <f t="shared" si="23"/>
        <v>0</v>
      </c>
      <c r="R154" s="198"/>
      <c r="S154" s="198"/>
      <c r="T154" s="198"/>
      <c r="U154" s="198"/>
      <c r="V154" s="198"/>
      <c r="W154" s="198"/>
      <c r="X154" s="198"/>
      <c r="Y154" s="198"/>
      <c r="Z154" s="198"/>
      <c r="AA154" s="198"/>
      <c r="AB154" s="198"/>
      <c r="AC154" s="198"/>
      <c r="AD154" s="198"/>
    </row>
    <row r="155" spans="1:30" s="171" customFormat="1" ht="15.75" thickTop="1">
      <c r="A155" s="161">
        <v>147</v>
      </c>
      <c r="B155" s="114">
        <v>10</v>
      </c>
      <c r="C155" s="115"/>
      <c r="D155" s="116" t="s">
        <v>351</v>
      </c>
      <c r="E155" s="162" t="s">
        <v>31</v>
      </c>
      <c r="F155" s="276">
        <v>172414</v>
      </c>
      <c r="G155" s="276">
        <v>162519</v>
      </c>
      <c r="H155" s="277">
        <v>174762</v>
      </c>
      <c r="I155" s="495"/>
      <c r="J155" s="163"/>
      <c r="K155" s="163"/>
      <c r="L155" s="163"/>
      <c r="M155" s="163"/>
      <c r="N155" s="163"/>
      <c r="O155" s="163"/>
      <c r="P155" s="163"/>
      <c r="Q155" s="668"/>
      <c r="R155" s="265"/>
      <c r="S155" s="265"/>
      <c r="T155" s="265"/>
      <c r="U155" s="265"/>
      <c r="V155" s="265"/>
      <c r="W155" s="265"/>
      <c r="X155" s="265"/>
      <c r="Y155" s="265"/>
      <c r="Z155" s="265"/>
      <c r="AA155" s="265"/>
      <c r="AB155" s="265"/>
      <c r="AC155" s="265"/>
      <c r="AD155" s="265"/>
    </row>
    <row r="156" spans="1:30" s="1163" customFormat="1" ht="15">
      <c r="A156" s="161">
        <v>148</v>
      </c>
      <c r="B156" s="1133"/>
      <c r="C156" s="1134"/>
      <c r="D156" s="1135" t="s">
        <v>608</v>
      </c>
      <c r="E156" s="1155"/>
      <c r="F156" s="1156"/>
      <c r="G156" s="1156"/>
      <c r="H156" s="1157"/>
      <c r="I156" s="1158">
        <f aca="true" t="shared" si="24" ref="I156:I229">SUM(J156:Q156)</f>
        <v>162042</v>
      </c>
      <c r="J156" s="1159">
        <v>61830</v>
      </c>
      <c r="K156" s="1159">
        <v>16013</v>
      </c>
      <c r="L156" s="1159">
        <v>65958</v>
      </c>
      <c r="M156" s="1160"/>
      <c r="N156" s="1160">
        <v>500</v>
      </c>
      <c r="O156" s="1160">
        <v>17741</v>
      </c>
      <c r="P156" s="1160"/>
      <c r="Q156" s="1161"/>
      <c r="R156" s="1162"/>
      <c r="S156" s="1162"/>
      <c r="T156" s="1162"/>
      <c r="U156" s="1162"/>
      <c r="V156" s="1162"/>
      <c r="W156" s="1162"/>
      <c r="X156" s="1162"/>
      <c r="Y156" s="1162"/>
      <c r="Z156" s="1162"/>
      <c r="AA156" s="1162"/>
      <c r="AB156" s="1162"/>
      <c r="AC156" s="1162"/>
      <c r="AD156" s="1162"/>
    </row>
    <row r="157" spans="1:30" s="148" customFormat="1" ht="15">
      <c r="A157" s="161">
        <v>149</v>
      </c>
      <c r="B157" s="120"/>
      <c r="C157" s="111"/>
      <c r="D157" s="121" t="s">
        <v>807</v>
      </c>
      <c r="E157" s="164"/>
      <c r="F157" s="282"/>
      <c r="G157" s="282"/>
      <c r="H157" s="283"/>
      <c r="I157" s="476">
        <f t="shared" si="24"/>
        <v>243423</v>
      </c>
      <c r="J157" s="279">
        <v>78874</v>
      </c>
      <c r="K157" s="279">
        <v>19332</v>
      </c>
      <c r="L157" s="279">
        <v>79853</v>
      </c>
      <c r="M157" s="280"/>
      <c r="N157" s="280">
        <v>500</v>
      </c>
      <c r="O157" s="280">
        <v>27364</v>
      </c>
      <c r="P157" s="280">
        <v>37500</v>
      </c>
      <c r="Q157" s="281"/>
      <c r="R157" s="152"/>
      <c r="S157" s="152"/>
      <c r="T157" s="152"/>
      <c r="U157" s="152"/>
      <c r="V157" s="152"/>
      <c r="W157" s="152"/>
      <c r="X157" s="152"/>
      <c r="Y157" s="152"/>
      <c r="Z157" s="152"/>
      <c r="AA157" s="152"/>
      <c r="AB157" s="152"/>
      <c r="AC157" s="152"/>
      <c r="AD157" s="152"/>
    </row>
    <row r="158" spans="1:30" s="151" customFormat="1" ht="15">
      <c r="A158" s="161">
        <v>150</v>
      </c>
      <c r="B158" s="131"/>
      <c r="C158" s="443"/>
      <c r="D158" s="138" t="s">
        <v>923</v>
      </c>
      <c r="E158" s="1505"/>
      <c r="F158" s="473"/>
      <c r="G158" s="473"/>
      <c r="H158" s="292"/>
      <c r="I158" s="477">
        <f t="shared" si="24"/>
        <v>113</v>
      </c>
      <c r="J158" s="294">
        <v>89</v>
      </c>
      <c r="K158" s="294">
        <v>24</v>
      </c>
      <c r="L158" s="294"/>
      <c r="M158" s="294"/>
      <c r="N158" s="294"/>
      <c r="O158" s="294"/>
      <c r="P158" s="294"/>
      <c r="Q158" s="295"/>
      <c r="R158" s="294"/>
      <c r="S158" s="294"/>
      <c r="T158" s="294"/>
      <c r="U158" s="294"/>
      <c r="V158" s="294"/>
      <c r="W158" s="294"/>
      <c r="X158" s="294"/>
      <c r="Y158" s="294"/>
      <c r="Z158" s="294"/>
      <c r="AA158" s="294"/>
      <c r="AB158" s="294"/>
      <c r="AC158" s="294"/>
      <c r="AD158" s="294"/>
    </row>
    <row r="159" spans="1:30" s="151" customFormat="1" ht="15">
      <c r="A159" s="161">
        <v>151</v>
      </c>
      <c r="B159" s="131"/>
      <c r="C159" s="443"/>
      <c r="D159" s="138" t="s">
        <v>931</v>
      </c>
      <c r="E159" s="1505"/>
      <c r="F159" s="473"/>
      <c r="G159" s="473"/>
      <c r="H159" s="292"/>
      <c r="I159" s="477">
        <f t="shared" si="24"/>
        <v>0</v>
      </c>
      <c r="J159" s="294"/>
      <c r="K159" s="294"/>
      <c r="L159" s="294">
        <v>-6529</v>
      </c>
      <c r="M159" s="294"/>
      <c r="N159" s="294">
        <v>-457</v>
      </c>
      <c r="O159" s="294">
        <v>-5623</v>
      </c>
      <c r="P159" s="294">
        <v>12609</v>
      </c>
      <c r="Q159" s="295"/>
      <c r="R159" s="294"/>
      <c r="S159" s="294"/>
      <c r="T159" s="294"/>
      <c r="U159" s="294"/>
      <c r="V159" s="294"/>
      <c r="W159" s="294"/>
      <c r="X159" s="294"/>
      <c r="Y159" s="294"/>
      <c r="Z159" s="294"/>
      <c r="AA159" s="294"/>
      <c r="AB159" s="294"/>
      <c r="AC159" s="294"/>
      <c r="AD159" s="294"/>
    </row>
    <row r="160" spans="1:30" s="151" customFormat="1" ht="16.5">
      <c r="A160" s="161">
        <v>152</v>
      </c>
      <c r="B160" s="131"/>
      <c r="C160" s="443"/>
      <c r="D160" s="138" t="s">
        <v>960</v>
      </c>
      <c r="E160" s="1505"/>
      <c r="F160" s="473"/>
      <c r="G160" s="473"/>
      <c r="H160" s="292"/>
      <c r="I160" s="477">
        <f t="shared" si="24"/>
        <v>85</v>
      </c>
      <c r="J160" s="294"/>
      <c r="K160" s="294"/>
      <c r="L160" s="39">
        <v>85</v>
      </c>
      <c r="M160" s="294"/>
      <c r="N160" s="294"/>
      <c r="O160" s="294"/>
      <c r="P160" s="294"/>
      <c r="Q160" s="295"/>
      <c r="R160" s="294"/>
      <c r="S160" s="294"/>
      <c r="T160" s="294"/>
      <c r="U160" s="294"/>
      <c r="V160" s="294"/>
      <c r="W160" s="294"/>
      <c r="X160" s="294"/>
      <c r="Y160" s="294"/>
      <c r="Z160" s="294"/>
      <c r="AA160" s="294"/>
      <c r="AB160" s="294"/>
      <c r="AC160" s="294"/>
      <c r="AD160" s="294"/>
    </row>
    <row r="161" spans="1:30" s="151" customFormat="1" ht="16.5">
      <c r="A161" s="161">
        <v>153</v>
      </c>
      <c r="B161" s="131"/>
      <c r="C161" s="443"/>
      <c r="D161" s="138" t="s">
        <v>1052</v>
      </c>
      <c r="E161" s="1505"/>
      <c r="F161" s="473"/>
      <c r="G161" s="473"/>
      <c r="H161" s="292"/>
      <c r="I161" s="477">
        <f t="shared" si="24"/>
        <v>30</v>
      </c>
      <c r="J161" s="294"/>
      <c r="K161" s="294"/>
      <c r="L161" s="39">
        <v>30</v>
      </c>
      <c r="M161" s="294"/>
      <c r="N161" s="294"/>
      <c r="O161" s="294"/>
      <c r="P161" s="294"/>
      <c r="Q161" s="295"/>
      <c r="R161" s="294"/>
      <c r="S161" s="294"/>
      <c r="T161" s="294"/>
      <c r="U161" s="294"/>
      <c r="V161" s="294"/>
      <c r="W161" s="294"/>
      <c r="X161" s="294"/>
      <c r="Y161" s="294"/>
      <c r="Z161" s="294"/>
      <c r="AA161" s="294"/>
      <c r="AB161" s="294"/>
      <c r="AC161" s="294"/>
      <c r="AD161" s="294"/>
    </row>
    <row r="162" spans="1:30" s="151" customFormat="1" ht="16.5">
      <c r="A162" s="161">
        <v>154</v>
      </c>
      <c r="B162" s="131"/>
      <c r="C162" s="443"/>
      <c r="D162" s="138" t="s">
        <v>1053</v>
      </c>
      <c r="E162" s="1505"/>
      <c r="F162" s="473"/>
      <c r="G162" s="473"/>
      <c r="H162" s="292"/>
      <c r="I162" s="477">
        <f t="shared" si="24"/>
        <v>60</v>
      </c>
      <c r="J162" s="294"/>
      <c r="K162" s="294"/>
      <c r="L162" s="39">
        <v>60</v>
      </c>
      <c r="M162" s="294"/>
      <c r="N162" s="294"/>
      <c r="O162" s="294"/>
      <c r="P162" s="294"/>
      <c r="Q162" s="295"/>
      <c r="R162" s="294"/>
      <c r="S162" s="294"/>
      <c r="T162" s="294"/>
      <c r="U162" s="294"/>
      <c r="V162" s="294"/>
      <c r="W162" s="294"/>
      <c r="X162" s="294"/>
      <c r="Y162" s="294"/>
      <c r="Z162" s="294"/>
      <c r="AA162" s="294"/>
      <c r="AB162" s="294"/>
      <c r="AC162" s="294"/>
      <c r="AD162" s="294"/>
    </row>
    <row r="163" spans="1:30" s="151" customFormat="1" ht="16.5">
      <c r="A163" s="161">
        <v>155</v>
      </c>
      <c r="B163" s="131"/>
      <c r="C163" s="443"/>
      <c r="D163" s="138" t="s">
        <v>1054</v>
      </c>
      <c r="E163" s="1505"/>
      <c r="F163" s="473"/>
      <c r="G163" s="473"/>
      <c r="H163" s="292"/>
      <c r="I163" s="477">
        <f t="shared" si="24"/>
        <v>50</v>
      </c>
      <c r="J163" s="294"/>
      <c r="K163" s="294"/>
      <c r="L163" s="39">
        <v>50</v>
      </c>
      <c r="M163" s="294"/>
      <c r="N163" s="294"/>
      <c r="O163" s="294"/>
      <c r="P163" s="294"/>
      <c r="Q163" s="295"/>
      <c r="R163" s="294"/>
      <c r="S163" s="294"/>
      <c r="T163" s="294"/>
      <c r="U163" s="294"/>
      <c r="V163" s="294"/>
      <c r="W163" s="294"/>
      <c r="X163" s="294"/>
      <c r="Y163" s="294"/>
      <c r="Z163" s="294"/>
      <c r="AA163" s="294"/>
      <c r="AB163" s="294"/>
      <c r="AC163" s="294"/>
      <c r="AD163" s="294"/>
    </row>
    <row r="164" spans="1:30" s="151" customFormat="1" ht="16.5">
      <c r="A164" s="161">
        <v>156</v>
      </c>
      <c r="B164" s="131"/>
      <c r="C164" s="443"/>
      <c r="D164" s="138" t="s">
        <v>976</v>
      </c>
      <c r="E164" s="1505"/>
      <c r="F164" s="473"/>
      <c r="G164" s="473"/>
      <c r="H164" s="292"/>
      <c r="I164" s="477">
        <f t="shared" si="24"/>
        <v>2317</v>
      </c>
      <c r="J164" s="294"/>
      <c r="K164" s="294"/>
      <c r="L164" s="39">
        <v>2317</v>
      </c>
      <c r="M164" s="294"/>
      <c r="N164" s="294"/>
      <c r="O164" s="294"/>
      <c r="P164" s="294"/>
      <c r="Q164" s="295"/>
      <c r="R164" s="294"/>
      <c r="S164" s="294"/>
      <c r="T164" s="294"/>
      <c r="U164" s="294"/>
      <c r="V164" s="294"/>
      <c r="W164" s="294"/>
      <c r="X164" s="294"/>
      <c r="Y164" s="294"/>
      <c r="Z164" s="294"/>
      <c r="AA164" s="294"/>
      <c r="AB164" s="294"/>
      <c r="AC164" s="294"/>
      <c r="AD164" s="294"/>
    </row>
    <row r="165" spans="1:30" s="151" customFormat="1" ht="16.5">
      <c r="A165" s="161">
        <v>157</v>
      </c>
      <c r="B165" s="131"/>
      <c r="C165" s="443"/>
      <c r="D165" s="138" t="s">
        <v>931</v>
      </c>
      <c r="E165" s="1505"/>
      <c r="F165" s="473"/>
      <c r="G165" s="473"/>
      <c r="H165" s="292"/>
      <c r="I165" s="477">
        <f t="shared" si="24"/>
        <v>-438</v>
      </c>
      <c r="J165" s="294"/>
      <c r="K165" s="294"/>
      <c r="L165" s="39">
        <v>-438</v>
      </c>
      <c r="M165" s="294"/>
      <c r="N165" s="294"/>
      <c r="O165" s="294"/>
      <c r="P165" s="294"/>
      <c r="Q165" s="295"/>
      <c r="R165" s="294"/>
      <c r="S165" s="294"/>
      <c r="T165" s="294"/>
      <c r="U165" s="294"/>
      <c r="V165" s="294"/>
      <c r="W165" s="294"/>
      <c r="X165" s="294"/>
      <c r="Y165" s="294"/>
      <c r="Z165" s="294"/>
      <c r="AA165" s="294"/>
      <c r="AB165" s="294"/>
      <c r="AC165" s="294"/>
      <c r="AD165" s="294"/>
    </row>
    <row r="166" spans="1:30" s="176" customFormat="1" ht="15">
      <c r="A166" s="161">
        <v>158</v>
      </c>
      <c r="B166" s="1478"/>
      <c r="C166" s="1479"/>
      <c r="D166" s="135" t="s">
        <v>911</v>
      </c>
      <c r="E166" s="170"/>
      <c r="F166" s="475"/>
      <c r="G166" s="475"/>
      <c r="H166" s="299"/>
      <c r="I166" s="278">
        <f>SUM(J166:Q166)</f>
        <v>245640</v>
      </c>
      <c r="J166" s="198">
        <f aca="true" t="shared" si="25" ref="J166:Q166">SUM(J157:J165)</f>
        <v>78963</v>
      </c>
      <c r="K166" s="198">
        <f t="shared" si="25"/>
        <v>19356</v>
      </c>
      <c r="L166" s="198">
        <f t="shared" si="25"/>
        <v>75428</v>
      </c>
      <c r="M166" s="198">
        <f t="shared" si="25"/>
        <v>0</v>
      </c>
      <c r="N166" s="198">
        <f t="shared" si="25"/>
        <v>43</v>
      </c>
      <c r="O166" s="198">
        <f t="shared" si="25"/>
        <v>21741</v>
      </c>
      <c r="P166" s="198">
        <f t="shared" si="25"/>
        <v>50109</v>
      </c>
      <c r="Q166" s="1308">
        <f t="shared" si="25"/>
        <v>0</v>
      </c>
      <c r="R166" s="198"/>
      <c r="S166" s="198"/>
      <c r="T166" s="198"/>
      <c r="U166" s="198"/>
      <c r="V166" s="198"/>
      <c r="W166" s="198"/>
      <c r="X166" s="198"/>
      <c r="Y166" s="198"/>
      <c r="Z166" s="198"/>
      <c r="AA166" s="198"/>
      <c r="AB166" s="198"/>
      <c r="AC166" s="198"/>
      <c r="AD166" s="198"/>
    </row>
    <row r="167" spans="1:30" s="167" customFormat="1" ht="15">
      <c r="A167" s="161">
        <v>159</v>
      </c>
      <c r="B167" s="125"/>
      <c r="C167" s="126">
        <v>1</v>
      </c>
      <c r="D167" s="1569" t="s">
        <v>387</v>
      </c>
      <c r="E167" s="1569"/>
      <c r="F167" s="1569"/>
      <c r="G167" s="286">
        <v>17664</v>
      </c>
      <c r="H167" s="287">
        <v>5059</v>
      </c>
      <c r="I167" s="497"/>
      <c r="J167" s="279"/>
      <c r="K167" s="279"/>
      <c r="L167" s="279"/>
      <c r="M167" s="280"/>
      <c r="N167" s="280"/>
      <c r="O167" s="279"/>
      <c r="P167" s="280"/>
      <c r="Q167" s="281"/>
      <c r="R167" s="290"/>
      <c r="S167" s="290"/>
      <c r="T167" s="290"/>
      <c r="U167" s="290"/>
      <c r="V167" s="290"/>
      <c r="W167" s="290"/>
      <c r="X167" s="290"/>
      <c r="Y167" s="290"/>
      <c r="Z167" s="290"/>
      <c r="AA167" s="290"/>
      <c r="AB167" s="290"/>
      <c r="AC167" s="290"/>
      <c r="AD167" s="290"/>
    </row>
    <row r="168" spans="1:30" s="1163" customFormat="1" ht="15">
      <c r="A168" s="161">
        <v>160</v>
      </c>
      <c r="B168" s="1133"/>
      <c r="C168" s="1134"/>
      <c r="D168" s="1171" t="s">
        <v>608</v>
      </c>
      <c r="E168" s="1171"/>
      <c r="F168" s="1172"/>
      <c r="G168" s="1172"/>
      <c r="H168" s="1157"/>
      <c r="I168" s="1158">
        <f t="shared" si="24"/>
        <v>13236</v>
      </c>
      <c r="J168" s="1162"/>
      <c r="K168" s="1162"/>
      <c r="L168" s="1162">
        <v>13236</v>
      </c>
      <c r="M168" s="1162"/>
      <c r="N168" s="1162"/>
      <c r="O168" s="1162"/>
      <c r="P168" s="1162"/>
      <c r="Q168" s="1173"/>
      <c r="R168" s="1162"/>
      <c r="S168" s="1162"/>
      <c r="T168" s="1162"/>
      <c r="U168" s="1162"/>
      <c r="V168" s="1162"/>
      <c r="W168" s="1162"/>
      <c r="X168" s="1162"/>
      <c r="Y168" s="1162"/>
      <c r="Z168" s="1162"/>
      <c r="AA168" s="1162"/>
      <c r="AB168" s="1162"/>
      <c r="AC168" s="1162"/>
      <c r="AD168" s="1162"/>
    </row>
    <row r="169" spans="1:30" s="148" customFormat="1" ht="15">
      <c r="A169" s="161">
        <v>161</v>
      </c>
      <c r="B169" s="120"/>
      <c r="C169" s="111"/>
      <c r="D169" s="165" t="s">
        <v>807</v>
      </c>
      <c r="E169" s="165"/>
      <c r="F169" s="285"/>
      <c r="G169" s="285"/>
      <c r="H169" s="283"/>
      <c r="I169" s="476">
        <f t="shared" si="24"/>
        <v>28341</v>
      </c>
      <c r="J169" s="152"/>
      <c r="K169" s="152"/>
      <c r="L169" s="152">
        <v>28341</v>
      </c>
      <c r="M169" s="152"/>
      <c r="N169" s="152"/>
      <c r="O169" s="152"/>
      <c r="P169" s="152"/>
      <c r="Q169" s="284"/>
      <c r="R169" s="152"/>
      <c r="S169" s="152"/>
      <c r="T169" s="152"/>
      <c r="U169" s="152"/>
      <c r="V169" s="152"/>
      <c r="W169" s="152"/>
      <c r="X169" s="152"/>
      <c r="Y169" s="152"/>
      <c r="Z169" s="152"/>
      <c r="AA169" s="152"/>
      <c r="AB169" s="152"/>
      <c r="AC169" s="152"/>
      <c r="AD169" s="152"/>
    </row>
    <row r="170" spans="1:30" s="151" customFormat="1" ht="15">
      <c r="A170" s="161">
        <v>162</v>
      </c>
      <c r="B170" s="131"/>
      <c r="C170" s="443"/>
      <c r="D170" s="479" t="s">
        <v>975</v>
      </c>
      <c r="E170" s="479"/>
      <c r="F170" s="480"/>
      <c r="G170" s="480"/>
      <c r="H170" s="292"/>
      <c r="I170" s="477">
        <f t="shared" si="24"/>
        <v>5225</v>
      </c>
      <c r="J170" s="294">
        <v>1451</v>
      </c>
      <c r="K170" s="294"/>
      <c r="L170" s="294">
        <v>3774</v>
      </c>
      <c r="M170" s="294"/>
      <c r="N170" s="294"/>
      <c r="O170" s="294"/>
      <c r="P170" s="294"/>
      <c r="Q170" s="295"/>
      <c r="R170" s="294"/>
      <c r="S170" s="294"/>
      <c r="T170" s="294"/>
      <c r="U170" s="294"/>
      <c r="V170" s="294"/>
      <c r="W170" s="294"/>
      <c r="X170" s="294"/>
      <c r="Y170" s="294"/>
      <c r="Z170" s="294"/>
      <c r="AA170" s="294"/>
      <c r="AB170" s="294"/>
      <c r="AC170" s="294"/>
      <c r="AD170" s="294"/>
    </row>
    <row r="171" spans="1:30" s="151" customFormat="1" ht="15">
      <c r="A171" s="161">
        <v>163</v>
      </c>
      <c r="B171" s="131"/>
      <c r="C171" s="443"/>
      <c r="D171" s="479" t="s">
        <v>931</v>
      </c>
      <c r="E171" s="479"/>
      <c r="F171" s="480"/>
      <c r="G171" s="480"/>
      <c r="H171" s="292"/>
      <c r="I171" s="477">
        <f t="shared" si="24"/>
        <v>438</v>
      </c>
      <c r="J171" s="294"/>
      <c r="K171" s="294"/>
      <c r="L171" s="294">
        <v>438</v>
      </c>
      <c r="M171" s="294"/>
      <c r="N171" s="294"/>
      <c r="O171" s="294"/>
      <c r="P171" s="294"/>
      <c r="Q171" s="295"/>
      <c r="R171" s="294"/>
      <c r="S171" s="294"/>
      <c r="T171" s="294"/>
      <c r="U171" s="294"/>
      <c r="V171" s="294"/>
      <c r="W171" s="294"/>
      <c r="X171" s="294"/>
      <c r="Y171" s="294"/>
      <c r="Z171" s="294"/>
      <c r="AA171" s="294"/>
      <c r="AB171" s="294"/>
      <c r="AC171" s="294"/>
      <c r="AD171" s="294"/>
    </row>
    <row r="172" spans="1:30" s="176" customFormat="1" ht="15">
      <c r="A172" s="161">
        <v>164</v>
      </c>
      <c r="B172" s="1478"/>
      <c r="C172" s="1479"/>
      <c r="D172" s="481" t="s">
        <v>911</v>
      </c>
      <c r="E172" s="481"/>
      <c r="F172" s="482"/>
      <c r="G172" s="482"/>
      <c r="H172" s="299"/>
      <c r="I172" s="278">
        <f>SUM(J172:Q172)</f>
        <v>34004</v>
      </c>
      <c r="J172" s="198">
        <f aca="true" t="shared" si="26" ref="J172:Q172">SUM(J169:J171)</f>
        <v>1451</v>
      </c>
      <c r="K172" s="198">
        <f t="shared" si="26"/>
        <v>0</v>
      </c>
      <c r="L172" s="198">
        <f t="shared" si="26"/>
        <v>32553</v>
      </c>
      <c r="M172" s="198">
        <f t="shared" si="26"/>
        <v>0</v>
      </c>
      <c r="N172" s="198">
        <f t="shared" si="26"/>
        <v>0</v>
      </c>
      <c r="O172" s="198">
        <f t="shared" si="26"/>
        <v>0</v>
      </c>
      <c r="P172" s="198">
        <f t="shared" si="26"/>
        <v>0</v>
      </c>
      <c r="Q172" s="1308">
        <f t="shared" si="26"/>
        <v>0</v>
      </c>
      <c r="R172" s="198"/>
      <c r="S172" s="198"/>
      <c r="T172" s="198"/>
      <c r="U172" s="198"/>
      <c r="V172" s="198"/>
      <c r="W172" s="198"/>
      <c r="X172" s="198"/>
      <c r="Y172" s="198"/>
      <c r="Z172" s="198"/>
      <c r="AA172" s="198"/>
      <c r="AB172" s="198"/>
      <c r="AC172" s="198"/>
      <c r="AD172" s="198"/>
    </row>
    <row r="173" spans="1:30" s="167" customFormat="1" ht="30">
      <c r="A173" s="1345">
        <v>165</v>
      </c>
      <c r="B173" s="125"/>
      <c r="C173" s="126">
        <v>2</v>
      </c>
      <c r="D173" s="1484" t="s">
        <v>408</v>
      </c>
      <c r="E173" s="166"/>
      <c r="F173" s="286"/>
      <c r="G173" s="286"/>
      <c r="H173" s="287">
        <v>1811</v>
      </c>
      <c r="I173" s="497"/>
      <c r="J173" s="175"/>
      <c r="K173" s="175"/>
      <c r="L173" s="288"/>
      <c r="M173" s="288"/>
      <c r="N173" s="288"/>
      <c r="O173" s="288"/>
      <c r="P173" s="288"/>
      <c r="Q173" s="289"/>
      <c r="R173" s="290"/>
      <c r="S173" s="290"/>
      <c r="T173" s="290"/>
      <c r="U173" s="290"/>
      <c r="V173" s="290"/>
      <c r="W173" s="290"/>
      <c r="X173" s="290"/>
      <c r="Y173" s="290"/>
      <c r="Z173" s="290"/>
      <c r="AA173" s="290"/>
      <c r="AB173" s="290"/>
      <c r="AC173" s="290"/>
      <c r="AD173" s="290"/>
    </row>
    <row r="174" spans="1:30" s="1163" customFormat="1" ht="15">
      <c r="A174" s="161">
        <v>166</v>
      </c>
      <c r="B174" s="1133"/>
      <c r="C174" s="1134"/>
      <c r="D174" s="1171" t="s">
        <v>608</v>
      </c>
      <c r="E174" s="1171"/>
      <c r="F174" s="1172"/>
      <c r="G174" s="1172"/>
      <c r="H174" s="1157"/>
      <c r="I174" s="1158">
        <f>J174+K174+L174+M174+N174+O174+P174+Q174</f>
        <v>0</v>
      </c>
      <c r="J174" s="1162"/>
      <c r="K174" s="1162"/>
      <c r="L174" s="1162"/>
      <c r="M174" s="1162"/>
      <c r="N174" s="1162"/>
      <c r="O174" s="1162"/>
      <c r="P174" s="1162"/>
      <c r="Q174" s="1173"/>
      <c r="R174" s="1162"/>
      <c r="S174" s="1162"/>
      <c r="T174" s="1162"/>
      <c r="U174" s="1162"/>
      <c r="V174" s="1162"/>
      <c r="W174" s="1162"/>
      <c r="X174" s="1162"/>
      <c r="Y174" s="1162"/>
      <c r="Z174" s="1162"/>
      <c r="AA174" s="1162"/>
      <c r="AB174" s="1162"/>
      <c r="AC174" s="1162"/>
      <c r="AD174" s="1162"/>
    </row>
    <row r="175" spans="1:30" s="148" customFormat="1" ht="15">
      <c r="A175" s="161">
        <v>167</v>
      </c>
      <c r="B175" s="120"/>
      <c r="C175" s="111"/>
      <c r="D175" s="1154" t="s">
        <v>807</v>
      </c>
      <c r="E175" s="165"/>
      <c r="F175" s="285"/>
      <c r="G175" s="285"/>
      <c r="H175" s="283"/>
      <c r="I175" s="476">
        <f>J175+K175+L175+M175+N175+O175+P175+Q175</f>
        <v>0</v>
      </c>
      <c r="J175" s="152"/>
      <c r="K175" s="152"/>
      <c r="L175" s="152"/>
      <c r="M175" s="152"/>
      <c r="N175" s="152"/>
      <c r="O175" s="152"/>
      <c r="P175" s="152"/>
      <c r="Q175" s="284"/>
      <c r="R175" s="152"/>
      <c r="S175" s="152"/>
      <c r="T175" s="152"/>
      <c r="U175" s="152"/>
      <c r="V175" s="152"/>
      <c r="W175" s="152"/>
      <c r="X175" s="152"/>
      <c r="Y175" s="152"/>
      <c r="Z175" s="152"/>
      <c r="AA175" s="152"/>
      <c r="AB175" s="152"/>
      <c r="AC175" s="152"/>
      <c r="AD175" s="152"/>
    </row>
    <row r="176" spans="1:30" s="151" customFormat="1" ht="15">
      <c r="A176" s="161">
        <v>168</v>
      </c>
      <c r="B176" s="131"/>
      <c r="C176" s="443"/>
      <c r="D176" s="479" t="s">
        <v>609</v>
      </c>
      <c r="E176" s="479"/>
      <c r="F176" s="480"/>
      <c r="G176" s="480"/>
      <c r="H176" s="292"/>
      <c r="I176" s="477">
        <f>J176+K176+L176+M176+N176+O176+P176+Q176</f>
        <v>0</v>
      </c>
      <c r="J176" s="294"/>
      <c r="K176" s="294"/>
      <c r="L176" s="294"/>
      <c r="M176" s="294"/>
      <c r="N176" s="294"/>
      <c r="O176" s="294"/>
      <c r="P176" s="294"/>
      <c r="Q176" s="295"/>
      <c r="R176" s="294"/>
      <c r="S176" s="294"/>
      <c r="T176" s="294"/>
      <c r="U176" s="294"/>
      <c r="V176" s="294"/>
      <c r="W176" s="294"/>
      <c r="X176" s="294"/>
      <c r="Y176" s="294"/>
      <c r="Z176" s="294"/>
      <c r="AA176" s="294"/>
      <c r="AB176" s="294"/>
      <c r="AC176" s="294"/>
      <c r="AD176" s="294"/>
    </row>
    <row r="177" spans="1:30" s="176" customFormat="1" ht="15">
      <c r="A177" s="161">
        <v>169</v>
      </c>
      <c r="B177" s="1478"/>
      <c r="C177" s="1479"/>
      <c r="D177" s="481" t="s">
        <v>911</v>
      </c>
      <c r="E177" s="481"/>
      <c r="F177" s="482"/>
      <c r="G177" s="482"/>
      <c r="H177" s="299"/>
      <c r="I177" s="278">
        <f>J177+K177+L177+M177+N177+O177+P177+Q177</f>
        <v>0</v>
      </c>
      <c r="J177" s="198">
        <f>SUM(J175:J176)</f>
        <v>0</v>
      </c>
      <c r="K177" s="198">
        <f>SUM(K175:K176)</f>
        <v>0</v>
      </c>
      <c r="L177" s="198">
        <f>SUM(L175:L176)</f>
        <v>0</v>
      </c>
      <c r="M177" s="198">
        <f>SUM(M175:M176)</f>
        <v>0</v>
      </c>
      <c r="N177" s="198">
        <f>SUM(N175:N176)</f>
        <v>0</v>
      </c>
      <c r="O177" s="198">
        <f>SUM(O175:O176)</f>
        <v>0</v>
      </c>
      <c r="P177" s="198">
        <f>SUM(P175:P176)</f>
        <v>0</v>
      </c>
      <c r="Q177" s="1308">
        <f>SUM(Q175:Q176)</f>
        <v>0</v>
      </c>
      <c r="R177" s="198"/>
      <c r="S177" s="198"/>
      <c r="T177" s="198"/>
      <c r="U177" s="198"/>
      <c r="V177" s="198"/>
      <c r="W177" s="198"/>
      <c r="X177" s="198"/>
      <c r="Y177" s="198"/>
      <c r="Z177" s="198"/>
      <c r="AA177" s="198"/>
      <c r="AB177" s="198"/>
      <c r="AC177" s="198"/>
      <c r="AD177" s="198"/>
    </row>
    <row r="178" spans="1:30" s="167" customFormat="1" ht="15">
      <c r="A178" s="161">
        <v>170</v>
      </c>
      <c r="B178" s="125"/>
      <c r="C178" s="126">
        <v>3</v>
      </c>
      <c r="D178" s="1569" t="s">
        <v>409</v>
      </c>
      <c r="E178" s="1569"/>
      <c r="F178" s="1569"/>
      <c r="G178" s="1569"/>
      <c r="H178" s="1570"/>
      <c r="I178" s="497"/>
      <c r="J178" s="175"/>
      <c r="K178" s="175"/>
      <c r="L178" s="288"/>
      <c r="M178" s="288"/>
      <c r="N178" s="288"/>
      <c r="O178" s="288"/>
      <c r="P178" s="288"/>
      <c r="Q178" s="289"/>
      <c r="R178" s="290"/>
      <c r="S178" s="290"/>
      <c r="T178" s="290"/>
      <c r="U178" s="290"/>
      <c r="V178" s="290"/>
      <c r="W178" s="290"/>
      <c r="X178" s="290"/>
      <c r="Y178" s="290"/>
      <c r="Z178" s="290"/>
      <c r="AA178" s="290"/>
      <c r="AB178" s="290"/>
      <c r="AC178" s="290"/>
      <c r="AD178" s="290"/>
    </row>
    <row r="179" spans="1:30" s="1163" customFormat="1" ht="15">
      <c r="A179" s="161">
        <v>171</v>
      </c>
      <c r="B179" s="1133"/>
      <c r="C179" s="1134"/>
      <c r="D179" s="1171" t="s">
        <v>608</v>
      </c>
      <c r="E179" s="1171"/>
      <c r="F179" s="1172"/>
      <c r="G179" s="1172"/>
      <c r="H179" s="1157"/>
      <c r="I179" s="1158">
        <f t="shared" si="24"/>
        <v>0</v>
      </c>
      <c r="J179" s="1162"/>
      <c r="K179" s="1162"/>
      <c r="L179" s="1162"/>
      <c r="M179" s="1162"/>
      <c r="N179" s="1162"/>
      <c r="O179" s="1162"/>
      <c r="P179" s="1162"/>
      <c r="Q179" s="1173"/>
      <c r="R179" s="1162"/>
      <c r="S179" s="1162"/>
      <c r="T179" s="1162"/>
      <c r="U179" s="1162"/>
      <c r="V179" s="1162"/>
      <c r="W179" s="1162"/>
      <c r="X179" s="1162"/>
      <c r="Y179" s="1162"/>
      <c r="Z179" s="1162"/>
      <c r="AA179" s="1162"/>
      <c r="AB179" s="1162"/>
      <c r="AC179" s="1162"/>
      <c r="AD179" s="1162"/>
    </row>
    <row r="180" spans="1:30" s="148" customFormat="1" ht="15">
      <c r="A180" s="161">
        <v>172</v>
      </c>
      <c r="B180" s="120"/>
      <c r="C180" s="111"/>
      <c r="D180" s="165" t="s">
        <v>807</v>
      </c>
      <c r="E180" s="165"/>
      <c r="F180" s="285"/>
      <c r="G180" s="285"/>
      <c r="H180" s="283"/>
      <c r="I180" s="476">
        <f t="shared" si="24"/>
        <v>4510</v>
      </c>
      <c r="J180" s="152"/>
      <c r="K180" s="152"/>
      <c r="L180" s="152">
        <v>4510</v>
      </c>
      <c r="M180" s="152"/>
      <c r="N180" s="152"/>
      <c r="O180" s="152"/>
      <c r="P180" s="152"/>
      <c r="Q180" s="284"/>
      <c r="R180" s="152"/>
      <c r="S180" s="152"/>
      <c r="T180" s="152"/>
      <c r="U180" s="152"/>
      <c r="V180" s="152"/>
      <c r="W180" s="152"/>
      <c r="X180" s="152"/>
      <c r="Y180" s="152"/>
      <c r="Z180" s="152"/>
      <c r="AA180" s="152"/>
      <c r="AB180" s="152"/>
      <c r="AC180" s="152"/>
      <c r="AD180" s="152"/>
    </row>
    <row r="181" spans="1:30" s="151" customFormat="1" ht="15">
      <c r="A181" s="161">
        <v>173</v>
      </c>
      <c r="B181" s="131"/>
      <c r="C181" s="443"/>
      <c r="D181" s="479" t="s">
        <v>609</v>
      </c>
      <c r="E181" s="479"/>
      <c r="F181" s="480"/>
      <c r="G181" s="480"/>
      <c r="H181" s="292"/>
      <c r="I181" s="477">
        <f t="shared" si="24"/>
        <v>0</v>
      </c>
      <c r="J181" s="294"/>
      <c r="K181" s="294"/>
      <c r="L181" s="294"/>
      <c r="M181" s="294"/>
      <c r="N181" s="294"/>
      <c r="O181" s="294"/>
      <c r="P181" s="294"/>
      <c r="Q181" s="295"/>
      <c r="R181" s="294"/>
      <c r="S181" s="294"/>
      <c r="T181" s="294"/>
      <c r="U181" s="294"/>
      <c r="V181" s="294"/>
      <c r="W181" s="294"/>
      <c r="X181" s="294"/>
      <c r="Y181" s="294"/>
      <c r="Z181" s="294"/>
      <c r="AA181" s="294"/>
      <c r="AB181" s="294"/>
      <c r="AC181" s="294"/>
      <c r="AD181" s="294"/>
    </row>
    <row r="182" spans="1:30" s="176" customFormat="1" ht="15">
      <c r="A182" s="161">
        <v>174</v>
      </c>
      <c r="B182" s="1478"/>
      <c r="C182" s="1479"/>
      <c r="D182" s="481" t="s">
        <v>911</v>
      </c>
      <c r="E182" s="481"/>
      <c r="F182" s="482"/>
      <c r="G182" s="482"/>
      <c r="H182" s="299"/>
      <c r="I182" s="278">
        <f t="shared" si="24"/>
        <v>4510</v>
      </c>
      <c r="J182" s="198">
        <f>SUM(J180:J181)</f>
        <v>0</v>
      </c>
      <c r="K182" s="198">
        <f aca="true" t="shared" si="27" ref="K182:Q182">SUM(K180:K181)</f>
        <v>0</v>
      </c>
      <c r="L182" s="198">
        <f t="shared" si="27"/>
        <v>4510</v>
      </c>
      <c r="M182" s="198">
        <f t="shared" si="27"/>
        <v>0</v>
      </c>
      <c r="N182" s="198">
        <f t="shared" si="27"/>
        <v>0</v>
      </c>
      <c r="O182" s="198">
        <f t="shared" si="27"/>
        <v>0</v>
      </c>
      <c r="P182" s="198">
        <f t="shared" si="27"/>
        <v>0</v>
      </c>
      <c r="Q182" s="1308">
        <f t="shared" si="27"/>
        <v>0</v>
      </c>
      <c r="R182" s="198"/>
      <c r="S182" s="198"/>
      <c r="T182" s="198"/>
      <c r="U182" s="198"/>
      <c r="V182" s="198"/>
      <c r="W182" s="198"/>
      <c r="X182" s="198"/>
      <c r="Y182" s="198"/>
      <c r="Z182" s="198"/>
      <c r="AA182" s="198"/>
      <c r="AB182" s="198"/>
      <c r="AC182" s="198"/>
      <c r="AD182" s="198"/>
    </row>
    <row r="183" spans="1:30" s="171" customFormat="1" ht="15">
      <c r="A183" s="161">
        <v>175</v>
      </c>
      <c r="B183" s="114">
        <v>11</v>
      </c>
      <c r="C183" s="115"/>
      <c r="D183" s="116" t="s">
        <v>94</v>
      </c>
      <c r="E183" s="162" t="s">
        <v>31</v>
      </c>
      <c r="F183" s="276">
        <v>98692</v>
      </c>
      <c r="G183" s="276">
        <v>75506</v>
      </c>
      <c r="H183" s="277">
        <v>83378</v>
      </c>
      <c r="I183" s="497"/>
      <c r="J183" s="175"/>
      <c r="K183" s="175"/>
      <c r="L183" s="288"/>
      <c r="M183" s="288"/>
      <c r="N183" s="288"/>
      <c r="O183" s="288"/>
      <c r="P183" s="288"/>
      <c r="Q183" s="289"/>
      <c r="R183" s="265"/>
      <c r="S183" s="265"/>
      <c r="T183" s="265"/>
      <c r="U183" s="265"/>
      <c r="V183" s="265"/>
      <c r="W183" s="265"/>
      <c r="X183" s="265"/>
      <c r="Y183" s="265"/>
      <c r="Z183" s="265"/>
      <c r="AA183" s="265"/>
      <c r="AB183" s="265"/>
      <c r="AC183" s="265"/>
      <c r="AD183" s="265"/>
    </row>
    <row r="184" spans="1:30" s="1163" customFormat="1" ht="15">
      <c r="A184" s="161">
        <v>176</v>
      </c>
      <c r="B184" s="1133"/>
      <c r="C184" s="1134"/>
      <c r="D184" s="1135" t="s">
        <v>608</v>
      </c>
      <c r="E184" s="1155"/>
      <c r="F184" s="1156"/>
      <c r="G184" s="1156"/>
      <c r="H184" s="1157"/>
      <c r="I184" s="1158">
        <f t="shared" si="24"/>
        <v>82967</v>
      </c>
      <c r="J184" s="1159">
        <v>47656</v>
      </c>
      <c r="K184" s="1159">
        <v>12676</v>
      </c>
      <c r="L184" s="1159">
        <v>22435</v>
      </c>
      <c r="M184" s="1160"/>
      <c r="N184" s="1160">
        <v>200</v>
      </c>
      <c r="O184" s="1160"/>
      <c r="P184" s="1160"/>
      <c r="Q184" s="1161"/>
      <c r="R184" s="1162"/>
      <c r="S184" s="1162"/>
      <c r="T184" s="1162"/>
      <c r="U184" s="1162"/>
      <c r="V184" s="1162"/>
      <c r="W184" s="1162"/>
      <c r="X184" s="1162"/>
      <c r="Y184" s="1162"/>
      <c r="Z184" s="1162"/>
      <c r="AA184" s="1162"/>
      <c r="AB184" s="1162"/>
      <c r="AC184" s="1162"/>
      <c r="AD184" s="1162"/>
    </row>
    <row r="185" spans="1:30" s="148" customFormat="1" ht="15">
      <c r="A185" s="161">
        <v>177</v>
      </c>
      <c r="B185" s="120"/>
      <c r="C185" s="111"/>
      <c r="D185" s="121" t="s">
        <v>807</v>
      </c>
      <c r="E185" s="164"/>
      <c r="F185" s="282"/>
      <c r="G185" s="282"/>
      <c r="H185" s="283"/>
      <c r="I185" s="476">
        <f t="shared" si="24"/>
        <v>99722</v>
      </c>
      <c r="J185" s="279">
        <v>49739</v>
      </c>
      <c r="K185" s="279">
        <v>13204</v>
      </c>
      <c r="L185" s="279">
        <v>33075</v>
      </c>
      <c r="M185" s="280"/>
      <c r="N185" s="280">
        <v>15</v>
      </c>
      <c r="O185" s="280">
        <v>3689</v>
      </c>
      <c r="P185" s="280"/>
      <c r="Q185" s="281"/>
      <c r="R185" s="152"/>
      <c r="S185" s="152"/>
      <c r="T185" s="152"/>
      <c r="U185" s="152"/>
      <c r="V185" s="152"/>
      <c r="W185" s="152"/>
      <c r="X185" s="152"/>
      <c r="Y185" s="152"/>
      <c r="Z185" s="152"/>
      <c r="AA185" s="152"/>
      <c r="AB185" s="152"/>
      <c r="AC185" s="152"/>
      <c r="AD185" s="152"/>
    </row>
    <row r="186" spans="1:30" s="122" customFormat="1" ht="15">
      <c r="A186" s="161">
        <v>178</v>
      </c>
      <c r="B186" s="131"/>
      <c r="C186" s="443"/>
      <c r="D186" s="138" t="s">
        <v>923</v>
      </c>
      <c r="E186" s="1506"/>
      <c r="F186" s="292"/>
      <c r="G186" s="292"/>
      <c r="H186" s="292"/>
      <c r="I186" s="1298">
        <f t="shared" si="24"/>
        <v>53</v>
      </c>
      <c r="J186" s="697">
        <v>42</v>
      </c>
      <c r="K186" s="697">
        <v>11</v>
      </c>
      <c r="L186" s="697"/>
      <c r="M186" s="697"/>
      <c r="N186" s="697"/>
      <c r="O186" s="697"/>
      <c r="P186" s="697"/>
      <c r="Q186" s="1299"/>
      <c r="R186" s="697"/>
      <c r="S186" s="697"/>
      <c r="T186" s="697"/>
      <c r="U186" s="697"/>
      <c r="V186" s="697"/>
      <c r="W186" s="697"/>
      <c r="X186" s="697"/>
      <c r="Y186" s="697"/>
      <c r="Z186" s="697"/>
      <c r="AA186" s="697"/>
      <c r="AB186" s="697"/>
      <c r="AC186" s="697"/>
      <c r="AD186" s="697"/>
    </row>
    <row r="187" spans="1:30" s="176" customFormat="1" ht="15">
      <c r="A187" s="161">
        <v>179</v>
      </c>
      <c r="B187" s="1478"/>
      <c r="C187" s="1479"/>
      <c r="D187" s="135" t="s">
        <v>911</v>
      </c>
      <c r="E187" s="170"/>
      <c r="F187" s="475"/>
      <c r="G187" s="475"/>
      <c r="H187" s="299"/>
      <c r="I187" s="278">
        <f t="shared" si="24"/>
        <v>99775</v>
      </c>
      <c r="J187" s="198">
        <f aca="true" t="shared" si="28" ref="J187:Q187">SUM(J185:J186)</f>
        <v>49781</v>
      </c>
      <c r="K187" s="198">
        <f t="shared" si="28"/>
        <v>13215</v>
      </c>
      <c r="L187" s="198">
        <f t="shared" si="28"/>
        <v>33075</v>
      </c>
      <c r="M187" s="198">
        <f t="shared" si="28"/>
        <v>0</v>
      </c>
      <c r="N187" s="198">
        <f t="shared" si="28"/>
        <v>15</v>
      </c>
      <c r="O187" s="198">
        <f t="shared" si="28"/>
        <v>3689</v>
      </c>
      <c r="P187" s="198">
        <f t="shared" si="28"/>
        <v>0</v>
      </c>
      <c r="Q187" s="1308">
        <f t="shared" si="28"/>
        <v>0</v>
      </c>
      <c r="R187" s="198"/>
      <c r="S187" s="198"/>
      <c r="T187" s="198"/>
      <c r="U187" s="198"/>
      <c r="V187" s="198"/>
      <c r="W187" s="198"/>
      <c r="X187" s="198"/>
      <c r="Y187" s="198"/>
      <c r="Z187" s="198"/>
      <c r="AA187" s="198"/>
      <c r="AB187" s="198"/>
      <c r="AC187" s="198"/>
      <c r="AD187" s="198"/>
    </row>
    <row r="188" spans="1:30" s="167" customFormat="1" ht="15">
      <c r="A188" s="161">
        <v>180</v>
      </c>
      <c r="B188" s="125"/>
      <c r="C188" s="126">
        <v>1</v>
      </c>
      <c r="D188" s="1569" t="s">
        <v>387</v>
      </c>
      <c r="E188" s="1569"/>
      <c r="F188" s="1569"/>
      <c r="G188" s="286">
        <v>9667</v>
      </c>
      <c r="H188" s="287">
        <v>11800</v>
      </c>
      <c r="I188" s="497"/>
      <c r="J188" s="279"/>
      <c r="K188" s="279"/>
      <c r="L188" s="279"/>
      <c r="M188" s="280"/>
      <c r="N188" s="280"/>
      <c r="O188" s="280"/>
      <c r="P188" s="280"/>
      <c r="Q188" s="281"/>
      <c r="R188" s="290"/>
      <c r="S188" s="290"/>
      <c r="T188" s="290"/>
      <c r="U188" s="290"/>
      <c r="V188" s="290"/>
      <c r="W188" s="290"/>
      <c r="X188" s="290"/>
      <c r="Y188" s="290"/>
      <c r="Z188" s="290"/>
      <c r="AA188" s="290"/>
      <c r="AB188" s="290"/>
      <c r="AC188" s="290"/>
      <c r="AD188" s="290"/>
    </row>
    <row r="189" spans="1:30" s="1163" customFormat="1" ht="15">
      <c r="A189" s="161">
        <v>181</v>
      </c>
      <c r="B189" s="1133"/>
      <c r="C189" s="1134"/>
      <c r="D189" s="1171" t="s">
        <v>608</v>
      </c>
      <c r="E189" s="1171"/>
      <c r="F189" s="1172"/>
      <c r="G189" s="1172"/>
      <c r="H189" s="1157"/>
      <c r="I189" s="1158">
        <f t="shared" si="24"/>
        <v>8200</v>
      </c>
      <c r="J189" s="1162"/>
      <c r="K189" s="1162"/>
      <c r="L189" s="1162">
        <v>8200</v>
      </c>
      <c r="M189" s="1162"/>
      <c r="N189" s="1162"/>
      <c r="O189" s="1162"/>
      <c r="P189" s="1162"/>
      <c r="Q189" s="1173"/>
      <c r="R189" s="1162"/>
      <c r="S189" s="1162"/>
      <c r="T189" s="1162"/>
      <c r="U189" s="1162"/>
      <c r="V189" s="1162"/>
      <c r="W189" s="1162"/>
      <c r="X189" s="1162"/>
      <c r="Y189" s="1162"/>
      <c r="Z189" s="1162"/>
      <c r="AA189" s="1162"/>
      <c r="AB189" s="1162"/>
      <c r="AC189" s="1162"/>
      <c r="AD189" s="1162"/>
    </row>
    <row r="190" spans="1:30" s="148" customFormat="1" ht="15">
      <c r="A190" s="161">
        <v>182</v>
      </c>
      <c r="B190" s="120"/>
      <c r="C190" s="111"/>
      <c r="D190" s="165" t="s">
        <v>807</v>
      </c>
      <c r="E190" s="165"/>
      <c r="F190" s="285"/>
      <c r="G190" s="285"/>
      <c r="H190" s="283"/>
      <c r="I190" s="476">
        <f t="shared" si="24"/>
        <v>11300</v>
      </c>
      <c r="J190" s="152"/>
      <c r="K190" s="152"/>
      <c r="L190" s="152">
        <v>11300</v>
      </c>
      <c r="M190" s="152"/>
      <c r="N190" s="152"/>
      <c r="O190" s="152"/>
      <c r="P190" s="152"/>
      <c r="Q190" s="284"/>
      <c r="R190" s="152"/>
      <c r="S190" s="152"/>
      <c r="T190" s="152"/>
      <c r="U190" s="152"/>
      <c r="V190" s="152"/>
      <c r="W190" s="152"/>
      <c r="X190" s="152"/>
      <c r="Y190" s="152"/>
      <c r="Z190" s="152"/>
      <c r="AA190" s="152"/>
      <c r="AB190" s="152"/>
      <c r="AC190" s="152"/>
      <c r="AD190" s="152"/>
    </row>
    <row r="191" spans="1:30" s="151" customFormat="1" ht="15">
      <c r="A191" s="161">
        <v>183</v>
      </c>
      <c r="B191" s="131"/>
      <c r="C191" s="443"/>
      <c r="D191" s="479" t="s">
        <v>609</v>
      </c>
      <c r="E191" s="479"/>
      <c r="F191" s="480"/>
      <c r="G191" s="480"/>
      <c r="H191" s="292"/>
      <c r="I191" s="477">
        <f t="shared" si="24"/>
        <v>0</v>
      </c>
      <c r="J191" s="294"/>
      <c r="K191" s="294"/>
      <c r="L191" s="294"/>
      <c r="M191" s="294"/>
      <c r="N191" s="294"/>
      <c r="O191" s="294"/>
      <c r="P191" s="294"/>
      <c r="Q191" s="295"/>
      <c r="R191" s="294"/>
      <c r="S191" s="294"/>
      <c r="T191" s="294"/>
      <c r="U191" s="294"/>
      <c r="V191" s="294"/>
      <c r="W191" s="294"/>
      <c r="X191" s="294"/>
      <c r="Y191" s="294"/>
      <c r="Z191" s="294"/>
      <c r="AA191" s="294"/>
      <c r="AB191" s="294"/>
      <c r="AC191" s="294"/>
      <c r="AD191" s="294"/>
    </row>
    <row r="192" spans="1:30" s="176" customFormat="1" ht="15">
      <c r="A192" s="161">
        <v>184</v>
      </c>
      <c r="B192" s="1478"/>
      <c r="C192" s="1479"/>
      <c r="D192" s="481" t="s">
        <v>911</v>
      </c>
      <c r="E192" s="481"/>
      <c r="F192" s="482"/>
      <c r="G192" s="482"/>
      <c r="H192" s="299"/>
      <c r="I192" s="278">
        <f t="shared" si="24"/>
        <v>11300</v>
      </c>
      <c r="J192" s="198">
        <f>SUM(J190:J191)</f>
        <v>0</v>
      </c>
      <c r="K192" s="198">
        <f>SUM(K190:K191)</f>
        <v>0</v>
      </c>
      <c r="L192" s="198">
        <f>SUM(L190:L191)</f>
        <v>11300</v>
      </c>
      <c r="M192" s="198">
        <f>SUM(M190:M191)</f>
        <v>0</v>
      </c>
      <c r="N192" s="198">
        <f>SUM(N190:N191)</f>
        <v>0</v>
      </c>
      <c r="O192" s="198">
        <f>SUM(O190:O191)</f>
        <v>0</v>
      </c>
      <c r="P192" s="198">
        <f>SUM(P190:P191)</f>
        <v>0</v>
      </c>
      <c r="Q192" s="1308">
        <f>SUM(Q190:Q191)</f>
        <v>0</v>
      </c>
      <c r="R192" s="198"/>
      <c r="S192" s="198"/>
      <c r="T192" s="198"/>
      <c r="U192" s="198"/>
      <c r="V192" s="198"/>
      <c r="W192" s="198"/>
      <c r="X192" s="198"/>
      <c r="Y192" s="198"/>
      <c r="Z192" s="198"/>
      <c r="AA192" s="198"/>
      <c r="AB192" s="198"/>
      <c r="AC192" s="198"/>
      <c r="AD192" s="198"/>
    </row>
    <row r="193" spans="1:30" s="167" customFormat="1" ht="30">
      <c r="A193" s="1345">
        <v>185</v>
      </c>
      <c r="B193" s="125"/>
      <c r="C193" s="126">
        <v>2</v>
      </c>
      <c r="D193" s="1484" t="s">
        <v>408</v>
      </c>
      <c r="E193" s="166"/>
      <c r="F193" s="286"/>
      <c r="G193" s="286"/>
      <c r="H193" s="287">
        <v>1571</v>
      </c>
      <c r="I193" s="497"/>
      <c r="J193" s="175"/>
      <c r="K193" s="175"/>
      <c r="L193" s="288"/>
      <c r="M193" s="288"/>
      <c r="N193" s="288"/>
      <c r="O193" s="288"/>
      <c r="P193" s="288"/>
      <c r="Q193" s="289"/>
      <c r="R193" s="290"/>
      <c r="S193" s="290"/>
      <c r="T193" s="290"/>
      <c r="U193" s="290"/>
      <c r="V193" s="290"/>
      <c r="W193" s="290"/>
      <c r="X193" s="290"/>
      <c r="Y193" s="290"/>
      <c r="Z193" s="290"/>
      <c r="AA193" s="290"/>
      <c r="AB193" s="290"/>
      <c r="AC193" s="290"/>
      <c r="AD193" s="290"/>
    </row>
    <row r="194" spans="1:30" s="1163" customFormat="1" ht="15">
      <c r="A194" s="161">
        <v>186</v>
      </c>
      <c r="B194" s="1133"/>
      <c r="C194" s="1134"/>
      <c r="D194" s="1171" t="s">
        <v>608</v>
      </c>
      <c r="E194" s="1171"/>
      <c r="F194" s="1172"/>
      <c r="G194" s="1172"/>
      <c r="H194" s="1157"/>
      <c r="I194" s="1158">
        <f t="shared" si="24"/>
        <v>0</v>
      </c>
      <c r="J194" s="1162"/>
      <c r="K194" s="1162"/>
      <c r="L194" s="1162"/>
      <c r="M194" s="1162"/>
      <c r="N194" s="1162"/>
      <c r="O194" s="1162"/>
      <c r="P194" s="1162"/>
      <c r="Q194" s="1173"/>
      <c r="R194" s="1162"/>
      <c r="S194" s="1162"/>
      <c r="T194" s="1162"/>
      <c r="U194" s="1162"/>
      <c r="V194" s="1162"/>
      <c r="W194" s="1162"/>
      <c r="X194" s="1162"/>
      <c r="Y194" s="1162"/>
      <c r="Z194" s="1162"/>
      <c r="AA194" s="1162"/>
      <c r="AB194" s="1162"/>
      <c r="AC194" s="1162"/>
      <c r="AD194" s="1162"/>
    </row>
    <row r="195" spans="1:30" s="148" customFormat="1" ht="15">
      <c r="A195" s="161">
        <v>187</v>
      </c>
      <c r="B195" s="120"/>
      <c r="C195" s="111"/>
      <c r="D195" s="165" t="s">
        <v>807</v>
      </c>
      <c r="E195" s="165"/>
      <c r="F195" s="285"/>
      <c r="G195" s="285"/>
      <c r="H195" s="283"/>
      <c r="I195" s="476">
        <f t="shared" si="24"/>
        <v>996</v>
      </c>
      <c r="J195" s="152">
        <v>784</v>
      </c>
      <c r="K195" s="152">
        <v>212</v>
      </c>
      <c r="L195" s="152"/>
      <c r="M195" s="152"/>
      <c r="N195" s="152"/>
      <c r="O195" s="152"/>
      <c r="P195" s="152"/>
      <c r="Q195" s="284"/>
      <c r="R195" s="152"/>
      <c r="S195" s="152"/>
      <c r="T195" s="152"/>
      <c r="U195" s="152"/>
      <c r="V195" s="152"/>
      <c r="W195" s="152"/>
      <c r="X195" s="152"/>
      <c r="Y195" s="152"/>
      <c r="Z195" s="152"/>
      <c r="AA195" s="152"/>
      <c r="AB195" s="152"/>
      <c r="AC195" s="152"/>
      <c r="AD195" s="152"/>
    </row>
    <row r="196" spans="1:30" s="151" customFormat="1" ht="15">
      <c r="A196" s="161">
        <v>188</v>
      </c>
      <c r="B196" s="131"/>
      <c r="C196" s="443"/>
      <c r="D196" s="479" t="s">
        <v>609</v>
      </c>
      <c r="E196" s="479"/>
      <c r="F196" s="480"/>
      <c r="G196" s="480"/>
      <c r="H196" s="292"/>
      <c r="I196" s="477">
        <f t="shared" si="24"/>
        <v>0</v>
      </c>
      <c r="J196" s="294"/>
      <c r="K196" s="294"/>
      <c r="L196" s="294"/>
      <c r="M196" s="294"/>
      <c r="N196" s="294"/>
      <c r="O196" s="294"/>
      <c r="P196" s="294"/>
      <c r="Q196" s="295"/>
      <c r="R196" s="294"/>
      <c r="S196" s="294"/>
      <c r="T196" s="294"/>
      <c r="U196" s="294"/>
      <c r="V196" s="294"/>
      <c r="W196" s="294"/>
      <c r="X196" s="294"/>
      <c r="Y196" s="294"/>
      <c r="Z196" s="294"/>
      <c r="AA196" s="294"/>
      <c r="AB196" s="294"/>
      <c r="AC196" s="294"/>
      <c r="AD196" s="294"/>
    </row>
    <row r="197" spans="1:30" s="176" customFormat="1" ht="15">
      <c r="A197" s="161">
        <v>189</v>
      </c>
      <c r="B197" s="1478"/>
      <c r="C197" s="1479"/>
      <c r="D197" s="481" t="s">
        <v>911</v>
      </c>
      <c r="E197" s="481"/>
      <c r="F197" s="482"/>
      <c r="G197" s="482"/>
      <c r="H197" s="299"/>
      <c r="I197" s="278">
        <f t="shared" si="24"/>
        <v>996</v>
      </c>
      <c r="J197" s="198">
        <f>SUM(J195:J196)</f>
        <v>784</v>
      </c>
      <c r="K197" s="198">
        <f aca="true" t="shared" si="29" ref="K197:Q197">SUM(K195:K196)</f>
        <v>212</v>
      </c>
      <c r="L197" s="198">
        <f t="shared" si="29"/>
        <v>0</v>
      </c>
      <c r="M197" s="198">
        <f t="shared" si="29"/>
        <v>0</v>
      </c>
      <c r="N197" s="198">
        <f t="shared" si="29"/>
        <v>0</v>
      </c>
      <c r="O197" s="198">
        <f t="shared" si="29"/>
        <v>0</v>
      </c>
      <c r="P197" s="198">
        <f t="shared" si="29"/>
        <v>0</v>
      </c>
      <c r="Q197" s="1308">
        <f t="shared" si="29"/>
        <v>0</v>
      </c>
      <c r="R197" s="198"/>
      <c r="S197" s="198"/>
      <c r="T197" s="198"/>
      <c r="U197" s="198"/>
      <c r="V197" s="198"/>
      <c r="W197" s="198"/>
      <c r="X197" s="198"/>
      <c r="Y197" s="198"/>
      <c r="Z197" s="198"/>
      <c r="AA197" s="198"/>
      <c r="AB197" s="198"/>
      <c r="AC197" s="198"/>
      <c r="AD197" s="198"/>
    </row>
    <row r="198" spans="1:30" s="171" customFormat="1" ht="15">
      <c r="A198" s="161">
        <v>190</v>
      </c>
      <c r="B198" s="114">
        <v>12</v>
      </c>
      <c r="C198" s="115"/>
      <c r="D198" s="116" t="s">
        <v>96</v>
      </c>
      <c r="E198" s="162" t="s">
        <v>31</v>
      </c>
      <c r="F198" s="276">
        <v>357972</v>
      </c>
      <c r="G198" s="276">
        <v>356202</v>
      </c>
      <c r="H198" s="277">
        <v>396066</v>
      </c>
      <c r="I198" s="497"/>
      <c r="J198" s="175"/>
      <c r="K198" s="175"/>
      <c r="L198" s="288"/>
      <c r="M198" s="288"/>
      <c r="N198" s="288"/>
      <c r="O198" s="288"/>
      <c r="P198" s="288"/>
      <c r="Q198" s="289"/>
      <c r="R198" s="265"/>
      <c r="S198" s="265"/>
      <c r="T198" s="265"/>
      <c r="U198" s="265"/>
      <c r="V198" s="265"/>
      <c r="W198" s="265"/>
      <c r="X198" s="265"/>
      <c r="Y198" s="265"/>
      <c r="Z198" s="265"/>
      <c r="AA198" s="265"/>
      <c r="AB198" s="265"/>
      <c r="AC198" s="265"/>
      <c r="AD198" s="265"/>
    </row>
    <row r="199" spans="1:30" s="1163" customFormat="1" ht="15">
      <c r="A199" s="161">
        <v>191</v>
      </c>
      <c r="B199" s="1133"/>
      <c r="C199" s="1134"/>
      <c r="D199" s="1135" t="s">
        <v>608</v>
      </c>
      <c r="E199" s="1155"/>
      <c r="F199" s="1156"/>
      <c r="G199" s="1156"/>
      <c r="H199" s="1157"/>
      <c r="I199" s="1158">
        <f t="shared" si="24"/>
        <v>364547</v>
      </c>
      <c r="J199" s="1159">
        <v>130650</v>
      </c>
      <c r="K199" s="1159">
        <v>36403</v>
      </c>
      <c r="L199" s="1159">
        <v>183402</v>
      </c>
      <c r="M199" s="1160"/>
      <c r="N199" s="1160">
        <v>1392</v>
      </c>
      <c r="O199" s="1160">
        <v>12700</v>
      </c>
      <c r="P199" s="1160"/>
      <c r="Q199" s="1161"/>
      <c r="R199" s="1162"/>
      <c r="S199" s="1162"/>
      <c r="T199" s="1162"/>
      <c r="U199" s="1162"/>
      <c r="V199" s="1162"/>
      <c r="W199" s="1162"/>
      <c r="X199" s="1162"/>
      <c r="Y199" s="1162"/>
      <c r="Z199" s="1162"/>
      <c r="AA199" s="1162"/>
      <c r="AB199" s="1162"/>
      <c r="AC199" s="1162"/>
      <c r="AD199" s="1162"/>
    </row>
    <row r="200" spans="1:30" s="148" customFormat="1" ht="15">
      <c r="A200" s="161">
        <v>192</v>
      </c>
      <c r="B200" s="120"/>
      <c r="C200" s="111"/>
      <c r="D200" s="121" t="s">
        <v>807</v>
      </c>
      <c r="E200" s="164"/>
      <c r="F200" s="282"/>
      <c r="G200" s="282"/>
      <c r="H200" s="283"/>
      <c r="I200" s="476">
        <f t="shared" si="24"/>
        <v>399221</v>
      </c>
      <c r="J200" s="279">
        <v>138779</v>
      </c>
      <c r="K200" s="279">
        <v>38923</v>
      </c>
      <c r="L200" s="279">
        <v>202932</v>
      </c>
      <c r="M200" s="280"/>
      <c r="N200" s="280">
        <v>148</v>
      </c>
      <c r="O200" s="280">
        <v>18439</v>
      </c>
      <c r="P200" s="280"/>
      <c r="Q200" s="281"/>
      <c r="R200" s="152"/>
      <c r="S200" s="152"/>
      <c r="T200" s="152"/>
      <c r="U200" s="152"/>
      <c r="V200" s="152"/>
      <c r="W200" s="152"/>
      <c r="X200" s="152"/>
      <c r="Y200" s="152"/>
      <c r="Z200" s="152"/>
      <c r="AA200" s="152"/>
      <c r="AB200" s="152"/>
      <c r="AC200" s="152"/>
      <c r="AD200" s="152"/>
    </row>
    <row r="201" spans="1:30" s="151" customFormat="1" ht="15">
      <c r="A201" s="161">
        <v>193</v>
      </c>
      <c r="B201" s="131"/>
      <c r="C201" s="443"/>
      <c r="D201" s="138" t="s">
        <v>923</v>
      </c>
      <c r="E201" s="1505"/>
      <c r="F201" s="473"/>
      <c r="G201" s="473"/>
      <c r="H201" s="292"/>
      <c r="I201" s="477">
        <f t="shared" si="24"/>
        <v>317</v>
      </c>
      <c r="J201" s="294">
        <v>250</v>
      </c>
      <c r="K201" s="294">
        <v>67</v>
      </c>
      <c r="L201" s="697"/>
      <c r="M201" s="294"/>
      <c r="N201" s="294"/>
      <c r="O201" s="294"/>
      <c r="P201" s="294"/>
      <c r="Q201" s="295"/>
      <c r="R201" s="294"/>
      <c r="S201" s="294"/>
      <c r="T201" s="294"/>
      <c r="U201" s="294"/>
      <c r="V201" s="294"/>
      <c r="W201" s="294"/>
      <c r="X201" s="294"/>
      <c r="Y201" s="294"/>
      <c r="Z201" s="294"/>
      <c r="AA201" s="294"/>
      <c r="AB201" s="294"/>
      <c r="AC201" s="294"/>
      <c r="AD201" s="294"/>
    </row>
    <row r="202" spans="1:30" s="151" customFormat="1" ht="15">
      <c r="A202" s="161">
        <v>194</v>
      </c>
      <c r="B202" s="131"/>
      <c r="C202" s="443"/>
      <c r="D202" s="138" t="s">
        <v>969</v>
      </c>
      <c r="E202" s="1505"/>
      <c r="F202" s="473"/>
      <c r="G202" s="473"/>
      <c r="H202" s="292"/>
      <c r="I202" s="477">
        <f t="shared" si="24"/>
        <v>0</v>
      </c>
      <c r="J202" s="294">
        <v>8849</v>
      </c>
      <c r="K202" s="294">
        <v>2171</v>
      </c>
      <c r="L202" s="294">
        <v>-11020</v>
      </c>
      <c r="M202" s="294"/>
      <c r="N202" s="294"/>
      <c r="O202" s="294"/>
      <c r="P202" s="294"/>
      <c r="Q202" s="295"/>
      <c r="R202" s="294"/>
      <c r="S202" s="294"/>
      <c r="T202" s="294"/>
      <c r="U202" s="294"/>
      <c r="V202" s="294"/>
      <c r="W202" s="294"/>
      <c r="X202" s="294"/>
      <c r="Y202" s="294"/>
      <c r="Z202" s="294"/>
      <c r="AA202" s="294"/>
      <c r="AB202" s="294"/>
      <c r="AC202" s="294"/>
      <c r="AD202" s="294"/>
    </row>
    <row r="203" spans="1:30" s="176" customFormat="1" ht="15">
      <c r="A203" s="161">
        <v>195</v>
      </c>
      <c r="B203" s="1478"/>
      <c r="C203" s="1479"/>
      <c r="D203" s="135" t="s">
        <v>911</v>
      </c>
      <c r="E203" s="170"/>
      <c r="F203" s="475"/>
      <c r="G203" s="475"/>
      <c r="H203" s="299"/>
      <c r="I203" s="278">
        <f t="shared" si="24"/>
        <v>399538</v>
      </c>
      <c r="J203" s="198">
        <f aca="true" t="shared" si="30" ref="J203:Q203">SUM(J200:J202)</f>
        <v>147878</v>
      </c>
      <c r="K203" s="198">
        <f t="shared" si="30"/>
        <v>41161</v>
      </c>
      <c r="L203" s="198">
        <f t="shared" si="30"/>
        <v>191912</v>
      </c>
      <c r="M203" s="198">
        <f t="shared" si="30"/>
        <v>0</v>
      </c>
      <c r="N203" s="198">
        <f t="shared" si="30"/>
        <v>148</v>
      </c>
      <c r="O203" s="198">
        <f t="shared" si="30"/>
        <v>18439</v>
      </c>
      <c r="P203" s="198">
        <f t="shared" si="30"/>
        <v>0</v>
      </c>
      <c r="Q203" s="1308">
        <f t="shared" si="30"/>
        <v>0</v>
      </c>
      <c r="R203" s="198"/>
      <c r="S203" s="198"/>
      <c r="T203" s="198"/>
      <c r="U203" s="198"/>
      <c r="V203" s="198"/>
      <c r="W203" s="198"/>
      <c r="X203" s="198"/>
      <c r="Y203" s="198"/>
      <c r="Z203" s="198"/>
      <c r="AA203" s="198"/>
      <c r="AB203" s="198"/>
      <c r="AC203" s="198"/>
      <c r="AD203" s="198"/>
    </row>
    <row r="204" spans="1:30" s="140" customFormat="1" ht="28.5">
      <c r="A204" s="1345">
        <v>196</v>
      </c>
      <c r="B204" s="770"/>
      <c r="C204" s="728">
        <v>1</v>
      </c>
      <c r="D204" s="727" t="s">
        <v>395</v>
      </c>
      <c r="E204" s="753"/>
      <c r="F204" s="282">
        <v>30242</v>
      </c>
      <c r="G204" s="282"/>
      <c r="H204" s="283"/>
      <c r="I204" s="754"/>
      <c r="J204" s="277"/>
      <c r="K204" s="277"/>
      <c r="L204" s="277"/>
      <c r="M204" s="276"/>
      <c r="N204" s="276"/>
      <c r="O204" s="276"/>
      <c r="P204" s="276"/>
      <c r="Q204" s="755"/>
      <c r="R204" s="269"/>
      <c r="S204" s="269"/>
      <c r="T204" s="269"/>
      <c r="U204" s="269"/>
      <c r="V204" s="269"/>
      <c r="W204" s="269"/>
      <c r="X204" s="269"/>
      <c r="Y204" s="269"/>
      <c r="Z204" s="269"/>
      <c r="AA204" s="269"/>
      <c r="AB204" s="269"/>
      <c r="AC204" s="269"/>
      <c r="AD204" s="269"/>
    </row>
    <row r="205" spans="1:30" s="1163" customFormat="1" ht="15">
      <c r="A205" s="161">
        <v>197</v>
      </c>
      <c r="B205" s="1133"/>
      <c r="C205" s="1134"/>
      <c r="D205" s="1166" t="s">
        <v>608</v>
      </c>
      <c r="E205" s="1171"/>
      <c r="F205" s="1172"/>
      <c r="G205" s="1172"/>
      <c r="H205" s="1157"/>
      <c r="I205" s="1158">
        <f>J205+K205+L205+M205+N205+O205+P205+Q205</f>
        <v>0</v>
      </c>
      <c r="J205" s="1162"/>
      <c r="K205" s="1162"/>
      <c r="L205" s="1162"/>
      <c r="M205" s="1162"/>
      <c r="N205" s="1162"/>
      <c r="O205" s="1162"/>
      <c r="P205" s="1162"/>
      <c r="Q205" s="1173"/>
      <c r="R205" s="1162"/>
      <c r="S205" s="1162"/>
      <c r="T205" s="1162"/>
      <c r="U205" s="1162"/>
      <c r="V205" s="1162"/>
      <c r="W205" s="1162"/>
      <c r="X205" s="1162"/>
      <c r="Y205" s="1162"/>
      <c r="Z205" s="1162"/>
      <c r="AA205" s="1162"/>
      <c r="AB205" s="1162"/>
      <c r="AC205" s="1162"/>
      <c r="AD205" s="1162"/>
    </row>
    <row r="206" spans="1:30" s="148" customFormat="1" ht="15">
      <c r="A206" s="161">
        <v>198</v>
      </c>
      <c r="B206" s="120"/>
      <c r="C206" s="111"/>
      <c r="D206" s="1178" t="s">
        <v>807</v>
      </c>
      <c r="E206" s="165"/>
      <c r="F206" s="285"/>
      <c r="G206" s="285"/>
      <c r="H206" s="283"/>
      <c r="I206" s="476">
        <f>J206+K206+L206+M206+N206+O206+P206+Q206</f>
        <v>0</v>
      </c>
      <c r="J206" s="152"/>
      <c r="K206" s="152"/>
      <c r="L206" s="152"/>
      <c r="M206" s="152"/>
      <c r="N206" s="152"/>
      <c r="O206" s="152"/>
      <c r="P206" s="152"/>
      <c r="Q206" s="284"/>
      <c r="R206" s="152"/>
      <c r="S206" s="152"/>
      <c r="T206" s="152"/>
      <c r="U206" s="152"/>
      <c r="V206" s="152"/>
      <c r="W206" s="152"/>
      <c r="X206" s="152"/>
      <c r="Y206" s="152"/>
      <c r="Z206" s="152"/>
      <c r="AA206" s="152"/>
      <c r="AB206" s="152"/>
      <c r="AC206" s="152"/>
      <c r="AD206" s="152"/>
    </row>
    <row r="207" spans="1:30" s="151" customFormat="1" ht="15">
      <c r="A207" s="161">
        <v>199</v>
      </c>
      <c r="B207" s="131"/>
      <c r="C207" s="443"/>
      <c r="D207" s="737" t="s">
        <v>609</v>
      </c>
      <c r="E207" s="479"/>
      <c r="F207" s="480"/>
      <c r="G207" s="480"/>
      <c r="H207" s="292"/>
      <c r="I207" s="477">
        <f>J207+K207+L207+M207+N207+O207+P207+Q207</f>
        <v>0</v>
      </c>
      <c r="J207" s="294"/>
      <c r="K207" s="294"/>
      <c r="L207" s="294"/>
      <c r="M207" s="294"/>
      <c r="N207" s="294"/>
      <c r="O207" s="294"/>
      <c r="P207" s="294"/>
      <c r="Q207" s="295"/>
      <c r="R207" s="294"/>
      <c r="S207" s="294"/>
      <c r="T207" s="294"/>
      <c r="U207" s="294"/>
      <c r="V207" s="294"/>
      <c r="W207" s="294"/>
      <c r="X207" s="294"/>
      <c r="Y207" s="294"/>
      <c r="Z207" s="294"/>
      <c r="AA207" s="294"/>
      <c r="AB207" s="294"/>
      <c r="AC207" s="294"/>
      <c r="AD207" s="294"/>
    </row>
    <row r="208" spans="1:30" s="176" customFormat="1" ht="15">
      <c r="A208" s="161">
        <v>200</v>
      </c>
      <c r="B208" s="1478"/>
      <c r="C208" s="1479"/>
      <c r="D208" s="743" t="s">
        <v>911</v>
      </c>
      <c r="E208" s="481"/>
      <c r="F208" s="482"/>
      <c r="G208" s="482"/>
      <c r="H208" s="299"/>
      <c r="I208" s="278">
        <f>J208+K208+L208+M208+N208+O208+P208+Q208</f>
        <v>0</v>
      </c>
      <c r="J208" s="198">
        <f>SUM(J206:J207)</f>
        <v>0</v>
      </c>
      <c r="K208" s="198">
        <f aca="true" t="shared" si="31" ref="K208:Q208">SUM(K206:K207)</f>
        <v>0</v>
      </c>
      <c r="L208" s="198">
        <f t="shared" si="31"/>
        <v>0</v>
      </c>
      <c r="M208" s="198">
        <f t="shared" si="31"/>
        <v>0</v>
      </c>
      <c r="N208" s="198">
        <f t="shared" si="31"/>
        <v>0</v>
      </c>
      <c r="O208" s="198">
        <f t="shared" si="31"/>
        <v>0</v>
      </c>
      <c r="P208" s="198">
        <f t="shared" si="31"/>
        <v>0</v>
      </c>
      <c r="Q208" s="1308">
        <f t="shared" si="31"/>
        <v>0</v>
      </c>
      <c r="R208" s="198"/>
      <c r="S208" s="198"/>
      <c r="T208" s="198"/>
      <c r="U208" s="198"/>
      <c r="V208" s="198"/>
      <c r="W208" s="198"/>
      <c r="X208" s="198"/>
      <c r="Y208" s="198"/>
      <c r="Z208" s="198"/>
      <c r="AA208" s="198"/>
      <c r="AB208" s="198"/>
      <c r="AC208" s="198"/>
      <c r="AD208" s="198"/>
    </row>
    <row r="209" spans="1:30" s="140" customFormat="1" ht="28.5">
      <c r="A209" s="1345">
        <v>201</v>
      </c>
      <c r="B209" s="770"/>
      <c r="C209" s="728">
        <v>2</v>
      </c>
      <c r="D209" s="727" t="s">
        <v>410</v>
      </c>
      <c r="E209" s="753"/>
      <c r="F209" s="282">
        <v>15061</v>
      </c>
      <c r="G209" s="282"/>
      <c r="H209" s="283"/>
      <c r="I209" s="754"/>
      <c r="J209" s="282"/>
      <c r="K209" s="282"/>
      <c r="L209" s="282"/>
      <c r="M209" s="282"/>
      <c r="N209" s="282"/>
      <c r="O209" s="282"/>
      <c r="P209" s="282"/>
      <c r="Q209" s="732"/>
      <c r="R209" s="269"/>
      <c r="S209" s="269"/>
      <c r="T209" s="269"/>
      <c r="U209" s="269"/>
      <c r="V209" s="269"/>
      <c r="W209" s="269"/>
      <c r="X209" s="269"/>
      <c r="Y209" s="269"/>
      <c r="Z209" s="269"/>
      <c r="AA209" s="269"/>
      <c r="AB209" s="269"/>
      <c r="AC209" s="269"/>
      <c r="AD209" s="269"/>
    </row>
    <row r="210" spans="1:30" s="1163" customFormat="1" ht="15">
      <c r="A210" s="161">
        <v>202</v>
      </c>
      <c r="B210" s="1133"/>
      <c r="C210" s="1134"/>
      <c r="D210" s="1166" t="s">
        <v>608</v>
      </c>
      <c r="E210" s="1171"/>
      <c r="F210" s="1172"/>
      <c r="G210" s="1172"/>
      <c r="H210" s="1157"/>
      <c r="I210" s="1158">
        <f>J210+K210+L210+M210+N210+O210+P210+Q210</f>
        <v>0</v>
      </c>
      <c r="J210" s="1162"/>
      <c r="K210" s="1162"/>
      <c r="L210" s="1162"/>
      <c r="M210" s="1162"/>
      <c r="N210" s="1162"/>
      <c r="O210" s="1162"/>
      <c r="P210" s="1162"/>
      <c r="Q210" s="1173"/>
      <c r="R210" s="1162"/>
      <c r="S210" s="1162"/>
      <c r="T210" s="1162"/>
      <c r="U210" s="1162"/>
      <c r="V210" s="1162"/>
      <c r="W210" s="1162"/>
      <c r="X210" s="1162"/>
      <c r="Y210" s="1162"/>
      <c r="Z210" s="1162"/>
      <c r="AA210" s="1162"/>
      <c r="AB210" s="1162"/>
      <c r="AC210" s="1162"/>
      <c r="AD210" s="1162"/>
    </row>
    <row r="211" spans="1:30" s="148" customFormat="1" ht="15">
      <c r="A211" s="161">
        <v>203</v>
      </c>
      <c r="B211" s="120"/>
      <c r="C211" s="111"/>
      <c r="D211" s="1178" t="s">
        <v>807</v>
      </c>
      <c r="E211" s="165"/>
      <c r="F211" s="285"/>
      <c r="G211" s="285"/>
      <c r="H211" s="283"/>
      <c r="I211" s="476">
        <f>J211+K211+L211+M211+N211+O211+P211+Q211</f>
        <v>0</v>
      </c>
      <c r="J211" s="152"/>
      <c r="K211" s="152"/>
      <c r="L211" s="152"/>
      <c r="M211" s="152"/>
      <c r="N211" s="152"/>
      <c r="O211" s="152"/>
      <c r="P211" s="152"/>
      <c r="Q211" s="284"/>
      <c r="R211" s="152"/>
      <c r="S211" s="152"/>
      <c r="T211" s="152"/>
      <c r="U211" s="152"/>
      <c r="V211" s="152"/>
      <c r="W211" s="152"/>
      <c r="X211" s="152"/>
      <c r="Y211" s="152"/>
      <c r="Z211" s="152"/>
      <c r="AA211" s="152"/>
      <c r="AB211" s="152"/>
      <c r="AC211" s="152"/>
      <c r="AD211" s="152"/>
    </row>
    <row r="212" spans="1:30" s="151" customFormat="1" ht="15">
      <c r="A212" s="161">
        <v>204</v>
      </c>
      <c r="B212" s="131"/>
      <c r="C212" s="443"/>
      <c r="D212" s="737" t="s">
        <v>609</v>
      </c>
      <c r="E212" s="479"/>
      <c r="F212" s="480"/>
      <c r="G212" s="480"/>
      <c r="H212" s="292"/>
      <c r="I212" s="477">
        <f>J212+K212+L212+M212+N212+O212+P212+Q212</f>
        <v>0</v>
      </c>
      <c r="J212" s="294"/>
      <c r="K212" s="294"/>
      <c r="L212" s="294"/>
      <c r="M212" s="294"/>
      <c r="N212" s="294"/>
      <c r="O212" s="294"/>
      <c r="P212" s="294"/>
      <c r="Q212" s="295"/>
      <c r="R212" s="294"/>
      <c r="S212" s="294"/>
      <c r="T212" s="294"/>
      <c r="U212" s="294"/>
      <c r="V212" s="294"/>
      <c r="W212" s="294"/>
      <c r="X212" s="294"/>
      <c r="Y212" s="294"/>
      <c r="Z212" s="294"/>
      <c r="AA212" s="294"/>
      <c r="AB212" s="294"/>
      <c r="AC212" s="294"/>
      <c r="AD212" s="294"/>
    </row>
    <row r="213" spans="1:30" s="176" customFormat="1" ht="15">
      <c r="A213" s="161">
        <v>205</v>
      </c>
      <c r="B213" s="1478"/>
      <c r="C213" s="1479"/>
      <c r="D213" s="743" t="s">
        <v>911</v>
      </c>
      <c r="E213" s="481"/>
      <c r="F213" s="482"/>
      <c r="G213" s="482"/>
      <c r="H213" s="299"/>
      <c r="I213" s="278">
        <f>J213+K213+L213+M213+N213+O213+P213+Q213</f>
        <v>0</v>
      </c>
      <c r="J213" s="198">
        <f>SUM(J211:J212)</f>
        <v>0</v>
      </c>
      <c r="K213" s="198">
        <f aca="true" t="shared" si="32" ref="K213:Q213">SUM(K211:K212)</f>
        <v>0</v>
      </c>
      <c r="L213" s="198">
        <f t="shared" si="32"/>
        <v>0</v>
      </c>
      <c r="M213" s="198">
        <f t="shared" si="32"/>
        <v>0</v>
      </c>
      <c r="N213" s="198">
        <f t="shared" si="32"/>
        <v>0</v>
      </c>
      <c r="O213" s="198">
        <f t="shared" si="32"/>
        <v>0</v>
      </c>
      <c r="P213" s="198">
        <f t="shared" si="32"/>
        <v>0</v>
      </c>
      <c r="Q213" s="1308">
        <f t="shared" si="32"/>
        <v>0</v>
      </c>
      <c r="R213" s="198"/>
      <c r="S213" s="198"/>
      <c r="T213" s="198"/>
      <c r="U213" s="198"/>
      <c r="V213" s="198"/>
      <c r="W213" s="198"/>
      <c r="X213" s="198"/>
      <c r="Y213" s="198"/>
      <c r="Z213" s="198"/>
      <c r="AA213" s="198"/>
      <c r="AB213" s="198"/>
      <c r="AC213" s="198"/>
      <c r="AD213" s="198"/>
    </row>
    <row r="214" spans="1:30" s="140" customFormat="1" ht="28.5">
      <c r="A214" s="1345">
        <v>206</v>
      </c>
      <c r="B214" s="770"/>
      <c r="C214" s="728">
        <v>3</v>
      </c>
      <c r="D214" s="727" t="s">
        <v>388</v>
      </c>
      <c r="E214" s="753"/>
      <c r="F214" s="282">
        <v>4958</v>
      </c>
      <c r="G214" s="282">
        <v>2683</v>
      </c>
      <c r="H214" s="283">
        <v>5135</v>
      </c>
      <c r="I214" s="754"/>
      <c r="J214" s="282"/>
      <c r="K214" s="282"/>
      <c r="L214" s="282"/>
      <c r="M214" s="282"/>
      <c r="N214" s="282"/>
      <c r="O214" s="282"/>
      <c r="P214" s="282"/>
      <c r="Q214" s="732"/>
      <c r="R214" s="269"/>
      <c r="S214" s="269"/>
      <c r="T214" s="269"/>
      <c r="U214" s="269"/>
      <c r="V214" s="269"/>
      <c r="W214" s="269"/>
      <c r="X214" s="269"/>
      <c r="Y214" s="269"/>
      <c r="Z214" s="269"/>
      <c r="AA214" s="269"/>
      <c r="AB214" s="269"/>
      <c r="AC214" s="269"/>
      <c r="AD214" s="269"/>
    </row>
    <row r="215" spans="1:30" s="1163" customFormat="1" ht="15">
      <c r="A215" s="161">
        <v>207</v>
      </c>
      <c r="B215" s="1133"/>
      <c r="C215" s="1134"/>
      <c r="D215" s="1166" t="s">
        <v>608</v>
      </c>
      <c r="E215" s="1171"/>
      <c r="F215" s="1172"/>
      <c r="G215" s="1172"/>
      <c r="H215" s="1157"/>
      <c r="I215" s="1158">
        <f>J215+K215+L215+M215+N215+O215+P215+Q215</f>
        <v>0</v>
      </c>
      <c r="J215" s="1162"/>
      <c r="K215" s="1162"/>
      <c r="L215" s="1162"/>
      <c r="M215" s="1162"/>
      <c r="N215" s="1162"/>
      <c r="O215" s="1162"/>
      <c r="P215" s="1162"/>
      <c r="Q215" s="1173"/>
      <c r="R215" s="1162"/>
      <c r="S215" s="1162"/>
      <c r="T215" s="1162"/>
      <c r="U215" s="1162"/>
      <c r="V215" s="1162"/>
      <c r="W215" s="1162"/>
      <c r="X215" s="1162"/>
      <c r="Y215" s="1162"/>
      <c r="Z215" s="1162"/>
      <c r="AA215" s="1162"/>
      <c r="AB215" s="1162"/>
      <c r="AC215" s="1162"/>
      <c r="AD215" s="1162"/>
    </row>
    <row r="216" spans="1:30" s="148" customFormat="1" ht="15">
      <c r="A216" s="161">
        <v>208</v>
      </c>
      <c r="B216" s="120"/>
      <c r="C216" s="111"/>
      <c r="D216" s="1178" t="s">
        <v>807</v>
      </c>
      <c r="E216" s="165"/>
      <c r="F216" s="285"/>
      <c r="G216" s="285"/>
      <c r="H216" s="283"/>
      <c r="I216" s="476">
        <f>J216+K216+L216+M216+N216+O216+P216+Q216</f>
        <v>0</v>
      </c>
      <c r="J216" s="152"/>
      <c r="K216" s="152"/>
      <c r="L216" s="152"/>
      <c r="M216" s="152"/>
      <c r="N216" s="152"/>
      <c r="O216" s="152"/>
      <c r="P216" s="152"/>
      <c r="Q216" s="284"/>
      <c r="R216" s="152"/>
      <c r="S216" s="152"/>
      <c r="T216" s="152"/>
      <c r="U216" s="152"/>
      <c r="V216" s="152"/>
      <c r="W216" s="152"/>
      <c r="X216" s="152"/>
      <c r="Y216" s="152"/>
      <c r="Z216" s="152"/>
      <c r="AA216" s="152"/>
      <c r="AB216" s="152"/>
      <c r="AC216" s="152"/>
      <c r="AD216" s="152"/>
    </row>
    <row r="217" spans="1:30" s="151" customFormat="1" ht="15">
      <c r="A217" s="161">
        <v>209</v>
      </c>
      <c r="B217" s="131"/>
      <c r="C217" s="443"/>
      <c r="D217" s="737" t="s">
        <v>609</v>
      </c>
      <c r="E217" s="479"/>
      <c r="F217" s="480"/>
      <c r="G217" s="480"/>
      <c r="H217" s="292"/>
      <c r="I217" s="477">
        <f>J217+K217+L217+M217+N217+O217+P217+Q217</f>
        <v>0</v>
      </c>
      <c r="J217" s="294"/>
      <c r="K217" s="294"/>
      <c r="L217" s="294"/>
      <c r="M217" s="294"/>
      <c r="N217" s="294"/>
      <c r="O217" s="294"/>
      <c r="P217" s="294"/>
      <c r="Q217" s="295"/>
      <c r="R217" s="294"/>
      <c r="S217" s="294"/>
      <c r="T217" s="294"/>
      <c r="U217" s="294"/>
      <c r="V217" s="294"/>
      <c r="W217" s="294"/>
      <c r="X217" s="294"/>
      <c r="Y217" s="294"/>
      <c r="Z217" s="294"/>
      <c r="AA217" s="294"/>
      <c r="AB217" s="294"/>
      <c r="AC217" s="294"/>
      <c r="AD217" s="294"/>
    </row>
    <row r="218" spans="1:30" s="176" customFormat="1" ht="15">
      <c r="A218" s="161">
        <v>210</v>
      </c>
      <c r="B218" s="1478"/>
      <c r="C218" s="1479"/>
      <c r="D218" s="743" t="s">
        <v>911</v>
      </c>
      <c r="E218" s="481"/>
      <c r="F218" s="482"/>
      <c r="G218" s="482"/>
      <c r="H218" s="299"/>
      <c r="I218" s="278">
        <f>J218+K218+L218+M218+N218+O218+P218+Q218</f>
        <v>0</v>
      </c>
      <c r="J218" s="198">
        <f>SUM(J216:J217)</f>
        <v>0</v>
      </c>
      <c r="K218" s="198">
        <f aca="true" t="shared" si="33" ref="K218:Q218">SUM(K216:K217)</f>
        <v>0</v>
      </c>
      <c r="L218" s="198">
        <f t="shared" si="33"/>
        <v>0</v>
      </c>
      <c r="M218" s="198">
        <f t="shared" si="33"/>
        <v>0</v>
      </c>
      <c r="N218" s="198">
        <f t="shared" si="33"/>
        <v>0</v>
      </c>
      <c r="O218" s="198">
        <f t="shared" si="33"/>
        <v>0</v>
      </c>
      <c r="P218" s="198">
        <f t="shared" si="33"/>
        <v>0</v>
      </c>
      <c r="Q218" s="1308">
        <f t="shared" si="33"/>
        <v>0</v>
      </c>
      <c r="R218" s="198"/>
      <c r="S218" s="198"/>
      <c r="T218" s="198"/>
      <c r="U218" s="198"/>
      <c r="V218" s="198"/>
      <c r="W218" s="198"/>
      <c r="X218" s="198"/>
      <c r="Y218" s="198"/>
      <c r="Z218" s="198"/>
      <c r="AA218" s="198"/>
      <c r="AB218" s="198"/>
      <c r="AC218" s="198"/>
      <c r="AD218" s="198"/>
    </row>
    <row r="219" spans="1:30" s="167" customFormat="1" ht="15">
      <c r="A219" s="161">
        <v>211</v>
      </c>
      <c r="B219" s="125"/>
      <c r="C219" s="126">
        <v>4</v>
      </c>
      <c r="D219" s="1484" t="s">
        <v>380</v>
      </c>
      <c r="E219" s="166"/>
      <c r="F219" s="286"/>
      <c r="G219" s="286">
        <v>4054</v>
      </c>
      <c r="H219" s="287">
        <v>8869</v>
      </c>
      <c r="I219" s="497"/>
      <c r="J219" s="152"/>
      <c r="K219" s="152"/>
      <c r="L219" s="152"/>
      <c r="M219" s="152"/>
      <c r="N219" s="152"/>
      <c r="O219" s="152"/>
      <c r="P219" s="152"/>
      <c r="Q219" s="284"/>
      <c r="R219" s="290"/>
      <c r="S219" s="290"/>
      <c r="T219" s="290"/>
      <c r="U219" s="290"/>
      <c r="V219" s="290"/>
      <c r="W219" s="290"/>
      <c r="X219" s="290"/>
      <c r="Y219" s="290"/>
      <c r="Z219" s="290"/>
      <c r="AA219" s="290"/>
      <c r="AB219" s="290"/>
      <c r="AC219" s="290"/>
      <c r="AD219" s="290"/>
    </row>
    <row r="220" spans="1:30" s="1163" customFormat="1" ht="15">
      <c r="A220" s="161">
        <v>212</v>
      </c>
      <c r="B220" s="1133"/>
      <c r="C220" s="1134"/>
      <c r="D220" s="1166" t="s">
        <v>608</v>
      </c>
      <c r="E220" s="1171"/>
      <c r="F220" s="1172"/>
      <c r="G220" s="1172"/>
      <c r="H220" s="1157"/>
      <c r="I220" s="1158">
        <f t="shared" si="24"/>
        <v>1258</v>
      </c>
      <c r="J220" s="1162">
        <v>1108</v>
      </c>
      <c r="K220" s="1162">
        <v>150</v>
      </c>
      <c r="L220" s="1162"/>
      <c r="M220" s="1162"/>
      <c r="N220" s="1162"/>
      <c r="O220" s="1162"/>
      <c r="P220" s="1162"/>
      <c r="Q220" s="1173"/>
      <c r="R220" s="1162"/>
      <c r="S220" s="1162"/>
      <c r="T220" s="1162"/>
      <c r="U220" s="1162"/>
      <c r="V220" s="1162"/>
      <c r="W220" s="1162"/>
      <c r="X220" s="1162"/>
      <c r="Y220" s="1162"/>
      <c r="Z220" s="1162"/>
      <c r="AA220" s="1162"/>
      <c r="AB220" s="1162"/>
      <c r="AC220" s="1162"/>
      <c r="AD220" s="1162"/>
    </row>
    <row r="221" spans="1:30" s="148" customFormat="1" ht="15">
      <c r="A221" s="161">
        <v>213</v>
      </c>
      <c r="B221" s="120"/>
      <c r="C221" s="111"/>
      <c r="D221" s="1178" t="s">
        <v>807</v>
      </c>
      <c r="E221" s="165"/>
      <c r="F221" s="285"/>
      <c r="G221" s="285"/>
      <c r="H221" s="283"/>
      <c r="I221" s="476">
        <f t="shared" si="24"/>
        <v>5210</v>
      </c>
      <c r="J221" s="152">
        <v>4590</v>
      </c>
      <c r="K221" s="152">
        <v>620</v>
      </c>
      <c r="L221" s="152"/>
      <c r="M221" s="152"/>
      <c r="N221" s="152"/>
      <c r="O221" s="152"/>
      <c r="P221" s="152"/>
      <c r="Q221" s="284"/>
      <c r="R221" s="152"/>
      <c r="S221" s="152"/>
      <c r="T221" s="152"/>
      <c r="U221" s="152"/>
      <c r="V221" s="152"/>
      <c r="W221" s="152"/>
      <c r="X221" s="152"/>
      <c r="Y221" s="152"/>
      <c r="Z221" s="152"/>
      <c r="AA221" s="152"/>
      <c r="AB221" s="152"/>
      <c r="AC221" s="152"/>
      <c r="AD221" s="152"/>
    </row>
    <row r="222" spans="1:30" s="151" customFormat="1" ht="15">
      <c r="A222" s="161">
        <v>214</v>
      </c>
      <c r="B222" s="131"/>
      <c r="C222" s="443"/>
      <c r="D222" s="479" t="s">
        <v>609</v>
      </c>
      <c r="E222" s="479"/>
      <c r="F222" s="480"/>
      <c r="G222" s="480"/>
      <c r="H222" s="292"/>
      <c r="I222" s="477">
        <f t="shared" si="24"/>
        <v>407</v>
      </c>
      <c r="J222" s="294">
        <v>320</v>
      </c>
      <c r="K222" s="294">
        <v>87</v>
      </c>
      <c r="L222" s="294"/>
      <c r="M222" s="294"/>
      <c r="N222" s="294"/>
      <c r="O222" s="294"/>
      <c r="P222" s="294"/>
      <c r="Q222" s="295"/>
      <c r="R222" s="294"/>
      <c r="S222" s="294"/>
      <c r="T222" s="294"/>
      <c r="U222" s="294"/>
      <c r="V222" s="294"/>
      <c r="W222" s="294"/>
      <c r="X222" s="294"/>
      <c r="Y222" s="294"/>
      <c r="Z222" s="294"/>
      <c r="AA222" s="294"/>
      <c r="AB222" s="294"/>
      <c r="AC222" s="294"/>
      <c r="AD222" s="294"/>
    </row>
    <row r="223" spans="1:30" s="176" customFormat="1" ht="15">
      <c r="A223" s="161">
        <v>215</v>
      </c>
      <c r="B223" s="1478"/>
      <c r="C223" s="1479"/>
      <c r="D223" s="481" t="s">
        <v>911</v>
      </c>
      <c r="E223" s="481"/>
      <c r="F223" s="482"/>
      <c r="G223" s="482"/>
      <c r="H223" s="299"/>
      <c r="I223" s="278">
        <f t="shared" si="24"/>
        <v>5617</v>
      </c>
      <c r="J223" s="198">
        <f>SUM(J221:J222)</f>
        <v>4910</v>
      </c>
      <c r="K223" s="198">
        <f aca="true" t="shared" si="34" ref="K223:Q223">SUM(K221:K222)</f>
        <v>707</v>
      </c>
      <c r="L223" s="198">
        <f t="shared" si="34"/>
        <v>0</v>
      </c>
      <c r="M223" s="198">
        <f t="shared" si="34"/>
        <v>0</v>
      </c>
      <c r="N223" s="198">
        <f t="shared" si="34"/>
        <v>0</v>
      </c>
      <c r="O223" s="198">
        <f t="shared" si="34"/>
        <v>0</v>
      </c>
      <c r="P223" s="198">
        <f t="shared" si="34"/>
        <v>0</v>
      </c>
      <c r="Q223" s="1308">
        <f t="shared" si="34"/>
        <v>0</v>
      </c>
      <c r="R223" s="198"/>
      <c r="S223" s="198"/>
      <c r="T223" s="198"/>
      <c r="U223" s="198"/>
      <c r="V223" s="198"/>
      <c r="W223" s="198"/>
      <c r="X223" s="198"/>
      <c r="Y223" s="198"/>
      <c r="Z223" s="198"/>
      <c r="AA223" s="198"/>
      <c r="AB223" s="198"/>
      <c r="AC223" s="198"/>
      <c r="AD223" s="198"/>
    </row>
    <row r="224" spans="1:30" s="171" customFormat="1" ht="15">
      <c r="A224" s="161">
        <v>216</v>
      </c>
      <c r="B224" s="114">
        <v>13</v>
      </c>
      <c r="C224" s="115"/>
      <c r="D224" s="116" t="s">
        <v>190</v>
      </c>
      <c r="E224" s="162" t="s">
        <v>31</v>
      </c>
      <c r="F224" s="276">
        <v>249867</v>
      </c>
      <c r="G224" s="276">
        <v>237697</v>
      </c>
      <c r="H224" s="277">
        <v>359380</v>
      </c>
      <c r="I224" s="497"/>
      <c r="J224" s="175"/>
      <c r="K224" s="175"/>
      <c r="L224" s="288"/>
      <c r="M224" s="288"/>
      <c r="N224" s="288"/>
      <c r="O224" s="288"/>
      <c r="P224" s="288"/>
      <c r="Q224" s="289"/>
      <c r="R224" s="1482"/>
      <c r="S224" s="1482"/>
      <c r="T224" s="1482"/>
      <c r="U224" s="1482"/>
      <c r="V224" s="1482"/>
      <c r="W224" s="1482"/>
      <c r="X224" s="1482"/>
      <c r="Y224" s="1482"/>
      <c r="Z224" s="1482"/>
      <c r="AA224" s="1482"/>
      <c r="AB224" s="1482"/>
      <c r="AC224" s="1482"/>
      <c r="AD224" s="1482"/>
    </row>
    <row r="225" spans="1:30" s="1163" customFormat="1" ht="15">
      <c r="A225" s="161">
        <v>217</v>
      </c>
      <c r="B225" s="1133"/>
      <c r="C225" s="1134"/>
      <c r="D225" s="1135" t="s">
        <v>608</v>
      </c>
      <c r="E225" s="1155"/>
      <c r="F225" s="1156"/>
      <c r="G225" s="1156"/>
      <c r="H225" s="1157"/>
      <c r="I225" s="1158">
        <f t="shared" si="24"/>
        <v>314329</v>
      </c>
      <c r="J225" s="1159">
        <v>120119</v>
      </c>
      <c r="K225" s="1159">
        <v>29978</v>
      </c>
      <c r="L225" s="1159">
        <v>161772</v>
      </c>
      <c r="M225" s="1160"/>
      <c r="N225" s="1160">
        <v>2100</v>
      </c>
      <c r="O225" s="1160">
        <v>360</v>
      </c>
      <c r="P225" s="1160"/>
      <c r="Q225" s="1161"/>
      <c r="R225" s="1162"/>
      <c r="S225" s="1162"/>
      <c r="T225" s="1162"/>
      <c r="U225" s="1162"/>
      <c r="V225" s="1162"/>
      <c r="W225" s="1162"/>
      <c r="X225" s="1162"/>
      <c r="Y225" s="1162"/>
      <c r="Z225" s="1162"/>
      <c r="AA225" s="1162"/>
      <c r="AB225" s="1162"/>
      <c r="AC225" s="1162"/>
      <c r="AD225" s="1162"/>
    </row>
    <row r="226" spans="1:30" s="148" customFormat="1" ht="15">
      <c r="A226" s="161">
        <v>218</v>
      </c>
      <c r="B226" s="120"/>
      <c r="C226" s="111"/>
      <c r="D226" s="121" t="s">
        <v>807</v>
      </c>
      <c r="E226" s="164"/>
      <c r="F226" s="282"/>
      <c r="G226" s="282"/>
      <c r="H226" s="283"/>
      <c r="I226" s="476">
        <f t="shared" si="24"/>
        <v>351908</v>
      </c>
      <c r="J226" s="279">
        <v>122930</v>
      </c>
      <c r="K226" s="279">
        <v>30752</v>
      </c>
      <c r="L226" s="279">
        <v>187188</v>
      </c>
      <c r="M226" s="280"/>
      <c r="N226" s="280">
        <v>2100</v>
      </c>
      <c r="O226" s="280">
        <v>7938</v>
      </c>
      <c r="P226" s="280">
        <v>1000</v>
      </c>
      <c r="Q226" s="281"/>
      <c r="R226" s="152"/>
      <c r="S226" s="152"/>
      <c r="T226" s="152"/>
      <c r="U226" s="152"/>
      <c r="V226" s="152"/>
      <c r="W226" s="152"/>
      <c r="X226" s="152"/>
      <c r="Y226" s="152"/>
      <c r="Z226" s="152"/>
      <c r="AA226" s="152"/>
      <c r="AB226" s="152"/>
      <c r="AC226" s="152"/>
      <c r="AD226" s="152"/>
    </row>
    <row r="227" spans="1:30" s="151" customFormat="1" ht="15">
      <c r="A227" s="161">
        <v>219</v>
      </c>
      <c r="B227" s="131"/>
      <c r="C227" s="443"/>
      <c r="D227" s="138" t="s">
        <v>923</v>
      </c>
      <c r="E227" s="1505"/>
      <c r="F227" s="473"/>
      <c r="G227" s="473"/>
      <c r="H227" s="292"/>
      <c r="I227" s="477">
        <f t="shared" si="24"/>
        <v>238</v>
      </c>
      <c r="J227" s="294">
        <v>187</v>
      </c>
      <c r="K227" s="294">
        <v>51</v>
      </c>
      <c r="L227" s="294"/>
      <c r="M227" s="294"/>
      <c r="N227" s="294"/>
      <c r="O227" s="294"/>
      <c r="P227" s="294"/>
      <c r="Q227" s="295"/>
      <c r="R227" s="294"/>
      <c r="S227" s="294"/>
      <c r="T227" s="294"/>
      <c r="U227" s="294"/>
      <c r="V227" s="294"/>
      <c r="W227" s="294"/>
      <c r="X227" s="294"/>
      <c r="Y227" s="294"/>
      <c r="Z227" s="294"/>
      <c r="AA227" s="294"/>
      <c r="AB227" s="294"/>
      <c r="AC227" s="294"/>
      <c r="AD227" s="294"/>
    </row>
    <row r="228" spans="1:30" s="151" customFormat="1" ht="15">
      <c r="A228" s="161">
        <v>220</v>
      </c>
      <c r="B228" s="131"/>
      <c r="C228" s="443"/>
      <c r="D228" s="138" t="s">
        <v>943</v>
      </c>
      <c r="E228" s="1505"/>
      <c r="F228" s="473"/>
      <c r="G228" s="473"/>
      <c r="H228" s="292"/>
      <c r="I228" s="477">
        <f t="shared" si="24"/>
        <v>500</v>
      </c>
      <c r="J228" s="294"/>
      <c r="K228" s="294"/>
      <c r="L228" s="294">
        <v>-573</v>
      </c>
      <c r="M228" s="294"/>
      <c r="N228" s="294">
        <v>400</v>
      </c>
      <c r="O228" s="294">
        <v>673</v>
      </c>
      <c r="P228" s="294"/>
      <c r="Q228" s="295"/>
      <c r="R228" s="294"/>
      <c r="S228" s="294"/>
      <c r="T228" s="294"/>
      <c r="U228" s="294"/>
      <c r="V228" s="294"/>
      <c r="W228" s="294"/>
      <c r="X228" s="294"/>
      <c r="Y228" s="294"/>
      <c r="Z228" s="294"/>
      <c r="AA228" s="294"/>
      <c r="AB228" s="294"/>
      <c r="AC228" s="294"/>
      <c r="AD228" s="294"/>
    </row>
    <row r="229" spans="1:30" s="176" customFormat="1" ht="15">
      <c r="A229" s="161">
        <v>221</v>
      </c>
      <c r="B229" s="1478"/>
      <c r="C229" s="1479"/>
      <c r="D229" s="135" t="s">
        <v>911</v>
      </c>
      <c r="E229" s="170"/>
      <c r="F229" s="475"/>
      <c r="G229" s="475"/>
      <c r="H229" s="299"/>
      <c r="I229" s="278">
        <f t="shared" si="24"/>
        <v>352646</v>
      </c>
      <c r="J229" s="198">
        <f aca="true" t="shared" si="35" ref="J229:Q229">SUM(J226:J228)</f>
        <v>123117</v>
      </c>
      <c r="K229" s="198">
        <f t="shared" si="35"/>
        <v>30803</v>
      </c>
      <c r="L229" s="198">
        <f t="shared" si="35"/>
        <v>186615</v>
      </c>
      <c r="M229" s="198">
        <f t="shared" si="35"/>
        <v>0</v>
      </c>
      <c r="N229" s="198">
        <f t="shared" si="35"/>
        <v>2500</v>
      </c>
      <c r="O229" s="198">
        <f t="shared" si="35"/>
        <v>8611</v>
      </c>
      <c r="P229" s="198">
        <f t="shared" si="35"/>
        <v>1000</v>
      </c>
      <c r="Q229" s="1308">
        <f t="shared" si="35"/>
        <v>0</v>
      </c>
      <c r="R229" s="198"/>
      <c r="S229" s="198"/>
      <c r="T229" s="198"/>
      <c r="U229" s="198"/>
      <c r="V229" s="198"/>
      <c r="W229" s="198"/>
      <c r="X229" s="198"/>
      <c r="Y229" s="198"/>
      <c r="Z229" s="198"/>
      <c r="AA229" s="198"/>
      <c r="AB229" s="198"/>
      <c r="AC229" s="198"/>
      <c r="AD229" s="198"/>
    </row>
    <row r="230" spans="1:30" s="140" customFormat="1" ht="28.5">
      <c r="A230" s="1345">
        <v>222</v>
      </c>
      <c r="B230" s="770"/>
      <c r="C230" s="728">
        <v>1</v>
      </c>
      <c r="D230" s="727" t="s">
        <v>389</v>
      </c>
      <c r="E230" s="753"/>
      <c r="F230" s="282">
        <v>11614</v>
      </c>
      <c r="G230" s="282">
        <v>10500</v>
      </c>
      <c r="H230" s="283">
        <v>15737</v>
      </c>
      <c r="I230" s="754"/>
      <c r="J230" s="277"/>
      <c r="K230" s="277"/>
      <c r="L230" s="277"/>
      <c r="M230" s="276"/>
      <c r="N230" s="276"/>
      <c r="O230" s="276"/>
      <c r="P230" s="276"/>
      <c r="Q230" s="755"/>
      <c r="R230" s="269"/>
      <c r="S230" s="269"/>
      <c r="T230" s="269"/>
      <c r="U230" s="269"/>
      <c r="V230" s="269"/>
      <c r="W230" s="269"/>
      <c r="X230" s="269"/>
      <c r="Y230" s="269"/>
      <c r="Z230" s="269"/>
      <c r="AA230" s="269"/>
      <c r="AB230" s="269"/>
      <c r="AC230" s="269"/>
      <c r="AD230" s="269"/>
    </row>
    <row r="231" spans="1:30" s="1163" customFormat="1" ht="15">
      <c r="A231" s="161">
        <v>223</v>
      </c>
      <c r="B231" s="1133"/>
      <c r="C231" s="1134"/>
      <c r="D231" s="1166" t="s">
        <v>608</v>
      </c>
      <c r="E231" s="1171"/>
      <c r="F231" s="1172"/>
      <c r="G231" s="1172"/>
      <c r="H231" s="1157"/>
      <c r="I231" s="1158">
        <f>J231+K231+L231+M231+N231+O231+P231+Q231</f>
        <v>0</v>
      </c>
      <c r="J231" s="1162"/>
      <c r="K231" s="1162"/>
      <c r="L231" s="1162"/>
      <c r="M231" s="1162"/>
      <c r="N231" s="1162"/>
      <c r="O231" s="1162"/>
      <c r="P231" s="1162"/>
      <c r="Q231" s="1173"/>
      <c r="R231" s="1162"/>
      <c r="S231" s="1162"/>
      <c r="T231" s="1162"/>
      <c r="U231" s="1162"/>
      <c r="V231" s="1162"/>
      <c r="W231" s="1162"/>
      <c r="X231" s="1162"/>
      <c r="Y231" s="1162"/>
      <c r="Z231" s="1162"/>
      <c r="AA231" s="1162"/>
      <c r="AB231" s="1162"/>
      <c r="AC231" s="1162"/>
      <c r="AD231" s="1162"/>
    </row>
    <row r="232" spans="1:30" s="148" customFormat="1" ht="15">
      <c r="A232" s="161">
        <v>224</v>
      </c>
      <c r="B232" s="120"/>
      <c r="C232" s="111"/>
      <c r="D232" s="1178" t="s">
        <v>807</v>
      </c>
      <c r="E232" s="165"/>
      <c r="F232" s="285"/>
      <c r="G232" s="285"/>
      <c r="H232" s="283"/>
      <c r="I232" s="476">
        <f>J232+K232+L232+M232+N232+O232+P232+Q232</f>
        <v>0</v>
      </c>
      <c r="J232" s="152"/>
      <c r="K232" s="152"/>
      <c r="L232" s="152"/>
      <c r="M232" s="152"/>
      <c r="N232" s="152"/>
      <c r="O232" s="152"/>
      <c r="P232" s="152"/>
      <c r="Q232" s="284"/>
      <c r="R232" s="152"/>
      <c r="S232" s="152"/>
      <c r="T232" s="152"/>
      <c r="U232" s="152"/>
      <c r="V232" s="152"/>
      <c r="W232" s="152"/>
      <c r="X232" s="152"/>
      <c r="Y232" s="152"/>
      <c r="Z232" s="152"/>
      <c r="AA232" s="152"/>
      <c r="AB232" s="152"/>
      <c r="AC232" s="152"/>
      <c r="AD232" s="152"/>
    </row>
    <row r="233" spans="1:30" s="151" customFormat="1" ht="15">
      <c r="A233" s="161">
        <v>225</v>
      </c>
      <c r="B233" s="131"/>
      <c r="C233" s="443"/>
      <c r="D233" s="737" t="s">
        <v>609</v>
      </c>
      <c r="E233" s="479"/>
      <c r="F233" s="480"/>
      <c r="G233" s="480"/>
      <c r="H233" s="292"/>
      <c r="I233" s="477">
        <f>J233+K233+L233+M233+N233+O233+P233+Q233</f>
        <v>0</v>
      </c>
      <c r="J233" s="294"/>
      <c r="K233" s="294"/>
      <c r="L233" s="294"/>
      <c r="M233" s="294"/>
      <c r="N233" s="294"/>
      <c r="O233" s="294"/>
      <c r="P233" s="294"/>
      <c r="Q233" s="295"/>
      <c r="R233" s="294"/>
      <c r="S233" s="294"/>
      <c r="T233" s="294"/>
      <c r="U233" s="294"/>
      <c r="V233" s="294"/>
      <c r="W233" s="294"/>
      <c r="X233" s="294"/>
      <c r="Y233" s="294"/>
      <c r="Z233" s="294"/>
      <c r="AA233" s="294"/>
      <c r="AB233" s="294"/>
      <c r="AC233" s="294"/>
      <c r="AD233" s="294"/>
    </row>
    <row r="234" spans="1:30" s="176" customFormat="1" ht="15">
      <c r="A234" s="161">
        <v>226</v>
      </c>
      <c r="B234" s="1478"/>
      <c r="C234" s="1479"/>
      <c r="D234" s="743" t="s">
        <v>911</v>
      </c>
      <c r="E234" s="481"/>
      <c r="F234" s="482"/>
      <c r="G234" s="482"/>
      <c r="H234" s="299"/>
      <c r="I234" s="278">
        <f>J234+K234+L234+M234+N234+O234+P234+Q234</f>
        <v>0</v>
      </c>
      <c r="J234" s="198">
        <f>SUM(J232:J233)</f>
        <v>0</v>
      </c>
      <c r="K234" s="198">
        <f aca="true" t="shared" si="36" ref="K234:Q234">SUM(K232:K233)</f>
        <v>0</v>
      </c>
      <c r="L234" s="198">
        <f t="shared" si="36"/>
        <v>0</v>
      </c>
      <c r="M234" s="198">
        <f t="shared" si="36"/>
        <v>0</v>
      </c>
      <c r="N234" s="198">
        <f t="shared" si="36"/>
        <v>0</v>
      </c>
      <c r="O234" s="198">
        <f t="shared" si="36"/>
        <v>0</v>
      </c>
      <c r="P234" s="198">
        <f t="shared" si="36"/>
        <v>0</v>
      </c>
      <c r="Q234" s="1308">
        <f t="shared" si="36"/>
        <v>0</v>
      </c>
      <c r="R234" s="198"/>
      <c r="S234" s="198"/>
      <c r="T234" s="198"/>
      <c r="U234" s="198"/>
      <c r="V234" s="198"/>
      <c r="W234" s="198"/>
      <c r="X234" s="198"/>
      <c r="Y234" s="198"/>
      <c r="Z234" s="198"/>
      <c r="AA234" s="198"/>
      <c r="AB234" s="198"/>
      <c r="AC234" s="198"/>
      <c r="AD234" s="198"/>
    </row>
    <row r="235" spans="1:30" s="140" customFormat="1" ht="28.5">
      <c r="A235" s="1345">
        <v>227</v>
      </c>
      <c r="B235" s="770"/>
      <c r="C235" s="728">
        <v>2</v>
      </c>
      <c r="D235" s="727" t="s">
        <v>411</v>
      </c>
      <c r="E235" s="753"/>
      <c r="F235" s="282">
        <v>14212</v>
      </c>
      <c r="G235" s="282"/>
      <c r="H235" s="283"/>
      <c r="I235" s="754"/>
      <c r="J235" s="282"/>
      <c r="K235" s="282"/>
      <c r="L235" s="282"/>
      <c r="M235" s="282"/>
      <c r="N235" s="282"/>
      <c r="O235" s="282"/>
      <c r="P235" s="282"/>
      <c r="Q235" s="732"/>
      <c r="R235" s="269"/>
      <c r="S235" s="269"/>
      <c r="T235" s="269"/>
      <c r="U235" s="269"/>
      <c r="V235" s="269"/>
      <c r="W235" s="269"/>
      <c r="X235" s="269"/>
      <c r="Y235" s="269"/>
      <c r="Z235" s="269"/>
      <c r="AA235" s="269"/>
      <c r="AB235" s="269"/>
      <c r="AC235" s="269"/>
      <c r="AD235" s="269"/>
    </row>
    <row r="236" spans="1:30" s="1163" customFormat="1" ht="15">
      <c r="A236" s="161">
        <v>228</v>
      </c>
      <c r="B236" s="1133"/>
      <c r="C236" s="1134"/>
      <c r="D236" s="1166" t="s">
        <v>608</v>
      </c>
      <c r="E236" s="1171"/>
      <c r="F236" s="1172"/>
      <c r="G236" s="1172"/>
      <c r="H236" s="1157"/>
      <c r="I236" s="1158">
        <f>J236+K236+L236+M236+N236+O236+P236+Q236</f>
        <v>0</v>
      </c>
      <c r="J236" s="1162"/>
      <c r="K236" s="1162"/>
      <c r="L236" s="1162"/>
      <c r="M236" s="1162"/>
      <c r="N236" s="1162"/>
      <c r="O236" s="1162"/>
      <c r="P236" s="1162"/>
      <c r="Q236" s="1173"/>
      <c r="R236" s="1162"/>
      <c r="S236" s="1162"/>
      <c r="T236" s="1162"/>
      <c r="U236" s="1162"/>
      <c r="V236" s="1162"/>
      <c r="W236" s="1162"/>
      <c r="X236" s="1162"/>
      <c r="Y236" s="1162"/>
      <c r="Z236" s="1162"/>
      <c r="AA236" s="1162"/>
      <c r="AB236" s="1162"/>
      <c r="AC236" s="1162"/>
      <c r="AD236" s="1162"/>
    </row>
    <row r="237" spans="1:30" s="148" customFormat="1" ht="15">
      <c r="A237" s="161">
        <v>229</v>
      </c>
      <c r="B237" s="120"/>
      <c r="C237" s="111"/>
      <c r="D237" s="1178" t="s">
        <v>807</v>
      </c>
      <c r="E237" s="165"/>
      <c r="F237" s="285"/>
      <c r="G237" s="285"/>
      <c r="H237" s="283"/>
      <c r="I237" s="476">
        <f>J237+K237+L237+M237+N237+O237+P237+Q237</f>
        <v>0</v>
      </c>
      <c r="J237" s="152"/>
      <c r="K237" s="152"/>
      <c r="L237" s="152"/>
      <c r="M237" s="152"/>
      <c r="N237" s="152"/>
      <c r="O237" s="152"/>
      <c r="P237" s="152"/>
      <c r="Q237" s="284"/>
      <c r="R237" s="152"/>
      <c r="S237" s="152"/>
      <c r="T237" s="152"/>
      <c r="U237" s="152"/>
      <c r="V237" s="152"/>
      <c r="W237" s="152"/>
      <c r="X237" s="152"/>
      <c r="Y237" s="152"/>
      <c r="Z237" s="152"/>
      <c r="AA237" s="152"/>
      <c r="AB237" s="152"/>
      <c r="AC237" s="152"/>
      <c r="AD237" s="152"/>
    </row>
    <row r="238" spans="1:30" s="151" customFormat="1" ht="15">
      <c r="A238" s="161">
        <v>230</v>
      </c>
      <c r="B238" s="131"/>
      <c r="C238" s="443"/>
      <c r="D238" s="737" t="s">
        <v>609</v>
      </c>
      <c r="E238" s="479"/>
      <c r="F238" s="480"/>
      <c r="G238" s="480"/>
      <c r="H238" s="292"/>
      <c r="I238" s="477">
        <f>J238+K238+L238+M238+N238+O238+P238+Q238</f>
        <v>0</v>
      </c>
      <c r="J238" s="294"/>
      <c r="K238" s="294"/>
      <c r="L238" s="294"/>
      <c r="M238" s="294"/>
      <c r="N238" s="294"/>
      <c r="O238" s="294"/>
      <c r="P238" s="294"/>
      <c r="Q238" s="295"/>
      <c r="R238" s="294"/>
      <c r="S238" s="294"/>
      <c r="T238" s="294"/>
      <c r="U238" s="294"/>
      <c r="V238" s="294"/>
      <c r="W238" s="294"/>
      <c r="X238" s="294"/>
      <c r="Y238" s="294"/>
      <c r="Z238" s="294"/>
      <c r="AA238" s="294"/>
      <c r="AB238" s="294"/>
      <c r="AC238" s="294"/>
      <c r="AD238" s="294"/>
    </row>
    <row r="239" spans="1:30" s="176" customFormat="1" ht="15">
      <c r="A239" s="161">
        <v>231</v>
      </c>
      <c r="B239" s="1478"/>
      <c r="C239" s="1479"/>
      <c r="D239" s="743" t="s">
        <v>911</v>
      </c>
      <c r="E239" s="481"/>
      <c r="F239" s="482"/>
      <c r="G239" s="482"/>
      <c r="H239" s="299"/>
      <c r="I239" s="278">
        <f>J239+K239+L239+M239+N239+O239+P239+Q239</f>
        <v>0</v>
      </c>
      <c r="J239" s="198">
        <f>SUM(J237:J238)</f>
        <v>0</v>
      </c>
      <c r="K239" s="198">
        <f aca="true" t="shared" si="37" ref="K239:Q239">SUM(K237:K238)</f>
        <v>0</v>
      </c>
      <c r="L239" s="198">
        <f t="shared" si="37"/>
        <v>0</v>
      </c>
      <c r="M239" s="198">
        <f t="shared" si="37"/>
        <v>0</v>
      </c>
      <c r="N239" s="198">
        <f t="shared" si="37"/>
        <v>0</v>
      </c>
      <c r="O239" s="198">
        <f t="shared" si="37"/>
        <v>0</v>
      </c>
      <c r="P239" s="198">
        <f t="shared" si="37"/>
        <v>0</v>
      </c>
      <c r="Q239" s="1308">
        <f t="shared" si="37"/>
        <v>0</v>
      </c>
      <c r="R239" s="198"/>
      <c r="S239" s="198"/>
      <c r="T239" s="198"/>
      <c r="U239" s="198"/>
      <c r="V239" s="198"/>
      <c r="W239" s="198"/>
      <c r="X239" s="198"/>
      <c r="Y239" s="198"/>
      <c r="Z239" s="198"/>
      <c r="AA239" s="198"/>
      <c r="AB239" s="198"/>
      <c r="AC239" s="198"/>
      <c r="AD239" s="198"/>
    </row>
    <row r="240" spans="1:30" s="167" customFormat="1" ht="15">
      <c r="A240" s="161">
        <v>232</v>
      </c>
      <c r="B240" s="125"/>
      <c r="C240" s="126">
        <v>3</v>
      </c>
      <c r="D240" s="1484" t="s">
        <v>380</v>
      </c>
      <c r="E240" s="166"/>
      <c r="F240" s="286">
        <v>11120</v>
      </c>
      <c r="G240" s="286">
        <v>23403</v>
      </c>
      <c r="H240" s="287">
        <v>25709</v>
      </c>
      <c r="I240" s="497"/>
      <c r="J240" s="152"/>
      <c r="K240" s="152"/>
      <c r="L240" s="152"/>
      <c r="M240" s="152"/>
      <c r="N240" s="152"/>
      <c r="O240" s="152"/>
      <c r="P240" s="152"/>
      <c r="Q240" s="284"/>
      <c r="R240" s="290"/>
      <c r="S240" s="290"/>
      <c r="T240" s="290"/>
      <c r="U240" s="290"/>
      <c r="V240" s="290"/>
      <c r="W240" s="290"/>
      <c r="X240" s="290"/>
      <c r="Y240" s="290"/>
      <c r="Z240" s="290"/>
      <c r="AA240" s="290"/>
      <c r="AB240" s="290"/>
      <c r="AC240" s="290"/>
      <c r="AD240" s="290"/>
    </row>
    <row r="241" spans="1:30" s="1163" customFormat="1" ht="15">
      <c r="A241" s="161">
        <v>233</v>
      </c>
      <c r="B241" s="1133"/>
      <c r="C241" s="1134"/>
      <c r="D241" s="1171" t="s">
        <v>608</v>
      </c>
      <c r="E241" s="1171"/>
      <c r="F241" s="1172"/>
      <c r="G241" s="1172"/>
      <c r="H241" s="1157"/>
      <c r="I241" s="1158">
        <f aca="true" t="shared" si="38" ref="I241:I291">SUM(J241:Q241)</f>
        <v>36011</v>
      </c>
      <c r="J241" s="1162">
        <v>31728</v>
      </c>
      <c r="K241" s="1162">
        <v>4283</v>
      </c>
      <c r="L241" s="1162"/>
      <c r="M241" s="1162"/>
      <c r="N241" s="1162"/>
      <c r="O241" s="1162"/>
      <c r="P241" s="1162"/>
      <c r="Q241" s="1173"/>
      <c r="R241" s="1162"/>
      <c r="S241" s="1162"/>
      <c r="T241" s="1162"/>
      <c r="U241" s="1162"/>
      <c r="V241" s="1162"/>
      <c r="W241" s="1162"/>
      <c r="X241" s="1162"/>
      <c r="Y241" s="1162"/>
      <c r="Z241" s="1162"/>
      <c r="AA241" s="1162"/>
      <c r="AB241" s="1162"/>
      <c r="AC241" s="1162"/>
      <c r="AD241" s="1162"/>
    </row>
    <row r="242" spans="1:30" s="148" customFormat="1" ht="15">
      <c r="A242" s="161">
        <v>234</v>
      </c>
      <c r="B242" s="120"/>
      <c r="C242" s="111"/>
      <c r="D242" s="165" t="s">
        <v>807</v>
      </c>
      <c r="E242" s="165"/>
      <c r="F242" s="285"/>
      <c r="G242" s="285"/>
      <c r="H242" s="283"/>
      <c r="I242" s="476">
        <f t="shared" si="38"/>
        <v>36011</v>
      </c>
      <c r="J242" s="152">
        <v>31728</v>
      </c>
      <c r="K242" s="152">
        <v>4283</v>
      </c>
      <c r="L242" s="152"/>
      <c r="M242" s="152"/>
      <c r="N242" s="152"/>
      <c r="O242" s="152"/>
      <c r="P242" s="152"/>
      <c r="Q242" s="284"/>
      <c r="R242" s="152"/>
      <c r="S242" s="152"/>
      <c r="T242" s="152"/>
      <c r="U242" s="152"/>
      <c r="V242" s="152"/>
      <c r="W242" s="152"/>
      <c r="X242" s="152"/>
      <c r="Y242" s="152"/>
      <c r="Z242" s="152"/>
      <c r="AA242" s="152"/>
      <c r="AB242" s="152"/>
      <c r="AC242" s="152"/>
      <c r="AD242" s="152"/>
    </row>
    <row r="243" spans="1:30" s="151" customFormat="1" ht="15">
      <c r="A243" s="161">
        <v>235</v>
      </c>
      <c r="B243" s="131"/>
      <c r="C243" s="443"/>
      <c r="D243" s="479" t="s">
        <v>609</v>
      </c>
      <c r="E243" s="479"/>
      <c r="F243" s="480"/>
      <c r="G243" s="480"/>
      <c r="H243" s="292"/>
      <c r="I243" s="477">
        <f t="shared" si="38"/>
        <v>0</v>
      </c>
      <c r="J243" s="294"/>
      <c r="K243" s="294"/>
      <c r="L243" s="294"/>
      <c r="M243" s="294"/>
      <c r="N243" s="294"/>
      <c r="O243" s="294"/>
      <c r="P243" s="294"/>
      <c r="Q243" s="295"/>
      <c r="R243" s="294"/>
      <c r="S243" s="294"/>
      <c r="T243" s="294"/>
      <c r="U243" s="294"/>
      <c r="V243" s="294"/>
      <c r="W243" s="294"/>
      <c r="X243" s="294"/>
      <c r="Y243" s="294"/>
      <c r="Z243" s="294"/>
      <c r="AA243" s="294"/>
      <c r="AB243" s="294"/>
      <c r="AC243" s="294"/>
      <c r="AD243" s="294"/>
    </row>
    <row r="244" spans="1:30" s="176" customFormat="1" ht="15">
      <c r="A244" s="161">
        <v>236</v>
      </c>
      <c r="B244" s="1478"/>
      <c r="C244" s="1479"/>
      <c r="D244" s="481" t="s">
        <v>911</v>
      </c>
      <c r="E244" s="481"/>
      <c r="F244" s="482"/>
      <c r="G244" s="482"/>
      <c r="H244" s="299"/>
      <c r="I244" s="278">
        <f t="shared" si="38"/>
        <v>36011</v>
      </c>
      <c r="J244" s="198">
        <f>SUM(J242:J243)</f>
        <v>31728</v>
      </c>
      <c r="K244" s="198">
        <f aca="true" t="shared" si="39" ref="K244:Q244">SUM(K242:K243)</f>
        <v>4283</v>
      </c>
      <c r="L244" s="198">
        <f t="shared" si="39"/>
        <v>0</v>
      </c>
      <c r="M244" s="198">
        <f t="shared" si="39"/>
        <v>0</v>
      </c>
      <c r="N244" s="198">
        <f t="shared" si="39"/>
        <v>0</v>
      </c>
      <c r="O244" s="198">
        <f t="shared" si="39"/>
        <v>0</v>
      </c>
      <c r="P244" s="198">
        <f t="shared" si="39"/>
        <v>0</v>
      </c>
      <c r="Q244" s="1308">
        <f t="shared" si="39"/>
        <v>0</v>
      </c>
      <c r="R244" s="198"/>
      <c r="S244" s="198"/>
      <c r="T244" s="198"/>
      <c r="U244" s="198"/>
      <c r="V244" s="198"/>
      <c r="W244" s="198"/>
      <c r="X244" s="198"/>
      <c r="Y244" s="198"/>
      <c r="Z244" s="198"/>
      <c r="AA244" s="198"/>
      <c r="AB244" s="198"/>
      <c r="AC244" s="198"/>
      <c r="AD244" s="198"/>
    </row>
    <row r="245" spans="1:30" s="171" customFormat="1" ht="30">
      <c r="A245" s="161">
        <v>237</v>
      </c>
      <c r="B245" s="114">
        <v>14</v>
      </c>
      <c r="C245" s="115"/>
      <c r="D245" s="133" t="s">
        <v>352</v>
      </c>
      <c r="E245" s="174" t="s">
        <v>33</v>
      </c>
      <c r="F245" s="276">
        <v>98683</v>
      </c>
      <c r="G245" s="276">
        <v>80499</v>
      </c>
      <c r="H245" s="277">
        <v>97804</v>
      </c>
      <c r="I245" s="497"/>
      <c r="J245" s="175"/>
      <c r="K245" s="175"/>
      <c r="L245" s="288"/>
      <c r="M245" s="288"/>
      <c r="N245" s="288"/>
      <c r="O245" s="288"/>
      <c r="P245" s="288"/>
      <c r="Q245" s="289"/>
      <c r="R245" s="265"/>
      <c r="S245" s="265"/>
      <c r="T245" s="265"/>
      <c r="U245" s="265"/>
      <c r="V245" s="265"/>
      <c r="W245" s="265"/>
      <c r="X245" s="265"/>
      <c r="Y245" s="265"/>
      <c r="Z245" s="265"/>
      <c r="AA245" s="265"/>
      <c r="AB245" s="265"/>
      <c r="AC245" s="265"/>
      <c r="AD245" s="265"/>
    </row>
    <row r="246" spans="1:30" s="1163" customFormat="1" ht="15">
      <c r="A246" s="161">
        <v>238</v>
      </c>
      <c r="B246" s="1133"/>
      <c r="C246" s="1134"/>
      <c r="D246" s="1135" t="s">
        <v>608</v>
      </c>
      <c r="E246" s="1155"/>
      <c r="F246" s="1156"/>
      <c r="G246" s="1156"/>
      <c r="H246" s="1157"/>
      <c r="I246" s="1158">
        <f t="shared" si="38"/>
        <v>90645</v>
      </c>
      <c r="J246" s="1159">
        <v>42877</v>
      </c>
      <c r="K246" s="1159">
        <v>11253</v>
      </c>
      <c r="L246" s="1159">
        <v>36085</v>
      </c>
      <c r="M246" s="1160"/>
      <c r="N246" s="1160">
        <v>180</v>
      </c>
      <c r="O246" s="1160">
        <v>250</v>
      </c>
      <c r="P246" s="1160"/>
      <c r="Q246" s="1161"/>
      <c r="R246" s="1162"/>
      <c r="S246" s="1162"/>
      <c r="T246" s="1162"/>
      <c r="U246" s="1162"/>
      <c r="V246" s="1162"/>
      <c r="W246" s="1162"/>
      <c r="X246" s="1162"/>
      <c r="Y246" s="1162"/>
      <c r="Z246" s="1162"/>
      <c r="AA246" s="1162"/>
      <c r="AB246" s="1162"/>
      <c r="AC246" s="1162"/>
      <c r="AD246" s="1162"/>
    </row>
    <row r="247" spans="1:30" s="148" customFormat="1" ht="15">
      <c r="A247" s="161">
        <v>239</v>
      </c>
      <c r="B247" s="120"/>
      <c r="C247" s="111"/>
      <c r="D247" s="121" t="s">
        <v>807</v>
      </c>
      <c r="E247" s="164"/>
      <c r="F247" s="282"/>
      <c r="G247" s="282"/>
      <c r="H247" s="283"/>
      <c r="I247" s="476">
        <f t="shared" si="38"/>
        <v>105173</v>
      </c>
      <c r="J247" s="279">
        <v>43239</v>
      </c>
      <c r="K247" s="279">
        <v>11358</v>
      </c>
      <c r="L247" s="279">
        <v>48979</v>
      </c>
      <c r="M247" s="280"/>
      <c r="N247" s="280">
        <v>180</v>
      </c>
      <c r="O247" s="280">
        <v>1417</v>
      </c>
      <c r="P247" s="280"/>
      <c r="Q247" s="281"/>
      <c r="R247" s="152"/>
      <c r="S247" s="152"/>
      <c r="T247" s="152"/>
      <c r="U247" s="152"/>
      <c r="V247" s="152"/>
      <c r="W247" s="152"/>
      <c r="X247" s="152"/>
      <c r="Y247" s="152"/>
      <c r="Z247" s="152"/>
      <c r="AA247" s="152"/>
      <c r="AB247" s="152"/>
      <c r="AC247" s="152"/>
      <c r="AD247" s="152"/>
    </row>
    <row r="248" spans="1:30" s="151" customFormat="1" ht="15">
      <c r="A248" s="161">
        <v>240</v>
      </c>
      <c r="B248" s="131"/>
      <c r="C248" s="443"/>
      <c r="D248" s="138" t="s">
        <v>923</v>
      </c>
      <c r="E248" s="1505"/>
      <c r="F248" s="473"/>
      <c r="G248" s="473"/>
      <c r="H248" s="292"/>
      <c r="I248" s="477">
        <f t="shared" si="38"/>
        <v>33</v>
      </c>
      <c r="J248" s="294">
        <v>26</v>
      </c>
      <c r="K248" s="294">
        <v>7</v>
      </c>
      <c r="L248" s="294"/>
      <c r="M248" s="294"/>
      <c r="N248" s="294"/>
      <c r="O248" s="294"/>
      <c r="P248" s="294"/>
      <c r="Q248" s="295"/>
      <c r="R248" s="294"/>
      <c r="S248" s="294"/>
      <c r="T248" s="294"/>
      <c r="U248" s="294"/>
      <c r="V248" s="294"/>
      <c r="W248" s="294"/>
      <c r="X248" s="294"/>
      <c r="Y248" s="294"/>
      <c r="Z248" s="294"/>
      <c r="AA248" s="294"/>
      <c r="AB248" s="294"/>
      <c r="AC248" s="294"/>
      <c r="AD248" s="294"/>
    </row>
    <row r="249" spans="1:30" s="176" customFormat="1" ht="15">
      <c r="A249" s="161">
        <v>241</v>
      </c>
      <c r="B249" s="1478"/>
      <c r="C249" s="1479"/>
      <c r="D249" s="135" t="s">
        <v>911</v>
      </c>
      <c r="E249" s="170"/>
      <c r="F249" s="475"/>
      <c r="G249" s="475"/>
      <c r="H249" s="299"/>
      <c r="I249" s="278">
        <f t="shared" si="38"/>
        <v>105206</v>
      </c>
      <c r="J249" s="198">
        <f aca="true" t="shared" si="40" ref="J249:Q249">SUM(J247:J248)</f>
        <v>43265</v>
      </c>
      <c r="K249" s="198">
        <f t="shared" si="40"/>
        <v>11365</v>
      </c>
      <c r="L249" s="198">
        <f t="shared" si="40"/>
        <v>48979</v>
      </c>
      <c r="M249" s="198">
        <f t="shared" si="40"/>
        <v>0</v>
      </c>
      <c r="N249" s="198">
        <f t="shared" si="40"/>
        <v>180</v>
      </c>
      <c r="O249" s="198">
        <f t="shared" si="40"/>
        <v>1417</v>
      </c>
      <c r="P249" s="198">
        <f t="shared" si="40"/>
        <v>0</v>
      </c>
      <c r="Q249" s="1308">
        <f t="shared" si="40"/>
        <v>0</v>
      </c>
      <c r="R249" s="198"/>
      <c r="S249" s="198"/>
      <c r="T249" s="198"/>
      <c r="U249" s="198"/>
      <c r="V249" s="198"/>
      <c r="W249" s="198"/>
      <c r="X249" s="198"/>
      <c r="Y249" s="198"/>
      <c r="Z249" s="198"/>
      <c r="AA249" s="198"/>
      <c r="AB249" s="198"/>
      <c r="AC249" s="198"/>
      <c r="AD249" s="198"/>
    </row>
    <row r="250" spans="1:30" s="141" customFormat="1" ht="30">
      <c r="A250" s="1345">
        <v>242</v>
      </c>
      <c r="B250" s="125"/>
      <c r="C250" s="126">
        <v>1</v>
      </c>
      <c r="D250" s="165" t="s">
        <v>408</v>
      </c>
      <c r="E250" s="168"/>
      <c r="F250" s="282"/>
      <c r="G250" s="282"/>
      <c r="H250" s="283">
        <v>1235</v>
      </c>
      <c r="I250" s="497"/>
      <c r="J250" s="279"/>
      <c r="K250" s="279"/>
      <c r="L250" s="279"/>
      <c r="M250" s="280"/>
      <c r="N250" s="280"/>
      <c r="O250" s="280"/>
      <c r="P250" s="280"/>
      <c r="Q250" s="281"/>
      <c r="R250" s="272"/>
      <c r="S250" s="272"/>
      <c r="T250" s="272"/>
      <c r="U250" s="272"/>
      <c r="V250" s="272"/>
      <c r="W250" s="272"/>
      <c r="X250" s="272"/>
      <c r="Y250" s="272"/>
      <c r="Z250" s="272"/>
      <c r="AA250" s="272"/>
      <c r="AB250" s="272"/>
      <c r="AC250" s="272"/>
      <c r="AD250" s="272"/>
    </row>
    <row r="251" spans="1:30" s="1163" customFormat="1" ht="15">
      <c r="A251" s="161">
        <v>243</v>
      </c>
      <c r="B251" s="1133"/>
      <c r="C251" s="1134"/>
      <c r="D251" s="1171" t="s">
        <v>608</v>
      </c>
      <c r="E251" s="1171"/>
      <c r="F251" s="1172"/>
      <c r="G251" s="1172"/>
      <c r="H251" s="1157"/>
      <c r="I251" s="1158">
        <f>J251+K251+L251+M251+N251+O251+P251+Q251</f>
        <v>0</v>
      </c>
      <c r="J251" s="1162"/>
      <c r="K251" s="1162"/>
      <c r="L251" s="1162"/>
      <c r="M251" s="1162"/>
      <c r="N251" s="1162"/>
      <c r="O251" s="1162"/>
      <c r="P251" s="1162"/>
      <c r="Q251" s="1173"/>
      <c r="R251" s="1162"/>
      <c r="S251" s="1162"/>
      <c r="T251" s="1162"/>
      <c r="U251" s="1162"/>
      <c r="V251" s="1162"/>
      <c r="W251" s="1162"/>
      <c r="X251" s="1162"/>
      <c r="Y251" s="1162"/>
      <c r="Z251" s="1162"/>
      <c r="AA251" s="1162"/>
      <c r="AB251" s="1162"/>
      <c r="AC251" s="1162"/>
      <c r="AD251" s="1162"/>
    </row>
    <row r="252" spans="1:30" s="148" customFormat="1" ht="15">
      <c r="A252" s="161">
        <v>244</v>
      </c>
      <c r="B252" s="120"/>
      <c r="C252" s="111"/>
      <c r="D252" s="1154" t="s">
        <v>807</v>
      </c>
      <c r="E252" s="165"/>
      <c r="F252" s="285"/>
      <c r="G252" s="285"/>
      <c r="H252" s="283"/>
      <c r="I252" s="476">
        <f>J252+K252+L252+M252+N252+O252+P252+Q252</f>
        <v>0</v>
      </c>
      <c r="J252" s="152"/>
      <c r="K252" s="152"/>
      <c r="L252" s="152"/>
      <c r="M252" s="152"/>
      <c r="N252" s="152"/>
      <c r="O252" s="152"/>
      <c r="P252" s="152"/>
      <c r="Q252" s="284"/>
      <c r="R252" s="152"/>
      <c r="S252" s="152"/>
      <c r="T252" s="152"/>
      <c r="U252" s="152"/>
      <c r="V252" s="152"/>
      <c r="W252" s="152"/>
      <c r="X252" s="152"/>
      <c r="Y252" s="152"/>
      <c r="Z252" s="152"/>
      <c r="AA252" s="152"/>
      <c r="AB252" s="152"/>
      <c r="AC252" s="152"/>
      <c r="AD252" s="152"/>
    </row>
    <row r="253" spans="1:30" s="151" customFormat="1" ht="15">
      <c r="A253" s="161">
        <v>245</v>
      </c>
      <c r="B253" s="131"/>
      <c r="C253" s="443"/>
      <c r="D253" s="479" t="s">
        <v>609</v>
      </c>
      <c r="E253" s="479"/>
      <c r="F253" s="480"/>
      <c r="G253" s="480"/>
      <c r="H253" s="292"/>
      <c r="I253" s="477">
        <f>J253+K253+L253+M253+N253+O253+P253+Q253</f>
        <v>0</v>
      </c>
      <c r="J253" s="294"/>
      <c r="K253" s="294"/>
      <c r="L253" s="294"/>
      <c r="M253" s="294"/>
      <c r="N253" s="294"/>
      <c r="O253" s="294"/>
      <c r="P253" s="294"/>
      <c r="Q253" s="295"/>
      <c r="R253" s="294"/>
      <c r="S253" s="294"/>
      <c r="T253" s="294"/>
      <c r="U253" s="294"/>
      <c r="V253" s="294"/>
      <c r="W253" s="294"/>
      <c r="X253" s="294"/>
      <c r="Y253" s="294"/>
      <c r="Z253" s="294"/>
      <c r="AA253" s="294"/>
      <c r="AB253" s="294"/>
      <c r="AC253" s="294"/>
      <c r="AD253" s="294"/>
    </row>
    <row r="254" spans="1:30" s="176" customFormat="1" ht="15">
      <c r="A254" s="161">
        <v>246</v>
      </c>
      <c r="B254" s="1478"/>
      <c r="C254" s="1479"/>
      <c r="D254" s="481" t="s">
        <v>911</v>
      </c>
      <c r="E254" s="481"/>
      <c r="F254" s="482"/>
      <c r="G254" s="482"/>
      <c r="H254" s="299"/>
      <c r="I254" s="278">
        <f>J254+K254+L254+M254+N254+O254+P254+Q254</f>
        <v>0</v>
      </c>
      <c r="J254" s="198">
        <f>SUM(J252:J253)</f>
        <v>0</v>
      </c>
      <c r="K254" s="198">
        <f aca="true" t="shared" si="41" ref="K254:Q254">SUM(K252:K253)</f>
        <v>0</v>
      </c>
      <c r="L254" s="198">
        <f t="shared" si="41"/>
        <v>0</v>
      </c>
      <c r="M254" s="198">
        <f t="shared" si="41"/>
        <v>0</v>
      </c>
      <c r="N254" s="198">
        <f t="shared" si="41"/>
        <v>0</v>
      </c>
      <c r="O254" s="198">
        <f t="shared" si="41"/>
        <v>0</v>
      </c>
      <c r="P254" s="198">
        <f t="shared" si="41"/>
        <v>0</v>
      </c>
      <c r="Q254" s="1308">
        <f t="shared" si="41"/>
        <v>0</v>
      </c>
      <c r="R254" s="198"/>
      <c r="S254" s="198"/>
      <c r="T254" s="198"/>
      <c r="U254" s="198"/>
      <c r="V254" s="198"/>
      <c r="W254" s="198"/>
      <c r="X254" s="198"/>
      <c r="Y254" s="198"/>
      <c r="Z254" s="198"/>
      <c r="AA254" s="198"/>
      <c r="AB254" s="198"/>
      <c r="AC254" s="198"/>
      <c r="AD254" s="198"/>
    </row>
    <row r="255" spans="1:30" s="141" customFormat="1" ht="30">
      <c r="A255" s="1345">
        <v>247</v>
      </c>
      <c r="B255" s="125"/>
      <c r="C255" s="126">
        <v>2</v>
      </c>
      <c r="D255" s="165" t="s">
        <v>409</v>
      </c>
      <c r="E255" s="168"/>
      <c r="F255" s="282"/>
      <c r="G255" s="282"/>
      <c r="H255" s="283">
        <v>2636</v>
      </c>
      <c r="I255" s="497"/>
      <c r="J255" s="139"/>
      <c r="K255" s="139"/>
      <c r="L255" s="139"/>
      <c r="M255" s="152"/>
      <c r="N255" s="152"/>
      <c r="O255" s="152"/>
      <c r="P255" s="152"/>
      <c r="Q255" s="284"/>
      <c r="R255" s="272"/>
      <c r="S255" s="272"/>
      <c r="T255" s="272"/>
      <c r="U255" s="272"/>
      <c r="V255" s="272"/>
      <c r="W255" s="272"/>
      <c r="X255" s="272"/>
      <c r="Y255" s="272"/>
      <c r="Z255" s="272"/>
      <c r="AA255" s="272"/>
      <c r="AB255" s="272"/>
      <c r="AC255" s="272"/>
      <c r="AD255" s="272"/>
    </row>
    <row r="256" spans="1:30" s="1163" customFormat="1" ht="15">
      <c r="A256" s="161">
        <v>248</v>
      </c>
      <c r="B256" s="1133"/>
      <c r="C256" s="1134"/>
      <c r="D256" s="1171" t="s">
        <v>608</v>
      </c>
      <c r="E256" s="1171"/>
      <c r="F256" s="1172"/>
      <c r="G256" s="1172"/>
      <c r="H256" s="1157"/>
      <c r="I256" s="1158">
        <f>J256+K256+L256+M256+N256+O256+P256+Q256</f>
        <v>0</v>
      </c>
      <c r="J256" s="1162"/>
      <c r="K256" s="1162"/>
      <c r="L256" s="1162"/>
      <c r="M256" s="1162"/>
      <c r="N256" s="1162"/>
      <c r="O256" s="1162"/>
      <c r="P256" s="1162"/>
      <c r="Q256" s="1173"/>
      <c r="R256" s="1162"/>
      <c r="S256" s="1162"/>
      <c r="T256" s="1162"/>
      <c r="U256" s="1162"/>
      <c r="V256" s="1162"/>
      <c r="W256" s="1162"/>
      <c r="X256" s="1162"/>
      <c r="Y256" s="1162"/>
      <c r="Z256" s="1162"/>
      <c r="AA256" s="1162"/>
      <c r="AB256" s="1162"/>
      <c r="AC256" s="1162"/>
      <c r="AD256" s="1162"/>
    </row>
    <row r="257" spans="1:30" s="148" customFormat="1" ht="15">
      <c r="A257" s="161">
        <v>249</v>
      </c>
      <c r="B257" s="120"/>
      <c r="C257" s="111"/>
      <c r="D257" s="1154" t="s">
        <v>807</v>
      </c>
      <c r="E257" s="165"/>
      <c r="F257" s="285"/>
      <c r="G257" s="285"/>
      <c r="H257" s="283"/>
      <c r="I257" s="476">
        <f>J257+K257+L257+M257+N257+O257+P257+Q257</f>
        <v>0</v>
      </c>
      <c r="J257" s="152"/>
      <c r="K257" s="152"/>
      <c r="L257" s="152"/>
      <c r="M257" s="152"/>
      <c r="N257" s="152"/>
      <c r="O257" s="152"/>
      <c r="P257" s="152"/>
      <c r="Q257" s="284"/>
      <c r="R257" s="152"/>
      <c r="S257" s="152"/>
      <c r="T257" s="152"/>
      <c r="U257" s="152"/>
      <c r="V257" s="152"/>
      <c r="W257" s="152"/>
      <c r="X257" s="152"/>
      <c r="Y257" s="152"/>
      <c r="Z257" s="152"/>
      <c r="AA257" s="152"/>
      <c r="AB257" s="152"/>
      <c r="AC257" s="152"/>
      <c r="AD257" s="152"/>
    </row>
    <row r="258" spans="1:30" s="151" customFormat="1" ht="15">
      <c r="A258" s="161">
        <v>250</v>
      </c>
      <c r="B258" s="131"/>
      <c r="C258" s="443"/>
      <c r="D258" s="479" t="s">
        <v>609</v>
      </c>
      <c r="E258" s="479"/>
      <c r="F258" s="480"/>
      <c r="G258" s="480"/>
      <c r="H258" s="292"/>
      <c r="I258" s="477">
        <f>J258+K258+L258+M258+N258+O258+P258+Q258</f>
        <v>0</v>
      </c>
      <c r="J258" s="294"/>
      <c r="K258" s="294"/>
      <c r="L258" s="294"/>
      <c r="M258" s="294"/>
      <c r="N258" s="294"/>
      <c r="O258" s="294"/>
      <c r="P258" s="294"/>
      <c r="Q258" s="295"/>
      <c r="R258" s="294"/>
      <c r="S258" s="294"/>
      <c r="T258" s="294"/>
      <c r="U258" s="294"/>
      <c r="V258" s="294"/>
      <c r="W258" s="294"/>
      <c r="X258" s="294"/>
      <c r="Y258" s="294"/>
      <c r="Z258" s="294"/>
      <c r="AA258" s="294"/>
      <c r="AB258" s="294"/>
      <c r="AC258" s="294"/>
      <c r="AD258" s="294"/>
    </row>
    <row r="259" spans="1:30" s="176" customFormat="1" ht="15">
      <c r="A259" s="161">
        <v>251</v>
      </c>
      <c r="B259" s="1478"/>
      <c r="C259" s="1479"/>
      <c r="D259" s="481" t="s">
        <v>911</v>
      </c>
      <c r="E259" s="481"/>
      <c r="F259" s="482"/>
      <c r="G259" s="482"/>
      <c r="H259" s="299"/>
      <c r="I259" s="278">
        <f>J259+K259+L259+M259+N259+O259+P259+Q259</f>
        <v>0</v>
      </c>
      <c r="J259" s="198">
        <f>SUM(J257:J258)</f>
        <v>0</v>
      </c>
      <c r="K259" s="198">
        <f aca="true" t="shared" si="42" ref="K259:Q259">SUM(K257:K258)</f>
        <v>0</v>
      </c>
      <c r="L259" s="198">
        <f t="shared" si="42"/>
        <v>0</v>
      </c>
      <c r="M259" s="198">
        <f t="shared" si="42"/>
        <v>0</v>
      </c>
      <c r="N259" s="198">
        <f t="shared" si="42"/>
        <v>0</v>
      </c>
      <c r="O259" s="198">
        <f t="shared" si="42"/>
        <v>0</v>
      </c>
      <c r="P259" s="198">
        <f t="shared" si="42"/>
        <v>0</v>
      </c>
      <c r="Q259" s="1308">
        <f t="shared" si="42"/>
        <v>0</v>
      </c>
      <c r="R259" s="198"/>
      <c r="S259" s="198"/>
      <c r="T259" s="198"/>
      <c r="U259" s="198"/>
      <c r="V259" s="198"/>
      <c r="W259" s="198"/>
      <c r="X259" s="198"/>
      <c r="Y259" s="198"/>
      <c r="Z259" s="198"/>
      <c r="AA259" s="198"/>
      <c r="AB259" s="198"/>
      <c r="AC259" s="198"/>
      <c r="AD259" s="198"/>
    </row>
    <row r="260" spans="1:30" s="167" customFormat="1" ht="15">
      <c r="A260" s="161">
        <v>252</v>
      </c>
      <c r="B260" s="125"/>
      <c r="C260" s="126">
        <v>3</v>
      </c>
      <c r="D260" s="1484" t="s">
        <v>380</v>
      </c>
      <c r="E260" s="166"/>
      <c r="F260" s="286"/>
      <c r="G260" s="286">
        <v>1350</v>
      </c>
      <c r="H260" s="287">
        <v>2575</v>
      </c>
      <c r="I260" s="497"/>
      <c r="J260" s="139"/>
      <c r="K260" s="139"/>
      <c r="L260" s="139"/>
      <c r="M260" s="152"/>
      <c r="N260" s="152"/>
      <c r="O260" s="152"/>
      <c r="P260" s="152"/>
      <c r="Q260" s="284"/>
      <c r="R260" s="290"/>
      <c r="S260" s="290"/>
      <c r="T260" s="290"/>
      <c r="U260" s="290"/>
      <c r="V260" s="290"/>
      <c r="W260" s="290"/>
      <c r="X260" s="290"/>
      <c r="Y260" s="290"/>
      <c r="Z260" s="290"/>
      <c r="AA260" s="290"/>
      <c r="AB260" s="290"/>
      <c r="AC260" s="290"/>
      <c r="AD260" s="290"/>
    </row>
    <row r="261" spans="1:30" s="1163" customFormat="1" ht="15">
      <c r="A261" s="161">
        <v>253</v>
      </c>
      <c r="B261" s="1133"/>
      <c r="C261" s="1134"/>
      <c r="D261" s="1171" t="s">
        <v>608</v>
      </c>
      <c r="E261" s="1171"/>
      <c r="F261" s="1172"/>
      <c r="G261" s="1172"/>
      <c r="H261" s="1157"/>
      <c r="I261" s="1158">
        <f t="shared" si="38"/>
        <v>535</v>
      </c>
      <c r="J261" s="1162">
        <v>471</v>
      </c>
      <c r="K261" s="1162">
        <v>64</v>
      </c>
      <c r="L261" s="1162"/>
      <c r="M261" s="1162"/>
      <c r="N261" s="1162"/>
      <c r="O261" s="1162"/>
      <c r="P261" s="1162"/>
      <c r="Q261" s="1173"/>
      <c r="R261" s="1162"/>
      <c r="S261" s="1162"/>
      <c r="T261" s="1162"/>
      <c r="U261" s="1162"/>
      <c r="V261" s="1162"/>
      <c r="W261" s="1162"/>
      <c r="X261" s="1162"/>
      <c r="Y261" s="1162"/>
      <c r="Z261" s="1162"/>
      <c r="AA261" s="1162"/>
      <c r="AB261" s="1162"/>
      <c r="AC261" s="1162"/>
      <c r="AD261" s="1162"/>
    </row>
    <row r="262" spans="1:30" s="148" customFormat="1" ht="15">
      <c r="A262" s="161">
        <v>254</v>
      </c>
      <c r="B262" s="120"/>
      <c r="C262" s="111"/>
      <c r="D262" s="1154" t="s">
        <v>807</v>
      </c>
      <c r="E262" s="165"/>
      <c r="F262" s="285"/>
      <c r="G262" s="285"/>
      <c r="H262" s="283"/>
      <c r="I262" s="476">
        <f t="shared" si="38"/>
        <v>1186</v>
      </c>
      <c r="J262" s="152">
        <v>1104</v>
      </c>
      <c r="K262" s="152">
        <v>82</v>
      </c>
      <c r="L262" s="152"/>
      <c r="M262" s="152"/>
      <c r="N262" s="152"/>
      <c r="O262" s="152"/>
      <c r="P262" s="152"/>
      <c r="Q262" s="284"/>
      <c r="R262" s="152"/>
      <c r="S262" s="152"/>
      <c r="T262" s="152"/>
      <c r="U262" s="152"/>
      <c r="V262" s="152"/>
      <c r="W262" s="152"/>
      <c r="X262" s="152"/>
      <c r="Y262" s="152"/>
      <c r="Z262" s="152"/>
      <c r="AA262" s="152"/>
      <c r="AB262" s="152"/>
      <c r="AC262" s="152"/>
      <c r="AD262" s="152"/>
    </row>
    <row r="263" spans="1:30" s="151" customFormat="1" ht="15">
      <c r="A263" s="161">
        <v>255</v>
      </c>
      <c r="B263" s="131"/>
      <c r="C263" s="443"/>
      <c r="D263" s="479" t="s">
        <v>609</v>
      </c>
      <c r="E263" s="479"/>
      <c r="F263" s="480"/>
      <c r="G263" s="480"/>
      <c r="H263" s="292"/>
      <c r="I263" s="477">
        <f t="shared" si="38"/>
        <v>0</v>
      </c>
      <c r="J263" s="294"/>
      <c r="K263" s="294"/>
      <c r="L263" s="294"/>
      <c r="M263" s="294"/>
      <c r="N263" s="294"/>
      <c r="O263" s="294"/>
      <c r="P263" s="294"/>
      <c r="Q263" s="295"/>
      <c r="R263" s="294"/>
      <c r="S263" s="294"/>
      <c r="T263" s="294"/>
      <c r="U263" s="294"/>
      <c r="V263" s="294"/>
      <c r="W263" s="294"/>
      <c r="X263" s="294"/>
      <c r="Y263" s="294"/>
      <c r="Z263" s="294"/>
      <c r="AA263" s="294"/>
      <c r="AB263" s="294"/>
      <c r="AC263" s="294"/>
      <c r="AD263" s="294"/>
    </row>
    <row r="264" spans="1:30" s="176" customFormat="1" ht="15">
      <c r="A264" s="161">
        <v>256</v>
      </c>
      <c r="B264" s="1478"/>
      <c r="C264" s="1479"/>
      <c r="D264" s="481" t="s">
        <v>911</v>
      </c>
      <c r="E264" s="481"/>
      <c r="F264" s="482"/>
      <c r="G264" s="482"/>
      <c r="H264" s="299"/>
      <c r="I264" s="278">
        <f t="shared" si="38"/>
        <v>1186</v>
      </c>
      <c r="J264" s="198">
        <f>SUM(J262:J263)</f>
        <v>1104</v>
      </c>
      <c r="K264" s="198">
        <f aca="true" t="shared" si="43" ref="K264:Q264">SUM(K262:K263)</f>
        <v>82</v>
      </c>
      <c r="L264" s="198">
        <f t="shared" si="43"/>
        <v>0</v>
      </c>
      <c r="M264" s="198">
        <f t="shared" si="43"/>
        <v>0</v>
      </c>
      <c r="N264" s="198">
        <f t="shared" si="43"/>
        <v>0</v>
      </c>
      <c r="O264" s="198">
        <f t="shared" si="43"/>
        <v>0</v>
      </c>
      <c r="P264" s="198">
        <f t="shared" si="43"/>
        <v>0</v>
      </c>
      <c r="Q264" s="1308">
        <f t="shared" si="43"/>
        <v>0</v>
      </c>
      <c r="R264" s="198"/>
      <c r="S264" s="198"/>
      <c r="T264" s="198"/>
      <c r="U264" s="198"/>
      <c r="V264" s="198"/>
      <c r="W264" s="198"/>
      <c r="X264" s="198"/>
      <c r="Y264" s="198"/>
      <c r="Z264" s="198"/>
      <c r="AA264" s="198"/>
      <c r="AB264" s="198"/>
      <c r="AC264" s="198"/>
      <c r="AD264" s="198"/>
    </row>
    <row r="265" spans="1:30" s="171" customFormat="1" ht="15">
      <c r="A265" s="161">
        <v>257</v>
      </c>
      <c r="B265" s="114">
        <v>15</v>
      </c>
      <c r="C265" s="115"/>
      <c r="D265" s="133" t="s">
        <v>390</v>
      </c>
      <c r="E265" s="174" t="s">
        <v>33</v>
      </c>
      <c r="F265" s="276">
        <v>764223</v>
      </c>
      <c r="G265" s="276">
        <v>697889</v>
      </c>
      <c r="H265" s="277">
        <v>785679</v>
      </c>
      <c r="I265" s="497"/>
      <c r="J265" s="175"/>
      <c r="K265" s="175"/>
      <c r="L265" s="288"/>
      <c r="M265" s="288"/>
      <c r="N265" s="288"/>
      <c r="O265" s="288"/>
      <c r="P265" s="288"/>
      <c r="Q265" s="289"/>
      <c r="R265" s="1482"/>
      <c r="S265" s="1482"/>
      <c r="T265" s="1482"/>
      <c r="U265" s="1482"/>
      <c r="V265" s="1482"/>
      <c r="W265" s="1482"/>
      <c r="X265" s="1482"/>
      <c r="Y265" s="1482"/>
      <c r="Z265" s="1482"/>
      <c r="AA265" s="1482"/>
      <c r="AB265" s="1482"/>
      <c r="AC265" s="1482"/>
      <c r="AD265" s="1482"/>
    </row>
    <row r="266" spans="1:30" s="1163" customFormat="1" ht="15">
      <c r="A266" s="161">
        <v>258</v>
      </c>
      <c r="B266" s="1133"/>
      <c r="C266" s="1134"/>
      <c r="D266" s="1135" t="s">
        <v>608</v>
      </c>
      <c r="E266" s="1155"/>
      <c r="F266" s="1156"/>
      <c r="G266" s="1156"/>
      <c r="H266" s="1157"/>
      <c r="I266" s="1158">
        <f t="shared" si="38"/>
        <v>723529</v>
      </c>
      <c r="J266" s="1159">
        <v>288592</v>
      </c>
      <c r="K266" s="1159">
        <v>72005</v>
      </c>
      <c r="L266" s="1159">
        <v>355000</v>
      </c>
      <c r="M266" s="1160"/>
      <c r="N266" s="1160">
        <v>1800</v>
      </c>
      <c r="O266" s="1160"/>
      <c r="P266" s="1160">
        <v>6132</v>
      </c>
      <c r="Q266" s="1161"/>
      <c r="R266" s="1162"/>
      <c r="S266" s="1162"/>
      <c r="T266" s="1162"/>
      <c r="U266" s="1162"/>
      <c r="V266" s="1162"/>
      <c r="W266" s="1162"/>
      <c r="X266" s="1162"/>
      <c r="Y266" s="1162"/>
      <c r="Z266" s="1162"/>
      <c r="AA266" s="1162"/>
      <c r="AB266" s="1162"/>
      <c r="AC266" s="1162"/>
      <c r="AD266" s="1162"/>
    </row>
    <row r="267" spans="1:30" s="148" customFormat="1" ht="15">
      <c r="A267" s="161">
        <v>259</v>
      </c>
      <c r="B267" s="120"/>
      <c r="C267" s="111"/>
      <c r="D267" s="121" t="s">
        <v>807</v>
      </c>
      <c r="E267" s="164"/>
      <c r="F267" s="282"/>
      <c r="G267" s="282"/>
      <c r="H267" s="283"/>
      <c r="I267" s="476">
        <f t="shared" si="38"/>
        <v>743917</v>
      </c>
      <c r="J267" s="279">
        <v>277632</v>
      </c>
      <c r="K267" s="279">
        <v>70854</v>
      </c>
      <c r="L267" s="279">
        <v>371017</v>
      </c>
      <c r="M267" s="280"/>
      <c r="N267" s="280">
        <v>785</v>
      </c>
      <c r="O267" s="280">
        <v>18564</v>
      </c>
      <c r="P267" s="280">
        <v>5065</v>
      </c>
      <c r="Q267" s="281"/>
      <c r="R267" s="152"/>
      <c r="S267" s="152"/>
      <c r="T267" s="152"/>
      <c r="U267" s="152"/>
      <c r="V267" s="152"/>
      <c r="W267" s="152"/>
      <c r="X267" s="152"/>
      <c r="Y267" s="152"/>
      <c r="Z267" s="152"/>
      <c r="AA267" s="152"/>
      <c r="AB267" s="152"/>
      <c r="AC267" s="152"/>
      <c r="AD267" s="152"/>
    </row>
    <row r="268" spans="1:30" s="151" customFormat="1" ht="15">
      <c r="A268" s="161">
        <v>260</v>
      </c>
      <c r="B268" s="131"/>
      <c r="C268" s="443"/>
      <c r="D268" s="138" t="s">
        <v>923</v>
      </c>
      <c r="E268" s="1505"/>
      <c r="F268" s="473"/>
      <c r="G268" s="473"/>
      <c r="H268" s="292"/>
      <c r="I268" s="477">
        <f t="shared" si="38"/>
        <v>330</v>
      </c>
      <c r="J268" s="294">
        <v>260</v>
      </c>
      <c r="K268" s="294">
        <v>70</v>
      </c>
      <c r="L268" s="294"/>
      <c r="M268" s="294"/>
      <c r="N268" s="294"/>
      <c r="O268" s="294"/>
      <c r="P268" s="294"/>
      <c r="Q268" s="295"/>
      <c r="R268" s="294"/>
      <c r="S268" s="294"/>
      <c r="T268" s="294"/>
      <c r="U268" s="294"/>
      <c r="V268" s="294"/>
      <c r="W268" s="294"/>
      <c r="X268" s="294"/>
      <c r="Y268" s="294"/>
      <c r="Z268" s="294"/>
      <c r="AA268" s="294"/>
      <c r="AB268" s="294"/>
      <c r="AC268" s="294"/>
      <c r="AD268" s="294"/>
    </row>
    <row r="269" spans="1:30" s="151" customFormat="1" ht="15">
      <c r="A269" s="161">
        <v>261</v>
      </c>
      <c r="B269" s="131"/>
      <c r="C269" s="443"/>
      <c r="D269" s="138" t="s">
        <v>949</v>
      </c>
      <c r="E269" s="1505"/>
      <c r="F269" s="473"/>
      <c r="G269" s="473"/>
      <c r="H269" s="292"/>
      <c r="I269" s="477">
        <f t="shared" si="38"/>
        <v>-768</v>
      </c>
      <c r="J269" s="294"/>
      <c r="K269" s="294"/>
      <c r="L269" s="294">
        <v>-1612</v>
      </c>
      <c r="M269" s="294"/>
      <c r="N269" s="294"/>
      <c r="O269" s="294">
        <v>354</v>
      </c>
      <c r="P269" s="294">
        <v>490</v>
      </c>
      <c r="Q269" s="295"/>
      <c r="R269" s="294"/>
      <c r="S269" s="294"/>
      <c r="T269" s="294"/>
      <c r="U269" s="294"/>
      <c r="V269" s="294"/>
      <c r="W269" s="294"/>
      <c r="X269" s="294"/>
      <c r="Y269" s="294"/>
      <c r="Z269" s="294"/>
      <c r="AA269" s="294"/>
      <c r="AB269" s="294"/>
      <c r="AC269" s="294"/>
      <c r="AD269" s="294"/>
    </row>
    <row r="270" spans="1:30" s="176" customFormat="1" ht="15">
      <c r="A270" s="161">
        <v>262</v>
      </c>
      <c r="B270" s="1478"/>
      <c r="C270" s="1479"/>
      <c r="D270" s="135" t="s">
        <v>911</v>
      </c>
      <c r="E270" s="170"/>
      <c r="F270" s="475"/>
      <c r="G270" s="475"/>
      <c r="H270" s="299"/>
      <c r="I270" s="278">
        <f t="shared" si="38"/>
        <v>743479</v>
      </c>
      <c r="J270" s="198">
        <f>SUM(J267:J269)</f>
        <v>277892</v>
      </c>
      <c r="K270" s="198">
        <f aca="true" t="shared" si="44" ref="K270:Q270">SUM(K267:K269)</f>
        <v>70924</v>
      </c>
      <c r="L270" s="198">
        <f t="shared" si="44"/>
        <v>369405</v>
      </c>
      <c r="M270" s="198">
        <f t="shared" si="44"/>
        <v>0</v>
      </c>
      <c r="N270" s="198">
        <f t="shared" si="44"/>
        <v>785</v>
      </c>
      <c r="O270" s="198">
        <f t="shared" si="44"/>
        <v>18918</v>
      </c>
      <c r="P270" s="198">
        <f t="shared" si="44"/>
        <v>5555</v>
      </c>
      <c r="Q270" s="1308">
        <f t="shared" si="44"/>
        <v>0</v>
      </c>
      <c r="R270" s="198"/>
      <c r="S270" s="198"/>
      <c r="T270" s="198"/>
      <c r="U270" s="198"/>
      <c r="V270" s="198"/>
      <c r="W270" s="198"/>
      <c r="X270" s="198"/>
      <c r="Y270" s="198"/>
      <c r="Z270" s="198"/>
      <c r="AA270" s="198"/>
      <c r="AB270" s="198"/>
      <c r="AC270" s="198"/>
      <c r="AD270" s="198"/>
    </row>
    <row r="271" spans="1:30" s="167" customFormat="1" ht="15">
      <c r="A271" s="161">
        <v>263</v>
      </c>
      <c r="B271" s="499"/>
      <c r="C271" s="126">
        <v>1</v>
      </c>
      <c r="D271" s="1484" t="s">
        <v>380</v>
      </c>
      <c r="E271" s="166"/>
      <c r="F271" s="286"/>
      <c r="G271" s="286">
        <v>1251</v>
      </c>
      <c r="H271" s="287">
        <v>2237</v>
      </c>
      <c r="I271" s="497"/>
      <c r="J271" s="279"/>
      <c r="K271" s="279"/>
      <c r="L271" s="279"/>
      <c r="M271" s="280"/>
      <c r="N271" s="280"/>
      <c r="O271" s="280"/>
      <c r="P271" s="280"/>
      <c r="Q271" s="281"/>
      <c r="R271" s="290"/>
      <c r="S271" s="290"/>
      <c r="T271" s="290"/>
      <c r="U271" s="290"/>
      <c r="V271" s="290"/>
      <c r="W271" s="290"/>
      <c r="X271" s="290"/>
      <c r="Y271" s="290"/>
      <c r="Z271" s="290"/>
      <c r="AA271" s="290"/>
      <c r="AB271" s="290"/>
      <c r="AC271" s="290"/>
      <c r="AD271" s="290"/>
    </row>
    <row r="272" spans="1:30" s="1163" customFormat="1" ht="15">
      <c r="A272" s="161">
        <v>264</v>
      </c>
      <c r="B272" s="1133"/>
      <c r="C272" s="1134"/>
      <c r="D272" s="1171" t="s">
        <v>608</v>
      </c>
      <c r="E272" s="1171"/>
      <c r="F272" s="1172"/>
      <c r="G272" s="1172"/>
      <c r="H272" s="1157"/>
      <c r="I272" s="1158">
        <f t="shared" si="38"/>
        <v>0</v>
      </c>
      <c r="J272" s="1162"/>
      <c r="K272" s="1162"/>
      <c r="L272" s="1162"/>
      <c r="M272" s="1162"/>
      <c r="N272" s="1162"/>
      <c r="O272" s="1162"/>
      <c r="P272" s="1162"/>
      <c r="Q272" s="1173"/>
      <c r="R272" s="1162"/>
      <c r="S272" s="1162"/>
      <c r="T272" s="1162"/>
      <c r="U272" s="1162"/>
      <c r="V272" s="1162"/>
      <c r="W272" s="1162"/>
      <c r="X272" s="1162"/>
      <c r="Y272" s="1162"/>
      <c r="Z272" s="1162"/>
      <c r="AA272" s="1162"/>
      <c r="AB272" s="1162"/>
      <c r="AC272" s="1162"/>
      <c r="AD272" s="1162"/>
    </row>
    <row r="273" spans="1:30" s="148" customFormat="1" ht="15">
      <c r="A273" s="161">
        <v>265</v>
      </c>
      <c r="B273" s="120"/>
      <c r="C273" s="111"/>
      <c r="D273" s="165" t="s">
        <v>807</v>
      </c>
      <c r="E273" s="165"/>
      <c r="F273" s="285"/>
      <c r="G273" s="285"/>
      <c r="H273" s="283"/>
      <c r="I273" s="476">
        <f t="shared" si="38"/>
        <v>213</v>
      </c>
      <c r="J273" s="152">
        <v>188</v>
      </c>
      <c r="K273" s="152">
        <v>25</v>
      </c>
      <c r="L273" s="152"/>
      <c r="M273" s="152"/>
      <c r="N273" s="152"/>
      <c r="O273" s="152"/>
      <c r="P273" s="152"/>
      <c r="Q273" s="284"/>
      <c r="R273" s="152"/>
      <c r="S273" s="152"/>
      <c r="T273" s="152"/>
      <c r="U273" s="152"/>
      <c r="V273" s="152"/>
      <c r="W273" s="152"/>
      <c r="X273" s="152"/>
      <c r="Y273" s="152"/>
      <c r="Z273" s="152"/>
      <c r="AA273" s="152"/>
      <c r="AB273" s="152"/>
      <c r="AC273" s="152"/>
      <c r="AD273" s="152"/>
    </row>
    <row r="274" spans="1:30" s="151" customFormat="1" ht="15">
      <c r="A274" s="161">
        <v>266</v>
      </c>
      <c r="B274" s="131"/>
      <c r="C274" s="443"/>
      <c r="D274" s="479" t="s">
        <v>609</v>
      </c>
      <c r="E274" s="479"/>
      <c r="F274" s="480"/>
      <c r="G274" s="480"/>
      <c r="H274" s="292"/>
      <c r="I274" s="477">
        <f t="shared" si="38"/>
        <v>0</v>
      </c>
      <c r="J274" s="294"/>
      <c r="K274" s="294"/>
      <c r="L274" s="294"/>
      <c r="M274" s="294"/>
      <c r="N274" s="294"/>
      <c r="O274" s="294"/>
      <c r="P274" s="294"/>
      <c r="Q274" s="295"/>
      <c r="R274" s="294"/>
      <c r="S274" s="294"/>
      <c r="T274" s="294"/>
      <c r="U274" s="294"/>
      <c r="V274" s="294"/>
      <c r="W274" s="294"/>
      <c r="X274" s="294"/>
      <c r="Y274" s="294"/>
      <c r="Z274" s="294"/>
      <c r="AA274" s="294"/>
      <c r="AB274" s="294"/>
      <c r="AC274" s="294"/>
      <c r="AD274" s="294"/>
    </row>
    <row r="275" spans="1:30" s="769" customFormat="1" ht="15">
      <c r="A275" s="1345">
        <v>267</v>
      </c>
      <c r="B275" s="449"/>
      <c r="C275" s="450"/>
      <c r="D275" s="1347" t="s">
        <v>911</v>
      </c>
      <c r="E275" s="764"/>
      <c r="F275" s="765"/>
      <c r="G275" s="765"/>
      <c r="H275" s="766"/>
      <c r="I275" s="767">
        <f t="shared" si="38"/>
        <v>213</v>
      </c>
      <c r="J275" s="768">
        <f>SUM(J273:J274)</f>
        <v>188</v>
      </c>
      <c r="K275" s="768">
        <f aca="true" t="shared" si="45" ref="K275:Q275">SUM(K273:K274)</f>
        <v>25</v>
      </c>
      <c r="L275" s="768">
        <f t="shared" si="45"/>
        <v>0</v>
      </c>
      <c r="M275" s="768">
        <f t="shared" si="45"/>
        <v>0</v>
      </c>
      <c r="N275" s="768">
        <f t="shared" si="45"/>
        <v>0</v>
      </c>
      <c r="O275" s="768">
        <f t="shared" si="45"/>
        <v>0</v>
      </c>
      <c r="P275" s="768">
        <f t="shared" si="45"/>
        <v>0</v>
      </c>
      <c r="Q275" s="1312">
        <f t="shared" si="45"/>
        <v>0</v>
      </c>
      <c r="R275" s="768"/>
      <c r="S275" s="768"/>
      <c r="T275" s="768"/>
      <c r="U275" s="768"/>
      <c r="V275" s="768"/>
      <c r="W275" s="768"/>
      <c r="X275" s="768"/>
      <c r="Y275" s="768"/>
      <c r="Z275" s="768"/>
      <c r="AA275" s="768"/>
      <c r="AB275" s="768"/>
      <c r="AC275" s="768"/>
      <c r="AD275" s="768"/>
    </row>
    <row r="276" spans="1:30" s="145" customFormat="1" ht="15">
      <c r="A276" s="161">
        <v>268</v>
      </c>
      <c r="B276" s="513"/>
      <c r="C276" s="514"/>
      <c r="D276" s="515" t="s">
        <v>412</v>
      </c>
      <c r="E276" s="516"/>
      <c r="F276" s="517">
        <f>SUM(F155:F265)</f>
        <v>1829058</v>
      </c>
      <c r="G276" s="517">
        <f>SUM(G155:G271)</f>
        <v>1680884</v>
      </c>
      <c r="H276" s="498">
        <f>SUM(H155:H271)</f>
        <v>1981443</v>
      </c>
      <c r="I276" s="293"/>
      <c r="J276" s="748"/>
      <c r="K276" s="748"/>
      <c r="L276" s="523"/>
      <c r="M276" s="523"/>
      <c r="N276" s="523"/>
      <c r="O276" s="523"/>
      <c r="P276" s="523"/>
      <c r="Q276" s="524"/>
      <c r="R276" s="291"/>
      <c r="S276" s="291"/>
      <c r="T276" s="291"/>
      <c r="U276" s="291"/>
      <c r="V276" s="291"/>
      <c r="W276" s="291"/>
      <c r="X276" s="291"/>
      <c r="Y276" s="291"/>
      <c r="Z276" s="291"/>
      <c r="AA276" s="291"/>
      <c r="AB276" s="291"/>
      <c r="AC276" s="291"/>
      <c r="AD276" s="291"/>
    </row>
    <row r="277" spans="1:30" s="1163" customFormat="1" ht="15">
      <c r="A277" s="161">
        <v>269</v>
      </c>
      <c r="B277" s="1133"/>
      <c r="C277" s="1134"/>
      <c r="D277" s="1171" t="s">
        <v>608</v>
      </c>
      <c r="E277" s="1176"/>
      <c r="F277" s="1177"/>
      <c r="G277" s="1177"/>
      <c r="H277" s="1157"/>
      <c r="I277" s="1158">
        <f t="shared" si="38"/>
        <v>1797299</v>
      </c>
      <c r="J277" s="1162">
        <f aca="true" t="shared" si="46" ref="J277:Q278">SUM(J272,J266,J261,J256,J251,J246,J241,J236,J231,J225,J220,J215,J210,J205,J199,J194,J189,J184,J179,J174,J168,J156)</f>
        <v>725031</v>
      </c>
      <c r="K277" s="1162">
        <f t="shared" si="46"/>
        <v>182825</v>
      </c>
      <c r="L277" s="1162">
        <f t="shared" si="46"/>
        <v>846088</v>
      </c>
      <c r="M277" s="1162">
        <f t="shared" si="46"/>
        <v>0</v>
      </c>
      <c r="N277" s="1162">
        <f t="shared" si="46"/>
        <v>6172</v>
      </c>
      <c r="O277" s="1162">
        <f t="shared" si="46"/>
        <v>31051</v>
      </c>
      <c r="P277" s="1162">
        <f t="shared" si="46"/>
        <v>6132</v>
      </c>
      <c r="Q277" s="1173">
        <f t="shared" si="46"/>
        <v>0</v>
      </c>
      <c r="R277" s="1162"/>
      <c r="S277" s="1162"/>
      <c r="T277" s="1162"/>
      <c r="U277" s="1162"/>
      <c r="V277" s="1162"/>
      <c r="W277" s="1162"/>
      <c r="X277" s="1162"/>
      <c r="Y277" s="1162"/>
      <c r="Z277" s="1162"/>
      <c r="AA277" s="1162"/>
      <c r="AB277" s="1162"/>
      <c r="AC277" s="1162"/>
      <c r="AD277" s="1162"/>
    </row>
    <row r="278" spans="1:30" s="148" customFormat="1" ht="15">
      <c r="A278" s="161">
        <v>270</v>
      </c>
      <c r="B278" s="120"/>
      <c r="C278" s="111"/>
      <c r="D278" s="165" t="s">
        <v>807</v>
      </c>
      <c r="E278" s="1476"/>
      <c r="F278" s="749"/>
      <c r="G278" s="749"/>
      <c r="H278" s="283"/>
      <c r="I278" s="476">
        <f t="shared" si="38"/>
        <v>2031131</v>
      </c>
      <c r="J278" s="152">
        <f t="shared" si="46"/>
        <v>749587</v>
      </c>
      <c r="K278" s="152">
        <f t="shared" si="46"/>
        <v>189645</v>
      </c>
      <c r="L278" s="152">
        <f t="shared" si="46"/>
        <v>967195</v>
      </c>
      <c r="M278" s="152">
        <f t="shared" si="46"/>
        <v>0</v>
      </c>
      <c r="N278" s="152">
        <f t="shared" si="46"/>
        <v>3728</v>
      </c>
      <c r="O278" s="152">
        <f t="shared" si="46"/>
        <v>77411</v>
      </c>
      <c r="P278" s="152">
        <f t="shared" si="46"/>
        <v>43565</v>
      </c>
      <c r="Q278" s="284">
        <f t="shared" si="46"/>
        <v>0</v>
      </c>
      <c r="R278" s="152"/>
      <c r="S278" s="152"/>
      <c r="T278" s="152"/>
      <c r="U278" s="152"/>
      <c r="V278" s="152"/>
      <c r="W278" s="152"/>
      <c r="X278" s="152"/>
      <c r="Y278" s="152"/>
      <c r="Z278" s="152"/>
      <c r="AA278" s="152"/>
      <c r="AB278" s="152"/>
      <c r="AC278" s="152"/>
      <c r="AD278" s="152"/>
    </row>
    <row r="279" spans="1:30" s="151" customFormat="1" ht="28.5">
      <c r="A279" s="1345">
        <v>271</v>
      </c>
      <c r="B279" s="131"/>
      <c r="C279" s="443"/>
      <c r="D279" s="737" t="s">
        <v>1068</v>
      </c>
      <c r="E279" s="1485"/>
      <c r="F279" s="750"/>
      <c r="G279" s="750"/>
      <c r="H279" s="292"/>
      <c r="I279" s="477">
        <f t="shared" si="38"/>
        <v>8990</v>
      </c>
      <c r="J279" s="294">
        <f>SUM(J274,J268:J269,J263,J258,J253,J248:J248,J243,J238,J233,J227:J228,J222,J217,J212,J207,J201:J202,J196,J191,J186:J186,J181,J176,J170,J158:J160)+J163+J162+J161+J171+J165+J164</f>
        <v>11474</v>
      </c>
      <c r="K279" s="294">
        <f aca="true" t="shared" si="47" ref="K279:Q279">SUM(K274,K268:K269,K263,K258,K253,K248:K248,K243,K238,K233,K227:K228,K222,K217,K212,K207,K201:K202,K196,K191,K186:K186,K181,K176,K170,K158:K160)+K163+K162+K161+K171+K165+K164</f>
        <v>2488</v>
      </c>
      <c r="L279" s="294">
        <f t="shared" si="47"/>
        <v>-13418</v>
      </c>
      <c r="M279" s="294">
        <f t="shared" si="47"/>
        <v>0</v>
      </c>
      <c r="N279" s="294">
        <f t="shared" si="47"/>
        <v>-57</v>
      </c>
      <c r="O279" s="294">
        <f t="shared" si="47"/>
        <v>-4596</v>
      </c>
      <c r="P279" s="294">
        <f t="shared" si="47"/>
        <v>13099</v>
      </c>
      <c r="Q279" s="295">
        <f t="shared" si="47"/>
        <v>0</v>
      </c>
      <c r="R279" s="294"/>
      <c r="S279" s="294"/>
      <c r="T279" s="294"/>
      <c r="U279" s="294"/>
      <c r="V279" s="294"/>
      <c r="W279" s="294"/>
      <c r="X279" s="294"/>
      <c r="Y279" s="294"/>
      <c r="Z279" s="294"/>
      <c r="AA279" s="294"/>
      <c r="AB279" s="294"/>
      <c r="AC279" s="294"/>
      <c r="AD279" s="294"/>
    </row>
    <row r="280" spans="1:30" s="176" customFormat="1" ht="15.75" thickBot="1">
      <c r="A280" s="161">
        <v>272</v>
      </c>
      <c r="B280" s="489"/>
      <c r="C280" s="490"/>
      <c r="D280" s="488" t="s">
        <v>911</v>
      </c>
      <c r="E280" s="525"/>
      <c r="F280" s="751"/>
      <c r="G280" s="751"/>
      <c r="H280" s="491"/>
      <c r="I280" s="492">
        <f t="shared" si="38"/>
        <v>2040121</v>
      </c>
      <c r="J280" s="493">
        <f>SUM(J278:J279)</f>
        <v>761061</v>
      </c>
      <c r="K280" s="493">
        <f aca="true" t="shared" si="48" ref="K280:Q280">SUM(K278:K279)</f>
        <v>192133</v>
      </c>
      <c r="L280" s="493">
        <f t="shared" si="48"/>
        <v>953777</v>
      </c>
      <c r="M280" s="493">
        <f t="shared" si="48"/>
        <v>0</v>
      </c>
      <c r="N280" s="493">
        <f t="shared" si="48"/>
        <v>3671</v>
      </c>
      <c r="O280" s="493">
        <f t="shared" si="48"/>
        <v>72815</v>
      </c>
      <c r="P280" s="493">
        <f t="shared" si="48"/>
        <v>56664</v>
      </c>
      <c r="Q280" s="1310">
        <f t="shared" si="48"/>
        <v>0</v>
      </c>
      <c r="R280" s="198"/>
      <c r="S280" s="198"/>
      <c r="T280" s="198"/>
      <c r="U280" s="198"/>
      <c r="V280" s="198"/>
      <c r="W280" s="198"/>
      <c r="X280" s="198"/>
      <c r="Y280" s="198"/>
      <c r="Z280" s="198"/>
      <c r="AA280" s="198"/>
      <c r="AB280" s="198"/>
      <c r="AC280" s="198"/>
      <c r="AD280" s="198"/>
    </row>
    <row r="281" spans="1:30" s="171" customFormat="1" ht="15.75" thickTop="1">
      <c r="A281" s="161">
        <v>273</v>
      </c>
      <c r="B281" s="114">
        <v>16</v>
      </c>
      <c r="C281" s="756" t="s">
        <v>192</v>
      </c>
      <c r="D281" s="464"/>
      <c r="E281" s="757" t="s">
        <v>31</v>
      </c>
      <c r="F281" s="276">
        <v>1093476</v>
      </c>
      <c r="G281" s="276">
        <v>1021405</v>
      </c>
      <c r="H281" s="277">
        <v>1164814</v>
      </c>
      <c r="I281" s="497"/>
      <c r="J281" s="296"/>
      <c r="K281" s="296"/>
      <c r="L281" s="296"/>
      <c r="M281" s="296"/>
      <c r="N281" s="296"/>
      <c r="O281" s="296"/>
      <c r="P281" s="296"/>
      <c r="Q281" s="297"/>
      <c r="R281" s="703"/>
      <c r="S281" s="703"/>
      <c r="T281" s="703"/>
      <c r="U281" s="703"/>
      <c r="V281" s="703"/>
      <c r="W281" s="703"/>
      <c r="X281" s="703"/>
      <c r="Y281" s="703"/>
      <c r="Z281" s="703"/>
      <c r="AA281" s="703"/>
      <c r="AB281" s="703"/>
      <c r="AC281" s="703"/>
      <c r="AD281" s="703"/>
    </row>
    <row r="282" spans="1:30" s="1163" customFormat="1" ht="15">
      <c r="A282" s="161">
        <v>274</v>
      </c>
      <c r="B282" s="1133"/>
      <c r="C282" s="1134"/>
      <c r="D282" s="1135" t="s">
        <v>608</v>
      </c>
      <c r="E282" s="1155"/>
      <c r="F282" s="1156"/>
      <c r="G282" s="1156"/>
      <c r="H282" s="1157"/>
      <c r="I282" s="1158">
        <f t="shared" si="38"/>
        <v>1123075</v>
      </c>
      <c r="J282" s="1159">
        <v>260544</v>
      </c>
      <c r="K282" s="1159">
        <v>70565</v>
      </c>
      <c r="L282" s="1159">
        <v>779346</v>
      </c>
      <c r="M282" s="1160"/>
      <c r="N282" s="1160">
        <v>5000</v>
      </c>
      <c r="O282" s="1160">
        <v>7620</v>
      </c>
      <c r="P282" s="1160"/>
      <c r="Q282" s="1161"/>
      <c r="R282" s="1162"/>
      <c r="S282" s="1162"/>
      <c r="T282" s="1162"/>
      <c r="U282" s="1162"/>
      <c r="V282" s="1162"/>
      <c r="W282" s="1162"/>
      <c r="X282" s="1162"/>
      <c r="Y282" s="1162"/>
      <c r="Z282" s="1162"/>
      <c r="AA282" s="1162"/>
      <c r="AB282" s="1162"/>
      <c r="AC282" s="1162"/>
      <c r="AD282" s="1162"/>
    </row>
    <row r="283" spans="1:30" s="148" customFormat="1" ht="15">
      <c r="A283" s="161">
        <v>275</v>
      </c>
      <c r="B283" s="120"/>
      <c r="C283" s="111"/>
      <c r="D283" s="121" t="s">
        <v>807</v>
      </c>
      <c r="E283" s="164"/>
      <c r="F283" s="282"/>
      <c r="G283" s="282"/>
      <c r="H283" s="283"/>
      <c r="I283" s="476">
        <f t="shared" si="38"/>
        <v>1135813</v>
      </c>
      <c r="J283" s="279">
        <v>268790</v>
      </c>
      <c r="K283" s="279">
        <v>73624</v>
      </c>
      <c r="L283" s="279">
        <v>778853</v>
      </c>
      <c r="M283" s="280"/>
      <c r="N283" s="280">
        <v>5000</v>
      </c>
      <c r="O283" s="280">
        <v>9546</v>
      </c>
      <c r="P283" s="280"/>
      <c r="Q283" s="281"/>
      <c r="R283" s="152"/>
      <c r="S283" s="152"/>
      <c r="T283" s="152"/>
      <c r="U283" s="152"/>
      <c r="V283" s="152"/>
      <c r="W283" s="152"/>
      <c r="X283" s="152"/>
      <c r="Y283" s="152"/>
      <c r="Z283" s="152"/>
      <c r="AA283" s="152"/>
      <c r="AB283" s="152"/>
      <c r="AC283" s="152"/>
      <c r="AD283" s="152"/>
    </row>
    <row r="284" spans="1:30" s="151" customFormat="1" ht="15">
      <c r="A284" s="161">
        <v>276</v>
      </c>
      <c r="B284" s="131"/>
      <c r="C284" s="443"/>
      <c r="D284" s="138" t="s">
        <v>923</v>
      </c>
      <c r="E284" s="1505"/>
      <c r="F284" s="473"/>
      <c r="G284" s="473"/>
      <c r="H284" s="292"/>
      <c r="I284" s="477">
        <f t="shared" si="38"/>
        <v>537</v>
      </c>
      <c r="J284" s="294">
        <v>423</v>
      </c>
      <c r="K284" s="294">
        <v>114</v>
      </c>
      <c r="L284" s="294"/>
      <c r="M284" s="294"/>
      <c r="N284" s="294"/>
      <c r="O284" s="294"/>
      <c r="P284" s="294"/>
      <c r="Q284" s="295"/>
      <c r="R284" s="294"/>
      <c r="S284" s="294"/>
      <c r="T284" s="294"/>
      <c r="U284" s="294"/>
      <c r="V284" s="294"/>
      <c r="W284" s="294"/>
      <c r="X284" s="294"/>
      <c r="Y284" s="294"/>
      <c r="Z284" s="294"/>
      <c r="AA284" s="294"/>
      <c r="AB284" s="294"/>
      <c r="AC284" s="294"/>
      <c r="AD284" s="294"/>
    </row>
    <row r="285" spans="1:30" s="151" customFormat="1" ht="15">
      <c r="A285" s="161">
        <v>277</v>
      </c>
      <c r="B285" s="131"/>
      <c r="C285" s="443"/>
      <c r="D285" s="138" t="s">
        <v>931</v>
      </c>
      <c r="E285" s="1505"/>
      <c r="F285" s="473"/>
      <c r="G285" s="473"/>
      <c r="H285" s="292"/>
      <c r="I285" s="477">
        <f t="shared" si="38"/>
        <v>0</v>
      </c>
      <c r="J285" s="294"/>
      <c r="K285" s="294"/>
      <c r="L285" s="294">
        <v>-120</v>
      </c>
      <c r="M285" s="294"/>
      <c r="N285" s="294"/>
      <c r="O285" s="294">
        <v>120</v>
      </c>
      <c r="P285" s="294"/>
      <c r="Q285" s="295"/>
      <c r="R285" s="294"/>
      <c r="S285" s="294"/>
      <c r="T285" s="294"/>
      <c r="U285" s="294"/>
      <c r="V285" s="294"/>
      <c r="W285" s="294"/>
      <c r="X285" s="294"/>
      <c r="Y285" s="294"/>
      <c r="Z285" s="294"/>
      <c r="AA285" s="294"/>
      <c r="AB285" s="294"/>
      <c r="AC285" s="294"/>
      <c r="AD285" s="294"/>
    </row>
    <row r="286" spans="1:30" s="176" customFormat="1" ht="15.75" thickBot="1">
      <c r="A286" s="161">
        <v>278</v>
      </c>
      <c r="B286" s="1478"/>
      <c r="C286" s="1479"/>
      <c r="D286" s="135" t="s">
        <v>911</v>
      </c>
      <c r="E286" s="170"/>
      <c r="F286" s="475"/>
      <c r="G286" s="475"/>
      <c r="H286" s="299"/>
      <c r="I286" s="278">
        <f t="shared" si="38"/>
        <v>1136350</v>
      </c>
      <c r="J286" s="198">
        <f aca="true" t="shared" si="49" ref="J286:Q286">SUM(J283:J285)</f>
        <v>269213</v>
      </c>
      <c r="K286" s="198">
        <f t="shared" si="49"/>
        <v>73738</v>
      </c>
      <c r="L286" s="198">
        <f t="shared" si="49"/>
        <v>778733</v>
      </c>
      <c r="M286" s="198">
        <f t="shared" si="49"/>
        <v>0</v>
      </c>
      <c r="N286" s="198">
        <f t="shared" si="49"/>
        <v>5000</v>
      </c>
      <c r="O286" s="198">
        <f t="shared" si="49"/>
        <v>9666</v>
      </c>
      <c r="P286" s="198">
        <f t="shared" si="49"/>
        <v>0</v>
      </c>
      <c r="Q286" s="1308">
        <f t="shared" si="49"/>
        <v>0</v>
      </c>
      <c r="R286" s="198"/>
      <c r="S286" s="198"/>
      <c r="T286" s="198"/>
      <c r="U286" s="198"/>
      <c r="V286" s="198"/>
      <c r="W286" s="198"/>
      <c r="X286" s="198"/>
      <c r="Y286" s="198"/>
      <c r="Z286" s="198"/>
      <c r="AA286" s="198"/>
      <c r="AB286" s="198"/>
      <c r="AC286" s="198"/>
      <c r="AD286" s="198"/>
    </row>
    <row r="287" spans="1:30" s="141" customFormat="1" ht="15">
      <c r="A287" s="161">
        <v>279</v>
      </c>
      <c r="B287" s="1483"/>
      <c r="C287" s="500"/>
      <c r="D287" s="501" t="s">
        <v>413</v>
      </c>
      <c r="E287" s="502"/>
      <c r="F287" s="302">
        <f>SUM(F117,F150,F276,F281)</f>
        <v>4785013</v>
      </c>
      <c r="G287" s="302">
        <f>SUM(G117,G150,G276,G281)</f>
        <v>4798951</v>
      </c>
      <c r="H287" s="303">
        <f>SUM(H117,H150,H276,H281)</f>
        <v>5332819</v>
      </c>
      <c r="I287" s="503"/>
      <c r="J287" s="504"/>
      <c r="K287" s="504"/>
      <c r="L287" s="504"/>
      <c r="M287" s="505"/>
      <c r="N287" s="505"/>
      <c r="O287" s="505"/>
      <c r="P287" s="505"/>
      <c r="Q287" s="506"/>
      <c r="R287" s="272"/>
      <c r="S287" s="272"/>
      <c r="T287" s="272"/>
      <c r="U287" s="272"/>
      <c r="V287" s="272"/>
      <c r="W287" s="272"/>
      <c r="X287" s="272"/>
      <c r="Y287" s="272"/>
      <c r="Z287" s="272"/>
      <c r="AA287" s="272"/>
      <c r="AB287" s="272"/>
      <c r="AC287" s="272"/>
      <c r="AD287" s="272"/>
    </row>
    <row r="288" spans="1:30" s="1163" customFormat="1" ht="15">
      <c r="A288" s="161">
        <v>280</v>
      </c>
      <c r="B288" s="1133"/>
      <c r="C288" s="1134"/>
      <c r="D288" s="1171" t="s">
        <v>608</v>
      </c>
      <c r="E288" s="1176"/>
      <c r="F288" s="1177"/>
      <c r="G288" s="1177"/>
      <c r="H288" s="1157"/>
      <c r="I288" s="1158">
        <f t="shared" si="38"/>
        <v>5031537</v>
      </c>
      <c r="J288" s="1162">
        <f aca="true" t="shared" si="50" ref="J288:Q288">SUM(J118,J151,J277,J282)</f>
        <v>2303744</v>
      </c>
      <c r="K288" s="1162">
        <f t="shared" si="50"/>
        <v>619855</v>
      </c>
      <c r="L288" s="1162">
        <f t="shared" si="50"/>
        <v>2031452</v>
      </c>
      <c r="M288" s="1162">
        <f t="shared" si="50"/>
        <v>0</v>
      </c>
      <c r="N288" s="1162">
        <f t="shared" si="50"/>
        <v>23755</v>
      </c>
      <c r="O288" s="1162">
        <f t="shared" si="50"/>
        <v>46599</v>
      </c>
      <c r="P288" s="1162">
        <f t="shared" si="50"/>
        <v>6132</v>
      </c>
      <c r="Q288" s="1173">
        <f t="shared" si="50"/>
        <v>0</v>
      </c>
      <c r="R288" s="1162"/>
      <c r="S288" s="1162"/>
      <c r="T288" s="1162"/>
      <c r="U288" s="1162"/>
      <c r="V288" s="1162"/>
      <c r="W288" s="1162"/>
      <c r="X288" s="1162"/>
      <c r="Y288" s="1162"/>
      <c r="Z288" s="1162"/>
      <c r="AA288" s="1162"/>
      <c r="AB288" s="1162"/>
      <c r="AC288" s="1162"/>
      <c r="AD288" s="1162"/>
    </row>
    <row r="289" spans="1:30" s="148" customFormat="1" ht="15">
      <c r="A289" s="161">
        <v>281</v>
      </c>
      <c r="B289" s="120"/>
      <c r="C289" s="111"/>
      <c r="D289" s="165" t="s">
        <v>807</v>
      </c>
      <c r="E289" s="1476"/>
      <c r="F289" s="749"/>
      <c r="G289" s="749"/>
      <c r="H289" s="283"/>
      <c r="I289" s="476">
        <f t="shared" si="38"/>
        <v>5475097</v>
      </c>
      <c r="J289" s="152">
        <f aca="true" t="shared" si="51" ref="J289:Q289">SUM(J283,J278,J152,J119)</f>
        <v>2436448</v>
      </c>
      <c r="K289" s="152">
        <f t="shared" si="51"/>
        <v>669331</v>
      </c>
      <c r="L289" s="152">
        <f t="shared" si="51"/>
        <v>2168336</v>
      </c>
      <c r="M289" s="152">
        <f t="shared" si="51"/>
        <v>0</v>
      </c>
      <c r="N289" s="152">
        <f t="shared" si="51"/>
        <v>13721</v>
      </c>
      <c r="O289" s="152">
        <f t="shared" si="51"/>
        <v>143566</v>
      </c>
      <c r="P289" s="152">
        <f t="shared" si="51"/>
        <v>43695</v>
      </c>
      <c r="Q289" s="284">
        <f t="shared" si="51"/>
        <v>0</v>
      </c>
      <c r="R289" s="152"/>
      <c r="S289" s="152"/>
      <c r="T289" s="152"/>
      <c r="U289" s="152"/>
      <c r="V289" s="152"/>
      <c r="W289" s="152"/>
      <c r="X289" s="152"/>
      <c r="Y289" s="152"/>
      <c r="Z289" s="152"/>
      <c r="AA289" s="152"/>
      <c r="AB289" s="152"/>
      <c r="AC289" s="152"/>
      <c r="AD289" s="152"/>
    </row>
    <row r="290" spans="1:30" s="151" customFormat="1" ht="28.5">
      <c r="A290" s="1345">
        <v>282</v>
      </c>
      <c r="B290" s="131"/>
      <c r="C290" s="443"/>
      <c r="D290" s="737" t="s">
        <v>1069</v>
      </c>
      <c r="E290" s="1485"/>
      <c r="F290" s="750"/>
      <c r="G290" s="750"/>
      <c r="H290" s="292"/>
      <c r="I290" s="477">
        <f t="shared" si="38"/>
        <v>24779</v>
      </c>
      <c r="J290" s="294">
        <f aca="true" t="shared" si="52" ref="J290:Q290">SUM(J284:J285,J279,J153,J120)</f>
        <v>24986</v>
      </c>
      <c r="K290" s="294">
        <f t="shared" si="52"/>
        <v>6715</v>
      </c>
      <c r="L290" s="294">
        <f t="shared" si="52"/>
        <v>-16738</v>
      </c>
      <c r="M290" s="294">
        <f t="shared" si="52"/>
        <v>0</v>
      </c>
      <c r="N290" s="294">
        <f t="shared" si="52"/>
        <v>-1157</v>
      </c>
      <c r="O290" s="294">
        <f t="shared" si="52"/>
        <v>-2126</v>
      </c>
      <c r="P290" s="294">
        <f t="shared" si="52"/>
        <v>13099</v>
      </c>
      <c r="Q290" s="295">
        <f t="shared" si="52"/>
        <v>0</v>
      </c>
      <c r="R290" s="294"/>
      <c r="S290" s="294"/>
      <c r="T290" s="294"/>
      <c r="U290" s="294"/>
      <c r="V290" s="294"/>
      <c r="W290" s="294"/>
      <c r="X290" s="294"/>
      <c r="Y290" s="294"/>
      <c r="Z290" s="294"/>
      <c r="AA290" s="294"/>
      <c r="AB290" s="294"/>
      <c r="AC290" s="294"/>
      <c r="AD290" s="294"/>
    </row>
    <row r="291" spans="1:30" s="176" customFormat="1" ht="15.75" thickBot="1">
      <c r="A291" s="161">
        <v>283</v>
      </c>
      <c r="B291" s="507"/>
      <c r="C291" s="508"/>
      <c r="D291" s="509" t="s">
        <v>911</v>
      </c>
      <c r="E291" s="519"/>
      <c r="F291" s="758"/>
      <c r="G291" s="758"/>
      <c r="H291" s="510"/>
      <c r="I291" s="511">
        <f t="shared" si="38"/>
        <v>5499876</v>
      </c>
      <c r="J291" s="512">
        <f>SUM(J289:J290)</f>
        <v>2461434</v>
      </c>
      <c r="K291" s="512">
        <f aca="true" t="shared" si="53" ref="K291:Q291">SUM(K289:K290)</f>
        <v>676046</v>
      </c>
      <c r="L291" s="512">
        <f t="shared" si="53"/>
        <v>2151598</v>
      </c>
      <c r="M291" s="512">
        <f t="shared" si="53"/>
        <v>0</v>
      </c>
      <c r="N291" s="512">
        <f t="shared" si="53"/>
        <v>12564</v>
      </c>
      <c r="O291" s="512">
        <f t="shared" si="53"/>
        <v>141440</v>
      </c>
      <c r="P291" s="512">
        <f t="shared" si="53"/>
        <v>56794</v>
      </c>
      <c r="Q291" s="1311">
        <f t="shared" si="53"/>
        <v>0</v>
      </c>
      <c r="R291" s="198"/>
      <c r="S291" s="198"/>
      <c r="T291" s="198"/>
      <c r="U291" s="198"/>
      <c r="V291" s="198"/>
      <c r="W291" s="198"/>
      <c r="X291" s="198"/>
      <c r="Y291" s="198"/>
      <c r="Z291" s="198"/>
      <c r="AA291" s="198"/>
      <c r="AB291" s="198"/>
      <c r="AC291" s="198"/>
      <c r="AD291" s="198"/>
    </row>
    <row r="292" spans="1:30" s="465" customFormat="1" ht="15">
      <c r="A292" s="161">
        <v>284</v>
      </c>
      <c r="B292" s="114">
        <v>17</v>
      </c>
      <c r="C292" s="1568" t="s">
        <v>119</v>
      </c>
      <c r="D292" s="1568"/>
      <c r="E292" s="713" t="s">
        <v>31</v>
      </c>
      <c r="F292" s="759"/>
      <c r="G292" s="759"/>
      <c r="H292" s="759"/>
      <c r="I292" s="760"/>
      <c r="J292" s="761"/>
      <c r="K292" s="761"/>
      <c r="L292" s="761"/>
      <c r="M292" s="761"/>
      <c r="N292" s="761"/>
      <c r="O292" s="761"/>
      <c r="P292" s="761"/>
      <c r="Q292" s="762"/>
      <c r="R292" s="703"/>
      <c r="S292" s="763"/>
      <c r="T292" s="763"/>
      <c r="U292" s="763"/>
      <c r="V292" s="763"/>
      <c r="W292" s="763"/>
      <c r="X292" s="763"/>
      <c r="Y292" s="763"/>
      <c r="Z292" s="763"/>
      <c r="AA292" s="763"/>
      <c r="AB292" s="763"/>
      <c r="AC292" s="763"/>
      <c r="AD292" s="763"/>
    </row>
    <row r="293" spans="1:30" s="171" customFormat="1" ht="15">
      <c r="A293" s="161">
        <v>285</v>
      </c>
      <c r="B293" s="114"/>
      <c r="C293" s="115">
        <v>1</v>
      </c>
      <c r="D293" s="1475" t="s">
        <v>414</v>
      </c>
      <c r="E293" s="174"/>
      <c r="F293" s="276">
        <v>1061858</v>
      </c>
      <c r="G293" s="276">
        <v>1093581</v>
      </c>
      <c r="H293" s="277">
        <v>1075957</v>
      </c>
      <c r="I293" s="497"/>
      <c r="J293" s="163"/>
      <c r="K293" s="163"/>
      <c r="L293" s="163"/>
      <c r="M293" s="163"/>
      <c r="N293" s="163"/>
      <c r="O293" s="163"/>
      <c r="P293" s="163"/>
      <c r="Q293" s="668"/>
      <c r="R293" s="703"/>
      <c r="S293" s="703"/>
      <c r="T293" s="703"/>
      <c r="U293" s="703"/>
      <c r="V293" s="703"/>
      <c r="W293" s="703"/>
      <c r="X293" s="703"/>
      <c r="Y293" s="703"/>
      <c r="Z293" s="703"/>
      <c r="AA293" s="703"/>
      <c r="AB293" s="703"/>
      <c r="AC293" s="703"/>
      <c r="AD293" s="703"/>
    </row>
    <row r="294" spans="1:30" s="1163" customFormat="1" ht="15">
      <c r="A294" s="161">
        <v>286</v>
      </c>
      <c r="B294" s="1133"/>
      <c r="C294" s="1134"/>
      <c r="D294" s="1135" t="s">
        <v>608</v>
      </c>
      <c r="E294" s="1155"/>
      <c r="F294" s="1156"/>
      <c r="G294" s="1156"/>
      <c r="H294" s="1157"/>
      <c r="I294" s="1158">
        <f>SUM(J294:Q294)</f>
        <v>1145082</v>
      </c>
      <c r="J294" s="1159">
        <v>857468</v>
      </c>
      <c r="K294" s="1159">
        <v>241100</v>
      </c>
      <c r="L294" s="1159">
        <v>46514</v>
      </c>
      <c r="M294" s="1160"/>
      <c r="N294" s="1160"/>
      <c r="O294" s="1160"/>
      <c r="P294" s="1160"/>
      <c r="Q294" s="1161"/>
      <c r="R294" s="1162"/>
      <c r="S294" s="1162"/>
      <c r="T294" s="1162"/>
      <c r="U294" s="1162"/>
      <c r="V294" s="1162"/>
      <c r="W294" s="1162"/>
      <c r="X294" s="1162"/>
      <c r="Y294" s="1162"/>
      <c r="Z294" s="1162"/>
      <c r="AA294" s="1162"/>
      <c r="AB294" s="1162"/>
      <c r="AC294" s="1162"/>
      <c r="AD294" s="1162"/>
    </row>
    <row r="295" spans="1:30" s="148" customFormat="1" ht="15">
      <c r="A295" s="161">
        <v>287</v>
      </c>
      <c r="B295" s="120"/>
      <c r="C295" s="111"/>
      <c r="D295" s="121" t="s">
        <v>807</v>
      </c>
      <c r="E295" s="164"/>
      <c r="F295" s="282"/>
      <c r="G295" s="282"/>
      <c r="H295" s="283"/>
      <c r="I295" s="476">
        <f>SUM(J295:Q295)</f>
        <v>1225988</v>
      </c>
      <c r="J295" s="279">
        <v>921172</v>
      </c>
      <c r="K295" s="279">
        <v>258302</v>
      </c>
      <c r="L295" s="279">
        <v>46514</v>
      </c>
      <c r="M295" s="280"/>
      <c r="N295" s="280"/>
      <c r="O295" s="280"/>
      <c r="P295" s="280"/>
      <c r="Q295" s="281"/>
      <c r="R295" s="152"/>
      <c r="S295" s="152"/>
      <c r="T295" s="152"/>
      <c r="U295" s="152"/>
      <c r="V295" s="152"/>
      <c r="W295" s="152"/>
      <c r="X295" s="152"/>
      <c r="Y295" s="152"/>
      <c r="Z295" s="152"/>
      <c r="AA295" s="152"/>
      <c r="AB295" s="152"/>
      <c r="AC295" s="152"/>
      <c r="AD295" s="152"/>
    </row>
    <row r="296" spans="1:30" s="151" customFormat="1" ht="15">
      <c r="A296" s="161">
        <v>288</v>
      </c>
      <c r="B296" s="131"/>
      <c r="C296" s="443"/>
      <c r="D296" s="1485" t="s">
        <v>923</v>
      </c>
      <c r="E296" s="479"/>
      <c r="F296" s="480"/>
      <c r="G296" s="480"/>
      <c r="H296" s="292"/>
      <c r="I296" s="477">
        <f>SUM(J296:Q296)</f>
        <v>572</v>
      </c>
      <c r="J296" s="294">
        <v>450</v>
      </c>
      <c r="K296" s="294">
        <v>122</v>
      </c>
      <c r="L296" s="294"/>
      <c r="M296" s="294"/>
      <c r="N296" s="294"/>
      <c r="O296" s="294"/>
      <c r="P296" s="294"/>
      <c r="Q296" s="295"/>
      <c r="R296" s="294"/>
      <c r="S296" s="294"/>
      <c r="T296" s="294"/>
      <c r="U296" s="294"/>
      <c r="V296" s="294"/>
      <c r="W296" s="294"/>
      <c r="X296" s="294"/>
      <c r="Y296" s="294"/>
      <c r="Z296" s="294"/>
      <c r="AA296" s="294"/>
      <c r="AB296" s="294"/>
      <c r="AC296" s="294"/>
      <c r="AD296" s="294"/>
    </row>
    <row r="297" spans="1:30" s="176" customFormat="1" ht="15">
      <c r="A297" s="161">
        <v>289</v>
      </c>
      <c r="B297" s="1478"/>
      <c r="C297" s="1479"/>
      <c r="D297" s="518" t="s">
        <v>911</v>
      </c>
      <c r="E297" s="481"/>
      <c r="F297" s="482"/>
      <c r="G297" s="482"/>
      <c r="H297" s="299"/>
      <c r="I297" s="278">
        <f>SUM(J297:Q297)</f>
        <v>1226560</v>
      </c>
      <c r="J297" s="198">
        <f aca="true" t="shared" si="54" ref="J297:Q297">SUM(J295:J296)</f>
        <v>921622</v>
      </c>
      <c r="K297" s="198">
        <f t="shared" si="54"/>
        <v>258424</v>
      </c>
      <c r="L297" s="198">
        <f t="shared" si="54"/>
        <v>46514</v>
      </c>
      <c r="M297" s="198">
        <f t="shared" si="54"/>
        <v>0</v>
      </c>
      <c r="N297" s="198">
        <f t="shared" si="54"/>
        <v>0</v>
      </c>
      <c r="O297" s="198">
        <f t="shared" si="54"/>
        <v>0</v>
      </c>
      <c r="P297" s="198">
        <f t="shared" si="54"/>
        <v>0</v>
      </c>
      <c r="Q297" s="1308">
        <f t="shared" si="54"/>
        <v>0</v>
      </c>
      <c r="R297" s="198"/>
      <c r="S297" s="198"/>
      <c r="T297" s="198"/>
      <c r="U297" s="198"/>
      <c r="V297" s="198"/>
      <c r="W297" s="198"/>
      <c r="X297" s="198"/>
      <c r="Y297" s="198"/>
      <c r="Z297" s="198"/>
      <c r="AA297" s="198"/>
      <c r="AB297" s="198"/>
      <c r="AC297" s="198"/>
      <c r="AD297" s="198"/>
    </row>
    <row r="298" spans="1:30" s="171" customFormat="1" ht="15">
      <c r="A298" s="161">
        <v>290</v>
      </c>
      <c r="B298" s="114"/>
      <c r="C298" s="115">
        <v>2</v>
      </c>
      <c r="D298" s="1475" t="s">
        <v>415</v>
      </c>
      <c r="E298" s="174"/>
      <c r="F298" s="276"/>
      <c r="G298" s="276">
        <v>9173</v>
      </c>
      <c r="H298" s="277">
        <v>11753</v>
      </c>
      <c r="I298" s="497"/>
      <c r="J298" s="280"/>
      <c r="K298" s="280"/>
      <c r="L298" s="280"/>
      <c r="M298" s="280"/>
      <c r="N298" s="280"/>
      <c r="O298" s="280"/>
      <c r="P298" s="280"/>
      <c r="Q298" s="281"/>
      <c r="R298" s="703"/>
      <c r="S298" s="703"/>
      <c r="T298" s="703"/>
      <c r="U298" s="703"/>
      <c r="V298" s="703"/>
      <c r="W298" s="703"/>
      <c r="X298" s="703"/>
      <c r="Y298" s="703"/>
      <c r="Z298" s="703"/>
      <c r="AA298" s="703"/>
      <c r="AB298" s="703"/>
      <c r="AC298" s="703"/>
      <c r="AD298" s="703"/>
    </row>
    <row r="299" spans="1:30" s="1163" customFormat="1" ht="15">
      <c r="A299" s="161">
        <v>291</v>
      </c>
      <c r="B299" s="1133"/>
      <c r="C299" s="1134"/>
      <c r="D299" s="1176" t="s">
        <v>608</v>
      </c>
      <c r="E299" s="1171"/>
      <c r="F299" s="1172"/>
      <c r="G299" s="1172"/>
      <c r="H299" s="1157"/>
      <c r="I299" s="1158">
        <f>J299+K299+L299+M299+N299+O299+P299+Q299</f>
        <v>0</v>
      </c>
      <c r="J299" s="1162"/>
      <c r="K299" s="1162"/>
      <c r="L299" s="1162"/>
      <c r="M299" s="1162"/>
      <c r="N299" s="1162"/>
      <c r="O299" s="1162"/>
      <c r="P299" s="1162"/>
      <c r="Q299" s="1173"/>
      <c r="R299" s="1162"/>
      <c r="S299" s="1162"/>
      <c r="T299" s="1162"/>
      <c r="U299" s="1162"/>
      <c r="V299" s="1162"/>
      <c r="W299" s="1162"/>
      <c r="X299" s="1162"/>
      <c r="Y299" s="1162"/>
      <c r="Z299" s="1162"/>
      <c r="AA299" s="1162"/>
      <c r="AB299" s="1162"/>
      <c r="AC299" s="1162"/>
      <c r="AD299" s="1162"/>
    </row>
    <row r="300" spans="1:30" s="148" customFormat="1" ht="15">
      <c r="A300" s="161">
        <v>292</v>
      </c>
      <c r="B300" s="120"/>
      <c r="C300" s="111"/>
      <c r="D300" s="715" t="s">
        <v>807</v>
      </c>
      <c r="E300" s="165"/>
      <c r="F300" s="285"/>
      <c r="G300" s="285"/>
      <c r="H300" s="283"/>
      <c r="I300" s="476">
        <f>J300+K300+L300+M300+N300+O300+P300+Q300</f>
        <v>0</v>
      </c>
      <c r="J300" s="152"/>
      <c r="K300" s="152"/>
      <c r="L300" s="152"/>
      <c r="M300" s="152"/>
      <c r="N300" s="152"/>
      <c r="O300" s="152"/>
      <c r="P300" s="152"/>
      <c r="Q300" s="284"/>
      <c r="R300" s="152"/>
      <c r="S300" s="152"/>
      <c r="T300" s="152"/>
      <c r="U300" s="152"/>
      <c r="V300" s="152"/>
      <c r="W300" s="152"/>
      <c r="X300" s="152"/>
      <c r="Y300" s="152"/>
      <c r="Z300" s="152"/>
      <c r="AA300" s="152"/>
      <c r="AB300" s="152"/>
      <c r="AC300" s="152"/>
      <c r="AD300" s="152"/>
    </row>
    <row r="301" spans="1:30" s="151" customFormat="1" ht="15">
      <c r="A301" s="161">
        <v>293</v>
      </c>
      <c r="B301" s="131"/>
      <c r="C301" s="443"/>
      <c r="D301" s="1485" t="s">
        <v>609</v>
      </c>
      <c r="E301" s="479"/>
      <c r="F301" s="480"/>
      <c r="G301" s="480"/>
      <c r="H301" s="292"/>
      <c r="I301" s="477">
        <f>J301+K301+L301+M301+N301+O301+P301+Q301</f>
        <v>0</v>
      </c>
      <c r="J301" s="294"/>
      <c r="K301" s="294"/>
      <c r="L301" s="294"/>
      <c r="M301" s="294"/>
      <c r="N301" s="294"/>
      <c r="O301" s="294"/>
      <c r="P301" s="294"/>
      <c r="Q301" s="295"/>
      <c r="R301" s="294"/>
      <c r="S301" s="294"/>
      <c r="T301" s="294"/>
      <c r="U301" s="294"/>
      <c r="V301" s="294"/>
      <c r="W301" s="294"/>
      <c r="X301" s="294"/>
      <c r="Y301" s="294"/>
      <c r="Z301" s="294"/>
      <c r="AA301" s="294"/>
      <c r="AB301" s="294"/>
      <c r="AC301" s="294"/>
      <c r="AD301" s="294"/>
    </row>
    <row r="302" spans="1:30" s="176" customFormat="1" ht="15">
      <c r="A302" s="161">
        <v>294</v>
      </c>
      <c r="B302" s="1478"/>
      <c r="C302" s="1479"/>
      <c r="D302" s="518" t="s">
        <v>911</v>
      </c>
      <c r="E302" s="481"/>
      <c r="F302" s="482"/>
      <c r="G302" s="482"/>
      <c r="H302" s="299"/>
      <c r="I302" s="278">
        <f>J302+K302+L302+M302+N302+O302+P302+Q302</f>
        <v>0</v>
      </c>
      <c r="J302" s="198">
        <f>SUM(J300:J301)</f>
        <v>0</v>
      </c>
      <c r="K302" s="198">
        <f aca="true" t="shared" si="55" ref="K302:Q302">SUM(K300:K301)</f>
        <v>0</v>
      </c>
      <c r="L302" s="198">
        <f t="shared" si="55"/>
        <v>0</v>
      </c>
      <c r="M302" s="198">
        <f t="shared" si="55"/>
        <v>0</v>
      </c>
      <c r="N302" s="198">
        <f t="shared" si="55"/>
        <v>0</v>
      </c>
      <c r="O302" s="198">
        <f t="shared" si="55"/>
        <v>0</v>
      </c>
      <c r="P302" s="198">
        <f t="shared" si="55"/>
        <v>0</v>
      </c>
      <c r="Q302" s="1308">
        <f t="shared" si="55"/>
        <v>0</v>
      </c>
      <c r="R302" s="198"/>
      <c r="S302" s="198"/>
      <c r="T302" s="198"/>
      <c r="U302" s="198"/>
      <c r="V302" s="198"/>
      <c r="W302" s="198"/>
      <c r="X302" s="198"/>
      <c r="Y302" s="198"/>
      <c r="Z302" s="198"/>
      <c r="AA302" s="198"/>
      <c r="AB302" s="198"/>
      <c r="AC302" s="198"/>
      <c r="AD302" s="198"/>
    </row>
    <row r="303" spans="1:30" s="171" customFormat="1" ht="15">
      <c r="A303" s="161">
        <v>295</v>
      </c>
      <c r="B303" s="114"/>
      <c r="C303" s="115">
        <v>3</v>
      </c>
      <c r="D303" s="1564" t="s">
        <v>416</v>
      </c>
      <c r="E303" s="1564"/>
      <c r="F303" s="1564"/>
      <c r="G303" s="276"/>
      <c r="H303" s="277">
        <v>10933</v>
      </c>
      <c r="I303" s="497"/>
      <c r="J303" s="280"/>
      <c r="K303" s="280"/>
      <c r="L303" s="280"/>
      <c r="M303" s="280"/>
      <c r="N303" s="280"/>
      <c r="O303" s="280"/>
      <c r="P303" s="280"/>
      <c r="Q303" s="281"/>
      <c r="R303" s="1334"/>
      <c r="S303" s="1334"/>
      <c r="T303" s="1334"/>
      <c r="U303" s="1334"/>
      <c r="V303" s="1334"/>
      <c r="W303" s="1334"/>
      <c r="X303" s="1334"/>
      <c r="Y303" s="1334"/>
      <c r="Z303" s="1334"/>
      <c r="AA303" s="1334"/>
      <c r="AB303" s="1334"/>
      <c r="AC303" s="1334"/>
      <c r="AD303" s="1334"/>
    </row>
    <row r="304" spans="1:30" s="1163" customFormat="1" ht="15">
      <c r="A304" s="161">
        <v>296</v>
      </c>
      <c r="B304" s="1133"/>
      <c r="C304" s="1134"/>
      <c r="D304" s="1176" t="s">
        <v>608</v>
      </c>
      <c r="E304" s="1171"/>
      <c r="F304" s="1172"/>
      <c r="G304" s="1172"/>
      <c r="H304" s="1157"/>
      <c r="I304" s="1158">
        <f>J304+K304+L304+M304+N304+O304+P304+Q304</f>
        <v>0</v>
      </c>
      <c r="J304" s="1162"/>
      <c r="K304" s="1162"/>
      <c r="L304" s="1162"/>
      <c r="M304" s="1162"/>
      <c r="N304" s="1162"/>
      <c r="O304" s="1162"/>
      <c r="P304" s="1162"/>
      <c r="Q304" s="1173"/>
      <c r="R304" s="1162"/>
      <c r="S304" s="1162"/>
      <c r="T304" s="1162"/>
      <c r="U304" s="1162"/>
      <c r="V304" s="1162"/>
      <c r="W304" s="1162"/>
      <c r="X304" s="1162"/>
      <c r="Y304" s="1162"/>
      <c r="Z304" s="1162"/>
      <c r="AA304" s="1162"/>
      <c r="AB304" s="1162"/>
      <c r="AC304" s="1162"/>
      <c r="AD304" s="1162"/>
    </row>
    <row r="305" spans="1:30" s="148" customFormat="1" ht="15">
      <c r="A305" s="161">
        <v>297</v>
      </c>
      <c r="B305" s="120"/>
      <c r="C305" s="111"/>
      <c r="D305" s="715" t="s">
        <v>807</v>
      </c>
      <c r="E305" s="165"/>
      <c r="F305" s="285"/>
      <c r="G305" s="285"/>
      <c r="H305" s="283"/>
      <c r="I305" s="476">
        <f>J305+K305+L305+M305+N305+O305+P305+Q305</f>
        <v>0</v>
      </c>
      <c r="J305" s="152"/>
      <c r="K305" s="152"/>
      <c r="L305" s="152"/>
      <c r="M305" s="152"/>
      <c r="N305" s="152"/>
      <c r="O305" s="152"/>
      <c r="P305" s="152"/>
      <c r="Q305" s="284"/>
      <c r="R305" s="152"/>
      <c r="S305" s="152"/>
      <c r="T305" s="152"/>
      <c r="U305" s="152"/>
      <c r="V305" s="152"/>
      <c r="W305" s="152"/>
      <c r="X305" s="152"/>
      <c r="Y305" s="152"/>
      <c r="Z305" s="152"/>
      <c r="AA305" s="152"/>
      <c r="AB305" s="152"/>
      <c r="AC305" s="152"/>
      <c r="AD305" s="152"/>
    </row>
    <row r="306" spans="1:30" s="151" customFormat="1" ht="15">
      <c r="A306" s="161">
        <v>298</v>
      </c>
      <c r="B306" s="131"/>
      <c r="C306" s="443"/>
      <c r="D306" s="1485" t="s">
        <v>609</v>
      </c>
      <c r="E306" s="479"/>
      <c r="F306" s="480"/>
      <c r="G306" s="480"/>
      <c r="H306" s="292"/>
      <c r="I306" s="477">
        <f>J306+K306+L306+M306+N306+O306+P306+Q306</f>
        <v>0</v>
      </c>
      <c r="J306" s="294"/>
      <c r="K306" s="294"/>
      <c r="L306" s="294"/>
      <c r="M306" s="294"/>
      <c r="N306" s="294"/>
      <c r="O306" s="294"/>
      <c r="P306" s="294"/>
      <c r="Q306" s="295"/>
      <c r="R306" s="294"/>
      <c r="S306" s="294"/>
      <c r="T306" s="294"/>
      <c r="U306" s="294"/>
      <c r="V306" s="294"/>
      <c r="W306" s="294"/>
      <c r="X306" s="294"/>
      <c r="Y306" s="294"/>
      <c r="Z306" s="294"/>
      <c r="AA306" s="294"/>
      <c r="AB306" s="294"/>
      <c r="AC306" s="294"/>
      <c r="AD306" s="294"/>
    </row>
    <row r="307" spans="1:30" s="176" customFormat="1" ht="15">
      <c r="A307" s="161">
        <v>299</v>
      </c>
      <c r="B307" s="1478"/>
      <c r="C307" s="1479"/>
      <c r="D307" s="518" t="s">
        <v>911</v>
      </c>
      <c r="E307" s="481"/>
      <c r="F307" s="482"/>
      <c r="G307" s="482"/>
      <c r="H307" s="299"/>
      <c r="I307" s="278">
        <f>J307+K307+L307+M307+N307+O307+P307+Q307</f>
        <v>0</v>
      </c>
      <c r="J307" s="198">
        <f>SUM(J305:J306)</f>
        <v>0</v>
      </c>
      <c r="K307" s="198">
        <f aca="true" t="shared" si="56" ref="K307:Q307">SUM(K305:K306)</f>
        <v>0</v>
      </c>
      <c r="L307" s="198">
        <f t="shared" si="56"/>
        <v>0</v>
      </c>
      <c r="M307" s="198">
        <f t="shared" si="56"/>
        <v>0</v>
      </c>
      <c r="N307" s="198">
        <f t="shared" si="56"/>
        <v>0</v>
      </c>
      <c r="O307" s="198">
        <f t="shared" si="56"/>
        <v>0</v>
      </c>
      <c r="P307" s="198">
        <f t="shared" si="56"/>
        <v>0</v>
      </c>
      <c r="Q307" s="1308">
        <f t="shared" si="56"/>
        <v>0</v>
      </c>
      <c r="R307" s="198"/>
      <c r="S307" s="198"/>
      <c r="T307" s="198"/>
      <c r="U307" s="198"/>
      <c r="V307" s="198"/>
      <c r="W307" s="198"/>
      <c r="X307" s="198"/>
      <c r="Y307" s="198"/>
      <c r="Z307" s="198"/>
      <c r="AA307" s="198"/>
      <c r="AB307" s="198"/>
      <c r="AC307" s="198"/>
      <c r="AD307" s="198"/>
    </row>
    <row r="308" spans="1:30" s="171" customFormat="1" ht="15">
      <c r="A308" s="161">
        <v>300</v>
      </c>
      <c r="B308" s="114"/>
      <c r="C308" s="115">
        <v>4</v>
      </c>
      <c r="D308" s="1475" t="s">
        <v>417</v>
      </c>
      <c r="E308" s="174"/>
      <c r="F308" s="276"/>
      <c r="G308" s="276"/>
      <c r="H308" s="277">
        <v>10350</v>
      </c>
      <c r="I308" s="497"/>
      <c r="J308" s="280"/>
      <c r="K308" s="280"/>
      <c r="L308" s="280"/>
      <c r="M308" s="280"/>
      <c r="N308" s="280"/>
      <c r="O308" s="280"/>
      <c r="P308" s="280"/>
      <c r="Q308" s="281"/>
      <c r="R308" s="703"/>
      <c r="S308" s="703"/>
      <c r="T308" s="703"/>
      <c r="U308" s="703"/>
      <c r="V308" s="703"/>
      <c r="W308" s="703"/>
      <c r="X308" s="703"/>
      <c r="Y308" s="703"/>
      <c r="Z308" s="703"/>
      <c r="AA308" s="703"/>
      <c r="AB308" s="703"/>
      <c r="AC308" s="703"/>
      <c r="AD308" s="703"/>
    </row>
    <row r="309" spans="1:30" s="1163" customFormat="1" ht="15">
      <c r="A309" s="161">
        <v>301</v>
      </c>
      <c r="B309" s="1133"/>
      <c r="C309" s="1134"/>
      <c r="D309" s="1176" t="s">
        <v>608</v>
      </c>
      <c r="E309" s="1171"/>
      <c r="F309" s="1172"/>
      <c r="G309" s="1172"/>
      <c r="H309" s="1157"/>
      <c r="I309" s="1158">
        <f>J309+K309+L309+M309+N309+O309+P309+Q309</f>
        <v>0</v>
      </c>
      <c r="J309" s="1162"/>
      <c r="K309" s="1162"/>
      <c r="L309" s="1162"/>
      <c r="M309" s="1162"/>
      <c r="N309" s="1162"/>
      <c r="O309" s="1162"/>
      <c r="P309" s="1162"/>
      <c r="Q309" s="1173"/>
      <c r="R309" s="1162"/>
      <c r="S309" s="1162"/>
      <c r="T309" s="1162"/>
      <c r="U309" s="1162"/>
      <c r="V309" s="1162"/>
      <c r="W309" s="1162"/>
      <c r="X309" s="1162"/>
      <c r="Y309" s="1162"/>
      <c r="Z309" s="1162"/>
      <c r="AA309" s="1162"/>
      <c r="AB309" s="1162"/>
      <c r="AC309" s="1162"/>
      <c r="AD309" s="1162"/>
    </row>
    <row r="310" spans="1:30" s="148" customFormat="1" ht="15">
      <c r="A310" s="161">
        <v>302</v>
      </c>
      <c r="B310" s="120"/>
      <c r="C310" s="111"/>
      <c r="D310" s="715" t="s">
        <v>807</v>
      </c>
      <c r="E310" s="165"/>
      <c r="F310" s="285"/>
      <c r="G310" s="285"/>
      <c r="H310" s="283"/>
      <c r="I310" s="476">
        <f>J310+K310+L310+M310+N310+O310+P310+Q310</f>
        <v>0</v>
      </c>
      <c r="J310" s="152"/>
      <c r="K310" s="152"/>
      <c r="L310" s="152"/>
      <c r="M310" s="152"/>
      <c r="N310" s="152"/>
      <c r="O310" s="152"/>
      <c r="P310" s="152"/>
      <c r="Q310" s="284"/>
      <c r="R310" s="152"/>
      <c r="S310" s="152"/>
      <c r="T310" s="152"/>
      <c r="U310" s="152"/>
      <c r="V310" s="152"/>
      <c r="W310" s="152"/>
      <c r="X310" s="152"/>
      <c r="Y310" s="152"/>
      <c r="Z310" s="152"/>
      <c r="AA310" s="152"/>
      <c r="AB310" s="152"/>
      <c r="AC310" s="152"/>
      <c r="AD310" s="152"/>
    </row>
    <row r="311" spans="1:30" s="151" customFormat="1" ht="15">
      <c r="A311" s="161">
        <v>303</v>
      </c>
      <c r="B311" s="131"/>
      <c r="C311" s="443"/>
      <c r="D311" s="1485" t="s">
        <v>609</v>
      </c>
      <c r="E311" s="479"/>
      <c r="F311" s="480"/>
      <c r="G311" s="480"/>
      <c r="H311" s="292"/>
      <c r="I311" s="477">
        <f>J311+K311+L311+M311+N311+O311+P311+Q311</f>
        <v>0</v>
      </c>
      <c r="J311" s="294"/>
      <c r="K311" s="294"/>
      <c r="L311" s="294"/>
      <c r="M311" s="294"/>
      <c r="N311" s="294"/>
      <c r="O311" s="294"/>
      <c r="P311" s="294"/>
      <c r="Q311" s="295"/>
      <c r="R311" s="294"/>
      <c r="S311" s="294"/>
      <c r="T311" s="294"/>
      <c r="U311" s="294"/>
      <c r="V311" s="294"/>
      <c r="W311" s="294"/>
      <c r="X311" s="294"/>
      <c r="Y311" s="294"/>
      <c r="Z311" s="294"/>
      <c r="AA311" s="294"/>
      <c r="AB311" s="294"/>
      <c r="AC311" s="294"/>
      <c r="AD311" s="294"/>
    </row>
    <row r="312" spans="1:30" s="176" customFormat="1" ht="15">
      <c r="A312" s="161">
        <v>304</v>
      </c>
      <c r="B312" s="1478"/>
      <c r="C312" s="1479"/>
      <c r="D312" s="518" t="s">
        <v>911</v>
      </c>
      <c r="E312" s="481"/>
      <c r="F312" s="482"/>
      <c r="G312" s="482"/>
      <c r="H312" s="299"/>
      <c r="I312" s="278">
        <f>J312+K312+L312+M312+N312+O312+P312+Q312</f>
        <v>0</v>
      </c>
      <c r="J312" s="198">
        <f>SUM(J310:J311)</f>
        <v>0</v>
      </c>
      <c r="K312" s="198">
        <f aca="true" t="shared" si="57" ref="K312:Q312">SUM(K310:K311)</f>
        <v>0</v>
      </c>
      <c r="L312" s="198">
        <f t="shared" si="57"/>
        <v>0</v>
      </c>
      <c r="M312" s="198">
        <f t="shared" si="57"/>
        <v>0</v>
      </c>
      <c r="N312" s="198">
        <f t="shared" si="57"/>
        <v>0</v>
      </c>
      <c r="O312" s="198">
        <f t="shared" si="57"/>
        <v>0</v>
      </c>
      <c r="P312" s="198">
        <f t="shared" si="57"/>
        <v>0</v>
      </c>
      <c r="Q312" s="1308">
        <f t="shared" si="57"/>
        <v>0</v>
      </c>
      <c r="R312" s="198"/>
      <c r="S312" s="198"/>
      <c r="T312" s="198"/>
      <c r="U312" s="198"/>
      <c r="V312" s="198"/>
      <c r="W312" s="198"/>
      <c r="X312" s="198"/>
      <c r="Y312" s="198"/>
      <c r="Z312" s="198"/>
      <c r="AA312" s="198"/>
      <c r="AB312" s="198"/>
      <c r="AC312" s="198"/>
      <c r="AD312" s="198"/>
    </row>
    <row r="313" spans="1:30" s="171" customFormat="1" ht="15">
      <c r="A313" s="161">
        <v>305</v>
      </c>
      <c r="B313" s="114"/>
      <c r="C313" s="115">
        <v>5</v>
      </c>
      <c r="D313" s="1475" t="s">
        <v>760</v>
      </c>
      <c r="E313" s="174"/>
      <c r="F313" s="276"/>
      <c r="G313" s="276"/>
      <c r="H313" s="277"/>
      <c r="I313" s="497"/>
      <c r="J313" s="280"/>
      <c r="K313" s="280"/>
      <c r="L313" s="280"/>
      <c r="M313" s="280"/>
      <c r="N313" s="280"/>
      <c r="O313" s="280"/>
      <c r="P313" s="280"/>
      <c r="Q313" s="281"/>
      <c r="R313" s="703"/>
      <c r="S313" s="703"/>
      <c r="T313" s="703"/>
      <c r="U313" s="703"/>
      <c r="V313" s="703"/>
      <c r="W313" s="703"/>
      <c r="X313" s="703"/>
      <c r="Y313" s="703"/>
      <c r="Z313" s="703"/>
      <c r="AA313" s="703"/>
      <c r="AB313" s="703"/>
      <c r="AC313" s="703"/>
      <c r="AD313" s="703"/>
    </row>
    <row r="314" spans="1:30" s="1163" customFormat="1" ht="15">
      <c r="A314" s="161">
        <v>306</v>
      </c>
      <c r="B314" s="1133"/>
      <c r="C314" s="1134"/>
      <c r="D314" s="1176" t="s">
        <v>608</v>
      </c>
      <c r="E314" s="1171"/>
      <c r="F314" s="1172"/>
      <c r="G314" s="1172"/>
      <c r="H314" s="1157"/>
      <c r="I314" s="1158">
        <f>SUM(J314:Q314)</f>
        <v>9170</v>
      </c>
      <c r="J314" s="1162">
        <v>6379</v>
      </c>
      <c r="K314" s="1162">
        <v>1855</v>
      </c>
      <c r="L314" s="1162">
        <v>936</v>
      </c>
      <c r="M314" s="1162"/>
      <c r="N314" s="1162"/>
      <c r="O314" s="1162"/>
      <c r="P314" s="1162"/>
      <c r="Q314" s="1173"/>
      <c r="R314" s="1162"/>
      <c r="S314" s="1162"/>
      <c r="T314" s="1162"/>
      <c r="U314" s="1162"/>
      <c r="V314" s="1162"/>
      <c r="W314" s="1162"/>
      <c r="X314" s="1162"/>
      <c r="Y314" s="1162"/>
      <c r="Z314" s="1162"/>
      <c r="AA314" s="1162"/>
      <c r="AB314" s="1162"/>
      <c r="AC314" s="1162"/>
      <c r="AD314" s="1162"/>
    </row>
    <row r="315" spans="1:30" s="148" customFormat="1" ht="15">
      <c r="A315" s="161">
        <v>307</v>
      </c>
      <c r="B315" s="120"/>
      <c r="C315" s="111"/>
      <c r="D315" s="715" t="s">
        <v>807</v>
      </c>
      <c r="E315" s="165"/>
      <c r="F315" s="285"/>
      <c r="G315" s="285"/>
      <c r="H315" s="283"/>
      <c r="I315" s="476">
        <f>SUM(J315:Q315)</f>
        <v>9770</v>
      </c>
      <c r="J315" s="152">
        <v>6647</v>
      </c>
      <c r="K315" s="152">
        <v>1927</v>
      </c>
      <c r="L315" s="152">
        <v>1196</v>
      </c>
      <c r="M315" s="152"/>
      <c r="N315" s="152"/>
      <c r="O315" s="152"/>
      <c r="P315" s="152"/>
      <c r="Q315" s="284"/>
      <c r="R315" s="152"/>
      <c r="S315" s="152"/>
      <c r="T315" s="152"/>
      <c r="U315" s="152"/>
      <c r="V315" s="152"/>
      <c r="W315" s="152"/>
      <c r="X315" s="152"/>
      <c r="Y315" s="152"/>
      <c r="Z315" s="152"/>
      <c r="AA315" s="152"/>
      <c r="AB315" s="152"/>
      <c r="AC315" s="152"/>
      <c r="AD315" s="152"/>
    </row>
    <row r="316" spans="1:30" s="151" customFormat="1" ht="15">
      <c r="A316" s="161">
        <v>308</v>
      </c>
      <c r="B316" s="131"/>
      <c r="C316" s="443"/>
      <c r="D316" s="1485" t="s">
        <v>609</v>
      </c>
      <c r="E316" s="479"/>
      <c r="F316" s="480"/>
      <c r="G316" s="480"/>
      <c r="H316" s="292"/>
      <c r="I316" s="477">
        <f>SUM(J316:Q316)</f>
        <v>0</v>
      </c>
      <c r="J316" s="294"/>
      <c r="K316" s="294"/>
      <c r="L316" s="294"/>
      <c r="M316" s="294"/>
      <c r="N316" s="294"/>
      <c r="O316" s="294"/>
      <c r="P316" s="294"/>
      <c r="Q316" s="295"/>
      <c r="R316" s="294"/>
      <c r="S316" s="294"/>
      <c r="T316" s="294"/>
      <c r="U316" s="294"/>
      <c r="V316" s="294"/>
      <c r="W316" s="294"/>
      <c r="X316" s="294"/>
      <c r="Y316" s="294"/>
      <c r="Z316" s="294"/>
      <c r="AA316" s="294"/>
      <c r="AB316" s="294"/>
      <c r="AC316" s="294"/>
      <c r="AD316" s="294"/>
    </row>
    <row r="317" spans="1:30" s="176" customFormat="1" ht="15">
      <c r="A317" s="161">
        <v>309</v>
      </c>
      <c r="B317" s="1478"/>
      <c r="C317" s="1479"/>
      <c r="D317" s="518" t="s">
        <v>911</v>
      </c>
      <c r="E317" s="481"/>
      <c r="F317" s="482"/>
      <c r="G317" s="482"/>
      <c r="H317" s="299"/>
      <c r="I317" s="278">
        <f>SUM(J317:Q317)</f>
        <v>9770</v>
      </c>
      <c r="J317" s="198">
        <f>SUM(J315:J316)</f>
        <v>6647</v>
      </c>
      <c r="K317" s="198">
        <f aca="true" t="shared" si="58" ref="K317:Q317">SUM(K315:K316)</f>
        <v>1927</v>
      </c>
      <c r="L317" s="198">
        <f t="shared" si="58"/>
        <v>1196</v>
      </c>
      <c r="M317" s="198">
        <f t="shared" si="58"/>
        <v>0</v>
      </c>
      <c r="N317" s="198">
        <f t="shared" si="58"/>
        <v>0</v>
      </c>
      <c r="O317" s="198">
        <f t="shared" si="58"/>
        <v>0</v>
      </c>
      <c r="P317" s="198">
        <f t="shared" si="58"/>
        <v>0</v>
      </c>
      <c r="Q317" s="1308">
        <f t="shared" si="58"/>
        <v>0</v>
      </c>
      <c r="R317" s="198"/>
      <c r="S317" s="198"/>
      <c r="T317" s="198"/>
      <c r="U317" s="198"/>
      <c r="V317" s="198"/>
      <c r="W317" s="198"/>
      <c r="X317" s="198"/>
      <c r="Y317" s="198"/>
      <c r="Z317" s="198"/>
      <c r="AA317" s="198"/>
      <c r="AB317" s="198"/>
      <c r="AC317" s="198"/>
      <c r="AD317" s="198"/>
    </row>
    <row r="318" spans="1:30" s="171" customFormat="1" ht="15">
      <c r="A318" s="161">
        <v>310</v>
      </c>
      <c r="B318" s="114"/>
      <c r="C318" s="115">
        <v>6</v>
      </c>
      <c r="D318" s="1475" t="s">
        <v>418</v>
      </c>
      <c r="E318" s="174"/>
      <c r="F318" s="276">
        <v>109284</v>
      </c>
      <c r="G318" s="276">
        <v>148400</v>
      </c>
      <c r="H318" s="277">
        <v>130574</v>
      </c>
      <c r="I318" s="497"/>
      <c r="J318" s="280"/>
      <c r="K318" s="280"/>
      <c r="L318" s="280"/>
      <c r="M318" s="280"/>
      <c r="N318" s="280"/>
      <c r="O318" s="280"/>
      <c r="P318" s="280"/>
      <c r="Q318" s="281"/>
      <c r="R318" s="703"/>
      <c r="S318" s="703"/>
      <c r="T318" s="703"/>
      <c r="U318" s="703"/>
      <c r="V318" s="703"/>
      <c r="W318" s="703"/>
      <c r="X318" s="703"/>
      <c r="Y318" s="703"/>
      <c r="Z318" s="703"/>
      <c r="AA318" s="703"/>
      <c r="AB318" s="703"/>
      <c r="AC318" s="703"/>
      <c r="AD318" s="703"/>
    </row>
    <row r="319" spans="1:30" s="1163" customFormat="1" ht="15">
      <c r="A319" s="161">
        <v>311</v>
      </c>
      <c r="B319" s="1133"/>
      <c r="C319" s="1134"/>
      <c r="D319" s="1176" t="s">
        <v>608</v>
      </c>
      <c r="E319" s="1171"/>
      <c r="F319" s="1172"/>
      <c r="G319" s="1172"/>
      <c r="H319" s="1157"/>
      <c r="I319" s="1158">
        <f>SUM(J319:Q319)</f>
        <v>148618</v>
      </c>
      <c r="J319" s="1162">
        <v>3000</v>
      </c>
      <c r="K319" s="1162">
        <v>1535</v>
      </c>
      <c r="L319" s="1162">
        <v>144083</v>
      </c>
      <c r="M319" s="1162"/>
      <c r="N319" s="1162"/>
      <c r="O319" s="1162"/>
      <c r="P319" s="1162"/>
      <c r="Q319" s="1173"/>
      <c r="R319" s="1162"/>
      <c r="S319" s="1162"/>
      <c r="T319" s="1162"/>
      <c r="U319" s="1162"/>
      <c r="V319" s="1162"/>
      <c r="W319" s="1162"/>
      <c r="X319" s="1162"/>
      <c r="Y319" s="1162"/>
      <c r="Z319" s="1162"/>
      <c r="AA319" s="1162"/>
      <c r="AB319" s="1162"/>
      <c r="AC319" s="1162"/>
      <c r="AD319" s="1162"/>
    </row>
    <row r="320" spans="1:30" s="148" customFormat="1" ht="15">
      <c r="A320" s="161">
        <v>312</v>
      </c>
      <c r="B320" s="120"/>
      <c r="C320" s="111"/>
      <c r="D320" s="715" t="s">
        <v>807</v>
      </c>
      <c r="E320" s="165"/>
      <c r="F320" s="285"/>
      <c r="G320" s="285"/>
      <c r="H320" s="283"/>
      <c r="I320" s="476">
        <f>SUM(J320:Q320)</f>
        <v>178169</v>
      </c>
      <c r="J320" s="152">
        <v>3000</v>
      </c>
      <c r="K320" s="152">
        <v>1535</v>
      </c>
      <c r="L320" s="152">
        <v>155183</v>
      </c>
      <c r="M320" s="152"/>
      <c r="N320" s="152"/>
      <c r="O320" s="152">
        <v>18451</v>
      </c>
      <c r="P320" s="152"/>
      <c r="Q320" s="284"/>
      <c r="R320" s="152"/>
      <c r="S320" s="152"/>
      <c r="T320" s="152"/>
      <c r="U320" s="152"/>
      <c r="V320" s="152"/>
      <c r="W320" s="152"/>
      <c r="X320" s="152"/>
      <c r="Y320" s="152"/>
      <c r="Z320" s="152"/>
      <c r="AA320" s="152"/>
      <c r="AB320" s="152"/>
      <c r="AC320" s="152"/>
      <c r="AD320" s="152"/>
    </row>
    <row r="321" spans="1:30" s="151" customFormat="1" ht="15">
      <c r="A321" s="161">
        <v>313</v>
      </c>
      <c r="B321" s="131"/>
      <c r="C321" s="443"/>
      <c r="D321" s="1485" t="s">
        <v>609</v>
      </c>
      <c r="E321" s="479"/>
      <c r="F321" s="480"/>
      <c r="G321" s="480"/>
      <c r="H321" s="292"/>
      <c r="I321" s="477">
        <f>SUM(J321:Q321)</f>
        <v>0</v>
      </c>
      <c r="J321" s="294"/>
      <c r="K321" s="294"/>
      <c r="L321" s="294"/>
      <c r="M321" s="294"/>
      <c r="N321" s="294"/>
      <c r="O321" s="294"/>
      <c r="P321" s="294"/>
      <c r="Q321" s="295"/>
      <c r="R321" s="294"/>
      <c r="S321" s="294"/>
      <c r="T321" s="294"/>
      <c r="U321" s="294"/>
      <c r="V321" s="294"/>
      <c r="W321" s="294"/>
      <c r="X321" s="294"/>
      <c r="Y321" s="294"/>
      <c r="Z321" s="294"/>
      <c r="AA321" s="294"/>
      <c r="AB321" s="294"/>
      <c r="AC321" s="294"/>
      <c r="AD321" s="294"/>
    </row>
    <row r="322" spans="1:30" s="176" customFormat="1" ht="15">
      <c r="A322" s="161">
        <v>314</v>
      </c>
      <c r="B322" s="1478"/>
      <c r="C322" s="1479"/>
      <c r="D322" s="518" t="s">
        <v>911</v>
      </c>
      <c r="E322" s="481"/>
      <c r="F322" s="482"/>
      <c r="G322" s="482"/>
      <c r="H322" s="299"/>
      <c r="I322" s="278">
        <f>SUM(J322:Q322)</f>
        <v>178169</v>
      </c>
      <c r="J322" s="198">
        <f>SUM(J320:J321)</f>
        <v>3000</v>
      </c>
      <c r="K322" s="198">
        <f aca="true" t="shared" si="59" ref="K322:Q322">SUM(K320:K321)</f>
        <v>1535</v>
      </c>
      <c r="L322" s="198">
        <f t="shared" si="59"/>
        <v>155183</v>
      </c>
      <c r="M322" s="198">
        <f t="shared" si="59"/>
        <v>0</v>
      </c>
      <c r="N322" s="198">
        <f t="shared" si="59"/>
        <v>0</v>
      </c>
      <c r="O322" s="198">
        <f t="shared" si="59"/>
        <v>18451</v>
      </c>
      <c r="P322" s="198">
        <f t="shared" si="59"/>
        <v>0</v>
      </c>
      <c r="Q322" s="1308">
        <f t="shared" si="59"/>
        <v>0</v>
      </c>
      <c r="R322" s="198"/>
      <c r="S322" s="198"/>
      <c r="T322" s="198"/>
      <c r="U322" s="198"/>
      <c r="V322" s="198"/>
      <c r="W322" s="198"/>
      <c r="X322" s="198"/>
      <c r="Y322" s="198"/>
      <c r="Z322" s="198"/>
      <c r="AA322" s="198"/>
      <c r="AB322" s="198"/>
      <c r="AC322" s="198"/>
      <c r="AD322" s="198"/>
    </row>
    <row r="323" spans="1:30" s="171" customFormat="1" ht="15">
      <c r="A323" s="161">
        <v>315</v>
      </c>
      <c r="B323" s="114"/>
      <c r="C323" s="115">
        <v>7</v>
      </c>
      <c r="D323" s="1475" t="s">
        <v>194</v>
      </c>
      <c r="E323" s="174"/>
      <c r="F323" s="276">
        <v>72032</v>
      </c>
      <c r="G323" s="276">
        <v>73216</v>
      </c>
      <c r="H323" s="277">
        <v>68988</v>
      </c>
      <c r="I323" s="497"/>
      <c r="J323" s="280"/>
      <c r="K323" s="280"/>
      <c r="L323" s="280"/>
      <c r="M323" s="280"/>
      <c r="N323" s="280"/>
      <c r="O323" s="280"/>
      <c r="P323" s="280"/>
      <c r="Q323" s="281"/>
      <c r="R323" s="703"/>
      <c r="S323" s="703"/>
      <c r="T323" s="703"/>
      <c r="U323" s="703"/>
      <c r="V323" s="703"/>
      <c r="W323" s="703"/>
      <c r="X323" s="703"/>
      <c r="Y323" s="703"/>
      <c r="Z323" s="703"/>
      <c r="AA323" s="703"/>
      <c r="AB323" s="703"/>
      <c r="AC323" s="703"/>
      <c r="AD323" s="703"/>
    </row>
    <row r="324" spans="1:30" s="1163" customFormat="1" ht="15">
      <c r="A324" s="161">
        <v>316</v>
      </c>
      <c r="B324" s="1133"/>
      <c r="C324" s="1134"/>
      <c r="D324" s="1176" t="s">
        <v>608</v>
      </c>
      <c r="E324" s="1171"/>
      <c r="F324" s="1172"/>
      <c r="G324" s="1172"/>
      <c r="H324" s="1157"/>
      <c r="I324" s="1158">
        <f>SUM(J324:Q324)</f>
        <v>79557</v>
      </c>
      <c r="J324" s="1162"/>
      <c r="K324" s="1162"/>
      <c r="L324" s="1162">
        <v>62007</v>
      </c>
      <c r="M324" s="1162"/>
      <c r="N324" s="1162"/>
      <c r="O324" s="1162">
        <v>17550</v>
      </c>
      <c r="P324" s="1162"/>
      <c r="Q324" s="1173"/>
      <c r="R324" s="1162"/>
      <c r="S324" s="1162"/>
      <c r="T324" s="1162"/>
      <c r="U324" s="1162"/>
      <c r="V324" s="1162"/>
      <c r="W324" s="1162"/>
      <c r="X324" s="1162"/>
      <c r="Y324" s="1162"/>
      <c r="Z324" s="1162"/>
      <c r="AA324" s="1162"/>
      <c r="AB324" s="1162"/>
      <c r="AC324" s="1162"/>
      <c r="AD324" s="1162"/>
    </row>
    <row r="325" spans="1:30" s="148" customFormat="1" ht="15">
      <c r="A325" s="161">
        <v>317</v>
      </c>
      <c r="B325" s="120"/>
      <c r="C325" s="111"/>
      <c r="D325" s="715" t="s">
        <v>807</v>
      </c>
      <c r="E325" s="165"/>
      <c r="F325" s="285"/>
      <c r="G325" s="285"/>
      <c r="H325" s="283"/>
      <c r="I325" s="476">
        <f>SUM(J325:Q325)</f>
        <v>84524</v>
      </c>
      <c r="J325" s="152"/>
      <c r="K325" s="152"/>
      <c r="L325" s="152">
        <v>59709</v>
      </c>
      <c r="M325" s="152"/>
      <c r="N325" s="152"/>
      <c r="O325" s="152">
        <v>24815</v>
      </c>
      <c r="P325" s="152"/>
      <c r="Q325" s="284"/>
      <c r="R325" s="152"/>
      <c r="S325" s="152"/>
      <c r="T325" s="152"/>
      <c r="U325" s="152"/>
      <c r="V325" s="152"/>
      <c r="W325" s="152"/>
      <c r="X325" s="152"/>
      <c r="Y325" s="152"/>
      <c r="Z325" s="152"/>
      <c r="AA325" s="152"/>
      <c r="AB325" s="152"/>
      <c r="AC325" s="152"/>
      <c r="AD325" s="152"/>
    </row>
    <row r="326" spans="1:30" s="151" customFormat="1" ht="15">
      <c r="A326" s="161">
        <v>318</v>
      </c>
      <c r="B326" s="131"/>
      <c r="C326" s="443"/>
      <c r="D326" s="1571" t="s">
        <v>609</v>
      </c>
      <c r="E326" s="1571"/>
      <c r="F326" s="1571"/>
      <c r="G326" s="480"/>
      <c r="H326" s="292"/>
      <c r="I326" s="477">
        <f>SUM(J326:Q326)</f>
        <v>0</v>
      </c>
      <c r="J326" s="294"/>
      <c r="K326" s="294"/>
      <c r="L326" s="294"/>
      <c r="M326" s="294"/>
      <c r="N326" s="294"/>
      <c r="O326" s="294"/>
      <c r="P326" s="294"/>
      <c r="Q326" s="295"/>
      <c r="R326" s="294"/>
      <c r="S326" s="294"/>
      <c r="T326" s="294"/>
      <c r="U326" s="294"/>
      <c r="V326" s="294"/>
      <c r="W326" s="294"/>
      <c r="X326" s="294"/>
      <c r="Y326" s="294"/>
      <c r="Z326" s="294"/>
      <c r="AA326" s="294"/>
      <c r="AB326" s="294"/>
      <c r="AC326" s="294"/>
      <c r="AD326" s="294"/>
    </row>
    <row r="327" spans="1:30" s="176" customFormat="1" ht="15">
      <c r="A327" s="161">
        <v>319</v>
      </c>
      <c r="B327" s="1478"/>
      <c r="C327" s="1479"/>
      <c r="D327" s="518" t="s">
        <v>911</v>
      </c>
      <c r="E327" s="481"/>
      <c r="F327" s="482"/>
      <c r="G327" s="482"/>
      <c r="H327" s="299"/>
      <c r="I327" s="278">
        <f>SUM(J327:Q327)</f>
        <v>84524</v>
      </c>
      <c r="J327" s="198">
        <f aca="true" t="shared" si="60" ref="J327:Q327">SUM(J325:J326)</f>
        <v>0</v>
      </c>
      <c r="K327" s="198">
        <f t="shared" si="60"/>
        <v>0</v>
      </c>
      <c r="L327" s="198">
        <f t="shared" si="60"/>
        <v>59709</v>
      </c>
      <c r="M327" s="198">
        <f t="shared" si="60"/>
        <v>0</v>
      </c>
      <c r="N327" s="198">
        <f t="shared" si="60"/>
        <v>0</v>
      </c>
      <c r="O327" s="198">
        <f t="shared" si="60"/>
        <v>24815</v>
      </c>
      <c r="P327" s="198">
        <f t="shared" si="60"/>
        <v>0</v>
      </c>
      <c r="Q327" s="1308">
        <f t="shared" si="60"/>
        <v>0</v>
      </c>
      <c r="R327" s="198"/>
      <c r="S327" s="198"/>
      <c r="T327" s="198"/>
      <c r="U327" s="198"/>
      <c r="V327" s="198"/>
      <c r="W327" s="198"/>
      <c r="X327" s="198"/>
      <c r="Y327" s="198"/>
      <c r="Z327" s="198"/>
      <c r="AA327" s="198"/>
      <c r="AB327" s="198"/>
      <c r="AC327" s="198"/>
      <c r="AD327" s="198"/>
    </row>
    <row r="328" spans="1:30" s="171" customFormat="1" ht="15">
      <c r="A328" s="161">
        <v>320</v>
      </c>
      <c r="B328" s="114"/>
      <c r="C328" s="115">
        <v>8</v>
      </c>
      <c r="D328" s="1475" t="s">
        <v>419</v>
      </c>
      <c r="E328" s="174"/>
      <c r="F328" s="276">
        <v>1906</v>
      </c>
      <c r="G328" s="276">
        <v>4200</v>
      </c>
      <c r="H328" s="277">
        <v>509</v>
      </c>
      <c r="I328" s="497"/>
      <c r="J328" s="280"/>
      <c r="K328" s="280"/>
      <c r="L328" s="280"/>
      <c r="M328" s="280"/>
      <c r="N328" s="280"/>
      <c r="O328" s="280"/>
      <c r="P328" s="280"/>
      <c r="Q328" s="281"/>
      <c r="R328" s="703"/>
      <c r="S328" s="703"/>
      <c r="T328" s="703"/>
      <c r="U328" s="703"/>
      <c r="V328" s="703"/>
      <c r="W328" s="703"/>
      <c r="X328" s="703"/>
      <c r="Y328" s="703"/>
      <c r="Z328" s="703"/>
      <c r="AA328" s="703"/>
      <c r="AB328" s="703"/>
      <c r="AC328" s="703"/>
      <c r="AD328" s="703"/>
    </row>
    <row r="329" spans="1:30" s="1163" customFormat="1" ht="15">
      <c r="A329" s="161">
        <v>321</v>
      </c>
      <c r="B329" s="1133"/>
      <c r="C329" s="1134"/>
      <c r="D329" s="1176" t="s">
        <v>608</v>
      </c>
      <c r="E329" s="1171"/>
      <c r="F329" s="1172"/>
      <c r="G329" s="1172"/>
      <c r="H329" s="1157"/>
      <c r="I329" s="1158">
        <f>SUM(J329:Q329)</f>
        <v>4150</v>
      </c>
      <c r="J329" s="1162"/>
      <c r="K329" s="1162"/>
      <c r="L329" s="1162">
        <v>4150</v>
      </c>
      <c r="M329" s="1162"/>
      <c r="N329" s="1162"/>
      <c r="O329" s="1162"/>
      <c r="P329" s="1162"/>
      <c r="Q329" s="1173"/>
      <c r="R329" s="1162"/>
      <c r="S329" s="1162"/>
      <c r="T329" s="1162"/>
      <c r="U329" s="1162"/>
      <c r="V329" s="1162"/>
      <c r="W329" s="1162"/>
      <c r="X329" s="1162"/>
      <c r="Y329" s="1162"/>
      <c r="Z329" s="1162"/>
      <c r="AA329" s="1162"/>
      <c r="AB329" s="1162"/>
      <c r="AC329" s="1162"/>
      <c r="AD329" s="1162"/>
    </row>
    <row r="330" spans="1:30" s="148" customFormat="1" ht="15">
      <c r="A330" s="161">
        <v>322</v>
      </c>
      <c r="B330" s="120"/>
      <c r="C330" s="111"/>
      <c r="D330" s="715" t="s">
        <v>807</v>
      </c>
      <c r="E330" s="165"/>
      <c r="F330" s="285"/>
      <c r="G330" s="285"/>
      <c r="H330" s="283"/>
      <c r="I330" s="476">
        <f>SUM(J330:Q330)</f>
        <v>7841</v>
      </c>
      <c r="J330" s="152"/>
      <c r="K330" s="152"/>
      <c r="L330" s="152">
        <v>7841</v>
      </c>
      <c r="M330" s="152"/>
      <c r="N330" s="152"/>
      <c r="O330" s="152"/>
      <c r="P330" s="152"/>
      <c r="Q330" s="284"/>
      <c r="R330" s="152"/>
      <c r="S330" s="152"/>
      <c r="T330" s="152"/>
      <c r="U330" s="152"/>
      <c r="V330" s="152"/>
      <c r="W330" s="152"/>
      <c r="X330" s="152"/>
      <c r="Y330" s="152"/>
      <c r="Z330" s="152"/>
      <c r="AA330" s="152"/>
      <c r="AB330" s="152"/>
      <c r="AC330" s="152"/>
      <c r="AD330" s="152"/>
    </row>
    <row r="331" spans="1:30" s="151" customFormat="1" ht="15">
      <c r="A331" s="161">
        <v>323</v>
      </c>
      <c r="B331" s="131"/>
      <c r="C331" s="443"/>
      <c r="D331" s="1485" t="s">
        <v>609</v>
      </c>
      <c r="E331" s="479"/>
      <c r="F331" s="480"/>
      <c r="G331" s="480"/>
      <c r="H331" s="292"/>
      <c r="I331" s="477">
        <f>SUM(J331:Q331)</f>
        <v>0</v>
      </c>
      <c r="J331" s="294"/>
      <c r="K331" s="294"/>
      <c r="L331" s="294"/>
      <c r="M331" s="294"/>
      <c r="N331" s="294"/>
      <c r="O331" s="294"/>
      <c r="P331" s="294"/>
      <c r="Q331" s="295"/>
      <c r="R331" s="294"/>
      <c r="S331" s="294"/>
      <c r="T331" s="294"/>
      <c r="U331" s="294"/>
      <c r="V331" s="294"/>
      <c r="W331" s="294"/>
      <c r="X331" s="294"/>
      <c r="Y331" s="294"/>
      <c r="Z331" s="294"/>
      <c r="AA331" s="294"/>
      <c r="AB331" s="294"/>
      <c r="AC331" s="294"/>
      <c r="AD331" s="294"/>
    </row>
    <row r="332" spans="1:30" s="176" customFormat="1" ht="15">
      <c r="A332" s="161">
        <v>324</v>
      </c>
      <c r="B332" s="1478"/>
      <c r="C332" s="1479"/>
      <c r="D332" s="518" t="s">
        <v>911</v>
      </c>
      <c r="E332" s="481"/>
      <c r="F332" s="482"/>
      <c r="G332" s="482"/>
      <c r="H332" s="299"/>
      <c r="I332" s="278">
        <f>SUM(J332:Q332)</f>
        <v>7841</v>
      </c>
      <c r="J332" s="198">
        <f>SUM(J330:J331)</f>
        <v>0</v>
      </c>
      <c r="K332" s="198">
        <f aca="true" t="shared" si="61" ref="K332:Q332">SUM(K330:K331)</f>
        <v>0</v>
      </c>
      <c r="L332" s="198">
        <f t="shared" si="61"/>
        <v>7841</v>
      </c>
      <c r="M332" s="198">
        <f t="shared" si="61"/>
        <v>0</v>
      </c>
      <c r="N332" s="198">
        <f t="shared" si="61"/>
        <v>0</v>
      </c>
      <c r="O332" s="198">
        <f t="shared" si="61"/>
        <v>0</v>
      </c>
      <c r="P332" s="198">
        <f t="shared" si="61"/>
        <v>0</v>
      </c>
      <c r="Q332" s="1308">
        <f t="shared" si="61"/>
        <v>0</v>
      </c>
      <c r="R332" s="198"/>
      <c r="S332" s="198"/>
      <c r="T332" s="198"/>
      <c r="U332" s="198"/>
      <c r="V332" s="198"/>
      <c r="W332" s="198"/>
      <c r="X332" s="198"/>
      <c r="Y332" s="198"/>
      <c r="Z332" s="198"/>
      <c r="AA332" s="198"/>
      <c r="AB332" s="198"/>
      <c r="AC332" s="198"/>
      <c r="AD332" s="198"/>
    </row>
    <row r="333" spans="1:30" s="171" customFormat="1" ht="15">
      <c r="A333" s="161">
        <v>325</v>
      </c>
      <c r="B333" s="114"/>
      <c r="C333" s="115">
        <v>9</v>
      </c>
      <c r="D333" s="1475" t="s">
        <v>380</v>
      </c>
      <c r="E333" s="174"/>
      <c r="F333" s="276">
        <v>417</v>
      </c>
      <c r="G333" s="276"/>
      <c r="H333" s="277"/>
      <c r="I333" s="497"/>
      <c r="J333" s="280"/>
      <c r="K333" s="280"/>
      <c r="L333" s="280"/>
      <c r="M333" s="280"/>
      <c r="N333" s="280"/>
      <c r="O333" s="280"/>
      <c r="P333" s="280"/>
      <c r="Q333" s="281"/>
      <c r="R333" s="703"/>
      <c r="S333" s="703"/>
      <c r="T333" s="703"/>
      <c r="U333" s="703"/>
      <c r="V333" s="703"/>
      <c r="W333" s="703"/>
      <c r="X333" s="703"/>
      <c r="Y333" s="703"/>
      <c r="Z333" s="703"/>
      <c r="AA333" s="703"/>
      <c r="AB333" s="703"/>
      <c r="AC333" s="703"/>
      <c r="AD333" s="703"/>
    </row>
    <row r="334" spans="1:30" s="1163" customFormat="1" ht="15">
      <c r="A334" s="161">
        <v>326</v>
      </c>
      <c r="B334" s="1133"/>
      <c r="C334" s="1134"/>
      <c r="D334" s="1176" t="s">
        <v>608</v>
      </c>
      <c r="E334" s="1171"/>
      <c r="F334" s="1172"/>
      <c r="G334" s="1172"/>
      <c r="H334" s="1157"/>
      <c r="I334" s="1158">
        <f>J334+K334+L334+M334+N334+O334+P334+Q334</f>
        <v>0</v>
      </c>
      <c r="J334" s="1162"/>
      <c r="K334" s="1162"/>
      <c r="L334" s="1162"/>
      <c r="M334" s="1162"/>
      <c r="N334" s="1162"/>
      <c r="O334" s="1162"/>
      <c r="P334" s="1162"/>
      <c r="Q334" s="1173"/>
      <c r="R334" s="1162"/>
      <c r="S334" s="1162"/>
      <c r="T334" s="1162"/>
      <c r="U334" s="1162"/>
      <c r="V334" s="1162"/>
      <c r="W334" s="1162"/>
      <c r="X334" s="1162"/>
      <c r="Y334" s="1162"/>
      <c r="Z334" s="1162"/>
      <c r="AA334" s="1162"/>
      <c r="AB334" s="1162"/>
      <c r="AC334" s="1162"/>
      <c r="AD334" s="1162"/>
    </row>
    <row r="335" spans="1:30" s="148" customFormat="1" ht="15">
      <c r="A335" s="161">
        <v>327</v>
      </c>
      <c r="B335" s="120"/>
      <c r="C335" s="111"/>
      <c r="D335" s="715" t="s">
        <v>807</v>
      </c>
      <c r="E335" s="165"/>
      <c r="F335" s="285"/>
      <c r="G335" s="285"/>
      <c r="H335" s="283"/>
      <c r="I335" s="476">
        <f>J335+K335+L335+M335+N335+O335+P335+Q335</f>
        <v>0</v>
      </c>
      <c r="J335" s="152"/>
      <c r="K335" s="152"/>
      <c r="L335" s="152"/>
      <c r="M335" s="152"/>
      <c r="N335" s="152"/>
      <c r="O335" s="152"/>
      <c r="P335" s="152"/>
      <c r="Q335" s="284"/>
      <c r="R335" s="152"/>
      <c r="S335" s="152"/>
      <c r="T335" s="152"/>
      <c r="U335" s="152"/>
      <c r="V335" s="152"/>
      <c r="W335" s="152"/>
      <c r="X335" s="152"/>
      <c r="Y335" s="152"/>
      <c r="Z335" s="152"/>
      <c r="AA335" s="152"/>
      <c r="AB335" s="152"/>
      <c r="AC335" s="152"/>
      <c r="AD335" s="152"/>
    </row>
    <row r="336" spans="1:30" s="151" customFormat="1" ht="15">
      <c r="A336" s="161">
        <v>328</v>
      </c>
      <c r="B336" s="131"/>
      <c r="C336" s="443"/>
      <c r="D336" s="1485" t="s">
        <v>609</v>
      </c>
      <c r="E336" s="479"/>
      <c r="F336" s="480"/>
      <c r="G336" s="480"/>
      <c r="H336" s="292"/>
      <c r="I336" s="477">
        <f>J336+K336+L336+M336+N336+O336+P336+Q336</f>
        <v>0</v>
      </c>
      <c r="J336" s="294"/>
      <c r="K336" s="294"/>
      <c r="L336" s="294"/>
      <c r="M336" s="294"/>
      <c r="N336" s="294"/>
      <c r="O336" s="294"/>
      <c r="P336" s="294"/>
      <c r="Q336" s="295"/>
      <c r="R336" s="294"/>
      <c r="S336" s="294"/>
      <c r="T336" s="294"/>
      <c r="U336" s="294"/>
      <c r="V336" s="294"/>
      <c r="W336" s="294"/>
      <c r="X336" s="294"/>
      <c r="Y336" s="294"/>
      <c r="Z336" s="294"/>
      <c r="AA336" s="294"/>
      <c r="AB336" s="294"/>
      <c r="AC336" s="294"/>
      <c r="AD336" s="294"/>
    </row>
    <row r="337" spans="1:30" s="176" customFormat="1" ht="15">
      <c r="A337" s="161">
        <v>329</v>
      </c>
      <c r="B337" s="1478"/>
      <c r="C337" s="1479"/>
      <c r="D337" s="518" t="s">
        <v>911</v>
      </c>
      <c r="E337" s="481"/>
      <c r="F337" s="482"/>
      <c r="G337" s="482"/>
      <c r="H337" s="299"/>
      <c r="I337" s="278">
        <f>J337+K337+L337+M337+N337+O337+P337+Q337</f>
        <v>0</v>
      </c>
      <c r="J337" s="198">
        <f>SUM(J335:J336)</f>
        <v>0</v>
      </c>
      <c r="K337" s="198">
        <f aca="true" t="shared" si="62" ref="K337:Q337">SUM(K335:K336)</f>
        <v>0</v>
      </c>
      <c r="L337" s="198">
        <f t="shared" si="62"/>
        <v>0</v>
      </c>
      <c r="M337" s="198">
        <f t="shared" si="62"/>
        <v>0</v>
      </c>
      <c r="N337" s="198">
        <f t="shared" si="62"/>
        <v>0</v>
      </c>
      <c r="O337" s="198">
        <f t="shared" si="62"/>
        <v>0</v>
      </c>
      <c r="P337" s="198">
        <f t="shared" si="62"/>
        <v>0</v>
      </c>
      <c r="Q337" s="1308">
        <f t="shared" si="62"/>
        <v>0</v>
      </c>
      <c r="R337" s="198"/>
      <c r="S337" s="198"/>
      <c r="T337" s="198"/>
      <c r="U337" s="198"/>
      <c r="V337" s="198"/>
      <c r="W337" s="198"/>
      <c r="X337" s="198"/>
      <c r="Y337" s="198"/>
      <c r="Z337" s="198"/>
      <c r="AA337" s="198"/>
      <c r="AB337" s="198"/>
      <c r="AC337" s="198"/>
      <c r="AD337" s="198"/>
    </row>
    <row r="338" spans="1:30" s="141" customFormat="1" ht="30">
      <c r="A338" s="1345">
        <v>330</v>
      </c>
      <c r="B338" s="120"/>
      <c r="C338" s="126">
        <v>10</v>
      </c>
      <c r="D338" s="1476" t="s">
        <v>420</v>
      </c>
      <c r="E338" s="168"/>
      <c r="F338" s="282">
        <v>3247</v>
      </c>
      <c r="G338" s="282"/>
      <c r="H338" s="283"/>
      <c r="I338" s="474"/>
      <c r="J338" s="152"/>
      <c r="K338" s="152"/>
      <c r="L338" s="152"/>
      <c r="M338" s="152"/>
      <c r="N338" s="152"/>
      <c r="O338" s="152"/>
      <c r="P338" s="152"/>
      <c r="Q338" s="284"/>
      <c r="R338" s="272"/>
      <c r="S338" s="272"/>
      <c r="T338" s="272"/>
      <c r="U338" s="272"/>
      <c r="V338" s="272"/>
      <c r="W338" s="272"/>
      <c r="X338" s="272"/>
      <c r="Y338" s="272"/>
      <c r="Z338" s="272"/>
      <c r="AA338" s="272"/>
      <c r="AB338" s="272"/>
      <c r="AC338" s="272"/>
      <c r="AD338" s="272"/>
    </row>
    <row r="339" spans="1:30" s="1163" customFormat="1" ht="15">
      <c r="A339" s="161">
        <v>331</v>
      </c>
      <c r="B339" s="1133"/>
      <c r="C339" s="1134"/>
      <c r="D339" s="1176" t="s">
        <v>608</v>
      </c>
      <c r="E339" s="1171"/>
      <c r="F339" s="1172"/>
      <c r="G339" s="1172"/>
      <c r="H339" s="1157"/>
      <c r="I339" s="1158">
        <f>J339+K339+L339+M339+N339+O339+P339+Q339</f>
        <v>0</v>
      </c>
      <c r="J339" s="1162"/>
      <c r="K339" s="1162"/>
      <c r="L339" s="1162"/>
      <c r="M339" s="1162"/>
      <c r="N339" s="1162"/>
      <c r="O339" s="1162"/>
      <c r="P339" s="1162"/>
      <c r="Q339" s="1173"/>
      <c r="R339" s="1162"/>
      <c r="S339" s="1162"/>
      <c r="T339" s="1162"/>
      <c r="U339" s="1162"/>
      <c r="V339" s="1162"/>
      <c r="W339" s="1162"/>
      <c r="X339" s="1162"/>
      <c r="Y339" s="1162"/>
      <c r="Z339" s="1162"/>
      <c r="AA339" s="1162"/>
      <c r="AB339" s="1162"/>
      <c r="AC339" s="1162"/>
      <c r="AD339" s="1162"/>
    </row>
    <row r="340" spans="1:30" s="148" customFormat="1" ht="15">
      <c r="A340" s="161">
        <v>332</v>
      </c>
      <c r="B340" s="120"/>
      <c r="C340" s="111"/>
      <c r="D340" s="715" t="s">
        <v>807</v>
      </c>
      <c r="E340" s="165"/>
      <c r="F340" s="285"/>
      <c r="G340" s="285"/>
      <c r="H340" s="283"/>
      <c r="I340" s="476">
        <f>J340+K340+L340+M340+N340+O340+P340+Q340</f>
        <v>0</v>
      </c>
      <c r="J340" s="152"/>
      <c r="K340" s="152"/>
      <c r="L340" s="152"/>
      <c r="M340" s="152"/>
      <c r="N340" s="152"/>
      <c r="O340" s="152"/>
      <c r="P340" s="152"/>
      <c r="Q340" s="284"/>
      <c r="R340" s="152"/>
      <c r="S340" s="152"/>
      <c r="T340" s="152"/>
      <c r="U340" s="152"/>
      <c r="V340" s="152"/>
      <c r="W340" s="152"/>
      <c r="X340" s="152"/>
      <c r="Y340" s="152"/>
      <c r="Z340" s="152"/>
      <c r="AA340" s="152"/>
      <c r="AB340" s="152"/>
      <c r="AC340" s="152"/>
      <c r="AD340" s="152"/>
    </row>
    <row r="341" spans="1:30" s="151" customFormat="1" ht="15">
      <c r="A341" s="161">
        <v>333</v>
      </c>
      <c r="B341" s="131"/>
      <c r="C341" s="443"/>
      <c r="D341" s="1485" t="s">
        <v>609</v>
      </c>
      <c r="E341" s="479"/>
      <c r="F341" s="480"/>
      <c r="G341" s="480"/>
      <c r="H341" s="292"/>
      <c r="I341" s="477">
        <f>J341+K341+L341+M341+N341+O341+P341+Q341</f>
        <v>0</v>
      </c>
      <c r="J341" s="294"/>
      <c r="K341" s="294"/>
      <c r="L341" s="294"/>
      <c r="M341" s="294"/>
      <c r="N341" s="294"/>
      <c r="O341" s="294"/>
      <c r="P341" s="294"/>
      <c r="Q341" s="295"/>
      <c r="R341" s="294"/>
      <c r="S341" s="294"/>
      <c r="T341" s="294"/>
      <c r="U341" s="294"/>
      <c r="V341" s="294"/>
      <c r="W341" s="294"/>
      <c r="X341" s="294"/>
      <c r="Y341" s="294"/>
      <c r="Z341" s="294"/>
      <c r="AA341" s="294"/>
      <c r="AB341" s="294"/>
      <c r="AC341" s="294"/>
      <c r="AD341" s="294"/>
    </row>
    <row r="342" spans="1:30" s="176" customFormat="1" ht="15">
      <c r="A342" s="161">
        <v>334</v>
      </c>
      <c r="B342" s="1478"/>
      <c r="C342" s="1479"/>
      <c r="D342" s="518" t="s">
        <v>911</v>
      </c>
      <c r="E342" s="481"/>
      <c r="F342" s="482"/>
      <c r="G342" s="482"/>
      <c r="H342" s="299"/>
      <c r="I342" s="278">
        <f>J342+K342+L342+M342+N342+O342+P342+Q342</f>
        <v>0</v>
      </c>
      <c r="J342" s="198">
        <f>SUM(J340:J341)</f>
        <v>0</v>
      </c>
      <c r="K342" s="198">
        <f aca="true" t="shared" si="63" ref="K342:Q342">SUM(K340:K341)</f>
        <v>0</v>
      </c>
      <c r="L342" s="198">
        <f t="shared" si="63"/>
        <v>0</v>
      </c>
      <c r="M342" s="198">
        <f t="shared" si="63"/>
        <v>0</v>
      </c>
      <c r="N342" s="198">
        <f t="shared" si="63"/>
        <v>0</v>
      </c>
      <c r="O342" s="198">
        <f t="shared" si="63"/>
        <v>0</v>
      </c>
      <c r="P342" s="198">
        <f t="shared" si="63"/>
        <v>0</v>
      </c>
      <c r="Q342" s="1308">
        <f t="shared" si="63"/>
        <v>0</v>
      </c>
      <c r="R342" s="198"/>
      <c r="S342" s="198"/>
      <c r="T342" s="198"/>
      <c r="U342" s="198"/>
      <c r="V342" s="198"/>
      <c r="W342" s="198"/>
      <c r="X342" s="198"/>
      <c r="Y342" s="198"/>
      <c r="Z342" s="198"/>
      <c r="AA342" s="198"/>
      <c r="AB342" s="198"/>
      <c r="AC342" s="198"/>
      <c r="AD342" s="198"/>
    </row>
    <row r="343" spans="1:30" s="141" customFormat="1" ht="30">
      <c r="A343" s="1346">
        <v>335</v>
      </c>
      <c r="B343" s="120"/>
      <c r="C343" s="111">
        <v>11</v>
      </c>
      <c r="D343" s="1476" t="s">
        <v>421</v>
      </c>
      <c r="E343" s="168"/>
      <c r="F343" s="282">
        <v>3560</v>
      </c>
      <c r="G343" s="282"/>
      <c r="H343" s="283">
        <v>4458</v>
      </c>
      <c r="I343" s="474"/>
      <c r="J343" s="152"/>
      <c r="K343" s="152"/>
      <c r="L343" s="152"/>
      <c r="M343" s="152"/>
      <c r="N343" s="152"/>
      <c r="O343" s="152"/>
      <c r="P343" s="152"/>
      <c r="Q343" s="284"/>
      <c r="R343" s="272"/>
      <c r="S343" s="272"/>
      <c r="T343" s="272"/>
      <c r="U343" s="272"/>
      <c r="V343" s="272"/>
      <c r="W343" s="272"/>
      <c r="X343" s="272"/>
      <c r="Y343" s="272"/>
      <c r="Z343" s="272"/>
      <c r="AA343" s="272"/>
      <c r="AB343" s="272"/>
      <c r="AC343" s="272"/>
      <c r="AD343" s="272"/>
    </row>
    <row r="344" spans="1:30" s="1163" customFormat="1" ht="15">
      <c r="A344" s="161">
        <v>336</v>
      </c>
      <c r="B344" s="1133"/>
      <c r="C344" s="1134"/>
      <c r="D344" s="1176" t="s">
        <v>608</v>
      </c>
      <c r="E344" s="1171"/>
      <c r="F344" s="1172"/>
      <c r="G344" s="1172"/>
      <c r="H344" s="1157"/>
      <c r="I344" s="1158">
        <f>SUM(J344:Q344)</f>
        <v>0</v>
      </c>
      <c r="J344" s="1162"/>
      <c r="K344" s="1162"/>
      <c r="L344" s="1162"/>
      <c r="M344" s="1162"/>
      <c r="N344" s="1162"/>
      <c r="O344" s="1162"/>
      <c r="P344" s="1162"/>
      <c r="Q344" s="1173"/>
      <c r="R344" s="1162"/>
      <c r="S344" s="1162"/>
      <c r="T344" s="1162"/>
      <c r="U344" s="1162"/>
      <c r="V344" s="1162"/>
      <c r="W344" s="1162"/>
      <c r="X344" s="1162"/>
      <c r="Y344" s="1162"/>
      <c r="Z344" s="1162"/>
      <c r="AA344" s="1162"/>
      <c r="AB344" s="1162"/>
      <c r="AC344" s="1162"/>
      <c r="AD344" s="1162"/>
    </row>
    <row r="345" spans="1:30" s="148" customFormat="1" ht="15">
      <c r="A345" s="161">
        <v>337</v>
      </c>
      <c r="B345" s="120"/>
      <c r="C345" s="111"/>
      <c r="D345" s="715" t="s">
        <v>807</v>
      </c>
      <c r="E345" s="165"/>
      <c r="F345" s="285"/>
      <c r="G345" s="285"/>
      <c r="H345" s="283"/>
      <c r="I345" s="476">
        <f>SUM(J345:Q345)</f>
        <v>2732</v>
      </c>
      <c r="J345" s="152">
        <v>1896</v>
      </c>
      <c r="K345" s="152">
        <v>507</v>
      </c>
      <c r="L345" s="152">
        <v>329</v>
      </c>
      <c r="M345" s="152"/>
      <c r="N345" s="152"/>
      <c r="O345" s="152"/>
      <c r="P345" s="152"/>
      <c r="Q345" s="284"/>
      <c r="R345" s="152"/>
      <c r="S345" s="152"/>
      <c r="T345" s="152"/>
      <c r="U345" s="152"/>
      <c r="V345" s="152"/>
      <c r="W345" s="152"/>
      <c r="X345" s="152"/>
      <c r="Y345" s="152"/>
      <c r="Z345" s="152"/>
      <c r="AA345" s="152"/>
      <c r="AB345" s="152"/>
      <c r="AC345" s="152"/>
      <c r="AD345" s="152"/>
    </row>
    <row r="346" spans="1:30" s="151" customFormat="1" ht="15">
      <c r="A346" s="161">
        <v>338</v>
      </c>
      <c r="B346" s="131"/>
      <c r="C346" s="443"/>
      <c r="D346" s="1485" t="s">
        <v>609</v>
      </c>
      <c r="E346" s="479"/>
      <c r="F346" s="480"/>
      <c r="G346" s="480"/>
      <c r="H346" s="292"/>
      <c r="I346" s="477">
        <f>SUM(J346:Q346)</f>
        <v>0</v>
      </c>
      <c r="J346" s="294"/>
      <c r="K346" s="294"/>
      <c r="L346" s="294"/>
      <c r="M346" s="294"/>
      <c r="N346" s="294"/>
      <c r="O346" s="294"/>
      <c r="P346" s="294"/>
      <c r="Q346" s="295"/>
      <c r="R346" s="294"/>
      <c r="S346" s="294"/>
      <c r="T346" s="294"/>
      <c r="U346" s="294"/>
      <c r="V346" s="294"/>
      <c r="W346" s="294"/>
      <c r="X346" s="294"/>
      <c r="Y346" s="294"/>
      <c r="Z346" s="294"/>
      <c r="AA346" s="294"/>
      <c r="AB346" s="294"/>
      <c r="AC346" s="294"/>
      <c r="AD346" s="294"/>
    </row>
    <row r="347" spans="1:30" s="176" customFormat="1" ht="15">
      <c r="A347" s="161">
        <v>339</v>
      </c>
      <c r="B347" s="1478"/>
      <c r="C347" s="1479"/>
      <c r="D347" s="518" t="s">
        <v>911</v>
      </c>
      <c r="E347" s="481"/>
      <c r="F347" s="482"/>
      <c r="G347" s="482"/>
      <c r="H347" s="299"/>
      <c r="I347" s="278">
        <f>SUM(J347:Q347)</f>
        <v>2732</v>
      </c>
      <c r="J347" s="198">
        <f aca="true" t="shared" si="64" ref="J347:Q347">SUM(J345:J346)</f>
        <v>1896</v>
      </c>
      <c r="K347" s="198">
        <f t="shared" si="64"/>
        <v>507</v>
      </c>
      <c r="L347" s="198">
        <f t="shared" si="64"/>
        <v>329</v>
      </c>
      <c r="M347" s="198">
        <f t="shared" si="64"/>
        <v>0</v>
      </c>
      <c r="N347" s="198">
        <f t="shared" si="64"/>
        <v>0</v>
      </c>
      <c r="O347" s="198">
        <f t="shared" si="64"/>
        <v>0</v>
      </c>
      <c r="P347" s="198">
        <f t="shared" si="64"/>
        <v>0</v>
      </c>
      <c r="Q347" s="1308">
        <f t="shared" si="64"/>
        <v>0</v>
      </c>
      <c r="R347" s="198"/>
      <c r="S347" s="198"/>
      <c r="T347" s="198"/>
      <c r="U347" s="198"/>
      <c r="V347" s="198"/>
      <c r="W347" s="198"/>
      <c r="X347" s="198"/>
      <c r="Y347" s="198"/>
      <c r="Z347" s="198"/>
      <c r="AA347" s="198"/>
      <c r="AB347" s="198"/>
      <c r="AC347" s="198"/>
      <c r="AD347" s="198"/>
    </row>
    <row r="348" spans="1:30" s="141" customFormat="1" ht="30">
      <c r="A348" s="1346">
        <v>340</v>
      </c>
      <c r="B348" s="120"/>
      <c r="C348" s="111">
        <v>12</v>
      </c>
      <c r="D348" s="1476" t="s">
        <v>422</v>
      </c>
      <c r="E348" s="168"/>
      <c r="F348" s="282">
        <v>584</v>
      </c>
      <c r="G348" s="282"/>
      <c r="H348" s="283">
        <v>146</v>
      </c>
      <c r="I348" s="474"/>
      <c r="J348" s="152"/>
      <c r="K348" s="152"/>
      <c r="L348" s="152"/>
      <c r="M348" s="152"/>
      <c r="N348" s="152"/>
      <c r="O348" s="152"/>
      <c r="P348" s="152"/>
      <c r="Q348" s="284"/>
      <c r="R348" s="272"/>
      <c r="S348" s="272"/>
      <c r="T348" s="272"/>
      <c r="U348" s="272"/>
      <c r="V348" s="272"/>
      <c r="W348" s="272"/>
      <c r="X348" s="272"/>
      <c r="Y348" s="272"/>
      <c r="Z348" s="272"/>
      <c r="AA348" s="272"/>
      <c r="AB348" s="272"/>
      <c r="AC348" s="272"/>
      <c r="AD348" s="272"/>
    </row>
    <row r="349" spans="1:30" s="1163" customFormat="1" ht="15">
      <c r="A349" s="161">
        <v>341</v>
      </c>
      <c r="B349" s="1133"/>
      <c r="C349" s="1134"/>
      <c r="D349" s="1176" t="s">
        <v>608</v>
      </c>
      <c r="E349" s="1171"/>
      <c r="F349" s="1172"/>
      <c r="G349" s="1172"/>
      <c r="H349" s="1157"/>
      <c r="I349" s="1158">
        <f>J349+K349+L349+M349+N349+O349+P349+Q349</f>
        <v>0</v>
      </c>
      <c r="J349" s="1162"/>
      <c r="K349" s="1162"/>
      <c r="L349" s="1162"/>
      <c r="M349" s="1162"/>
      <c r="N349" s="1162"/>
      <c r="O349" s="1162"/>
      <c r="P349" s="1162"/>
      <c r="Q349" s="1173"/>
      <c r="R349" s="1162"/>
      <c r="S349" s="1162"/>
      <c r="T349" s="1162"/>
      <c r="U349" s="1162"/>
      <c r="V349" s="1162"/>
      <c r="W349" s="1162"/>
      <c r="X349" s="1162"/>
      <c r="Y349" s="1162"/>
      <c r="Z349" s="1162"/>
      <c r="AA349" s="1162"/>
      <c r="AB349" s="1162"/>
      <c r="AC349" s="1162"/>
      <c r="AD349" s="1162"/>
    </row>
    <row r="350" spans="1:30" s="148" customFormat="1" ht="15">
      <c r="A350" s="161">
        <v>342</v>
      </c>
      <c r="B350" s="120"/>
      <c r="C350" s="111"/>
      <c r="D350" s="715" t="s">
        <v>807</v>
      </c>
      <c r="E350" s="165"/>
      <c r="F350" s="285"/>
      <c r="G350" s="285"/>
      <c r="H350" s="283"/>
      <c r="I350" s="476">
        <f>J350+K350+L350+M350+N350+O350+P350+Q350</f>
        <v>0</v>
      </c>
      <c r="J350" s="152"/>
      <c r="K350" s="152"/>
      <c r="L350" s="152"/>
      <c r="M350" s="152"/>
      <c r="N350" s="152"/>
      <c r="O350" s="152"/>
      <c r="P350" s="152"/>
      <c r="Q350" s="284"/>
      <c r="R350" s="152"/>
      <c r="S350" s="152"/>
      <c r="T350" s="152"/>
      <c r="U350" s="152"/>
      <c r="V350" s="152"/>
      <c r="W350" s="152"/>
      <c r="X350" s="152"/>
      <c r="Y350" s="152"/>
      <c r="Z350" s="152"/>
      <c r="AA350" s="152"/>
      <c r="AB350" s="152"/>
      <c r="AC350" s="152"/>
      <c r="AD350" s="152"/>
    </row>
    <row r="351" spans="1:30" s="151" customFormat="1" ht="15">
      <c r="A351" s="161">
        <v>343</v>
      </c>
      <c r="B351" s="131"/>
      <c r="C351" s="443"/>
      <c r="D351" s="1485" t="s">
        <v>609</v>
      </c>
      <c r="E351" s="479"/>
      <c r="F351" s="480"/>
      <c r="G351" s="480"/>
      <c r="H351" s="292"/>
      <c r="I351" s="477">
        <f>J351+K351+L351+M351+N351+O351+P351+Q351</f>
        <v>0</v>
      </c>
      <c r="J351" s="294"/>
      <c r="K351" s="294"/>
      <c r="L351" s="294"/>
      <c r="M351" s="294"/>
      <c r="N351" s="294"/>
      <c r="O351" s="294"/>
      <c r="P351" s="294"/>
      <c r="Q351" s="295"/>
      <c r="R351" s="294"/>
      <c r="S351" s="294"/>
      <c r="T351" s="294"/>
      <c r="U351" s="294"/>
      <c r="V351" s="294"/>
      <c r="W351" s="294"/>
      <c r="X351" s="294"/>
      <c r="Y351" s="294"/>
      <c r="Z351" s="294"/>
      <c r="AA351" s="294"/>
      <c r="AB351" s="294"/>
      <c r="AC351" s="294"/>
      <c r="AD351" s="294"/>
    </row>
    <row r="352" spans="1:30" s="176" customFormat="1" ht="15">
      <c r="A352" s="161">
        <v>344</v>
      </c>
      <c r="B352" s="1478"/>
      <c r="C352" s="1479"/>
      <c r="D352" s="518" t="s">
        <v>911</v>
      </c>
      <c r="E352" s="481"/>
      <c r="F352" s="482"/>
      <c r="G352" s="482"/>
      <c r="H352" s="299"/>
      <c r="I352" s="278">
        <f>J352+K352+L352+M352+N352+O352+P352+Q352</f>
        <v>0</v>
      </c>
      <c r="J352" s="198">
        <f>SUM(J350:J351)</f>
        <v>0</v>
      </c>
      <c r="K352" s="198">
        <f aca="true" t="shared" si="65" ref="K352:Q352">SUM(K350:K351)</f>
        <v>0</v>
      </c>
      <c r="L352" s="198">
        <f t="shared" si="65"/>
        <v>0</v>
      </c>
      <c r="M352" s="198">
        <f t="shared" si="65"/>
        <v>0</v>
      </c>
      <c r="N352" s="198">
        <f t="shared" si="65"/>
        <v>0</v>
      </c>
      <c r="O352" s="198">
        <f t="shared" si="65"/>
        <v>0</v>
      </c>
      <c r="P352" s="198">
        <f t="shared" si="65"/>
        <v>0</v>
      </c>
      <c r="Q352" s="1308">
        <f t="shared" si="65"/>
        <v>0</v>
      </c>
      <c r="R352" s="198"/>
      <c r="S352" s="198"/>
      <c r="T352" s="198"/>
      <c r="U352" s="198"/>
      <c r="V352" s="198"/>
      <c r="W352" s="198"/>
      <c r="X352" s="198"/>
      <c r="Y352" s="198"/>
      <c r="Z352" s="198"/>
      <c r="AA352" s="198"/>
      <c r="AB352" s="198"/>
      <c r="AC352" s="198"/>
      <c r="AD352" s="198"/>
    </row>
    <row r="353" spans="1:30" s="141" customFormat="1" ht="30">
      <c r="A353" s="1346">
        <v>345</v>
      </c>
      <c r="B353" s="120"/>
      <c r="C353" s="111">
        <v>13</v>
      </c>
      <c r="D353" s="1476" t="s">
        <v>408</v>
      </c>
      <c r="E353" s="168"/>
      <c r="F353" s="282">
        <v>999</v>
      </c>
      <c r="G353" s="282"/>
      <c r="H353" s="283">
        <v>1086</v>
      </c>
      <c r="I353" s="474"/>
      <c r="J353" s="152"/>
      <c r="K353" s="152"/>
      <c r="L353" s="152"/>
      <c r="M353" s="152"/>
      <c r="N353" s="152"/>
      <c r="O353" s="152"/>
      <c r="P353" s="152"/>
      <c r="Q353" s="284"/>
      <c r="R353" s="272"/>
      <c r="S353" s="272"/>
      <c r="T353" s="272"/>
      <c r="U353" s="272"/>
      <c r="V353" s="272"/>
      <c r="W353" s="272"/>
      <c r="X353" s="272"/>
      <c r="Y353" s="272"/>
      <c r="Z353" s="272"/>
      <c r="AA353" s="272"/>
      <c r="AB353" s="272"/>
      <c r="AC353" s="272"/>
      <c r="AD353" s="272"/>
    </row>
    <row r="354" spans="1:30" s="1163" customFormat="1" ht="15">
      <c r="A354" s="161">
        <v>346</v>
      </c>
      <c r="B354" s="1133"/>
      <c r="C354" s="1134"/>
      <c r="D354" s="1176" t="s">
        <v>608</v>
      </c>
      <c r="E354" s="1171"/>
      <c r="F354" s="1172"/>
      <c r="G354" s="1172"/>
      <c r="H354" s="1157"/>
      <c r="I354" s="1158">
        <f>SUM(J354:Q354)</f>
        <v>0</v>
      </c>
      <c r="J354" s="1162"/>
      <c r="K354" s="1162"/>
      <c r="L354" s="1162"/>
      <c r="M354" s="1162"/>
      <c r="N354" s="1162"/>
      <c r="O354" s="1162"/>
      <c r="P354" s="1162"/>
      <c r="Q354" s="1173"/>
      <c r="R354" s="1162"/>
      <c r="S354" s="1162"/>
      <c r="T354" s="1162"/>
      <c r="U354" s="1162"/>
      <c r="V354" s="1162"/>
      <c r="W354" s="1162"/>
      <c r="X354" s="1162"/>
      <c r="Y354" s="1162"/>
      <c r="Z354" s="1162"/>
      <c r="AA354" s="1162"/>
      <c r="AB354" s="1162"/>
      <c r="AC354" s="1162"/>
      <c r="AD354" s="1162"/>
    </row>
    <row r="355" spans="1:30" s="148" customFormat="1" ht="15">
      <c r="A355" s="161">
        <v>347</v>
      </c>
      <c r="B355" s="120"/>
      <c r="C355" s="111"/>
      <c r="D355" s="715" t="s">
        <v>807</v>
      </c>
      <c r="E355" s="165"/>
      <c r="F355" s="285"/>
      <c r="G355" s="285"/>
      <c r="H355" s="283"/>
      <c r="I355" s="476">
        <f>SUM(J355:Q355)</f>
        <v>34</v>
      </c>
      <c r="J355" s="152">
        <v>27</v>
      </c>
      <c r="K355" s="152">
        <v>7</v>
      </c>
      <c r="L355" s="152"/>
      <c r="M355" s="152"/>
      <c r="N355" s="152"/>
      <c r="O355" s="152"/>
      <c r="P355" s="152"/>
      <c r="Q355" s="284"/>
      <c r="R355" s="152"/>
      <c r="S355" s="152"/>
      <c r="T355" s="152"/>
      <c r="U355" s="152"/>
      <c r="V355" s="152"/>
      <c r="W355" s="152"/>
      <c r="X355" s="152"/>
      <c r="Y355" s="152"/>
      <c r="Z355" s="152"/>
      <c r="AA355" s="152"/>
      <c r="AB355" s="152"/>
      <c r="AC355" s="152"/>
      <c r="AD355" s="152"/>
    </row>
    <row r="356" spans="1:30" s="151" customFormat="1" ht="15">
      <c r="A356" s="161">
        <v>348</v>
      </c>
      <c r="B356" s="131"/>
      <c r="C356" s="443"/>
      <c r="D356" s="1485" t="s">
        <v>609</v>
      </c>
      <c r="E356" s="479"/>
      <c r="F356" s="480"/>
      <c r="G356" s="480"/>
      <c r="H356" s="292"/>
      <c r="I356" s="477">
        <f>SUM(J356:Q356)</f>
        <v>0</v>
      </c>
      <c r="J356" s="294"/>
      <c r="K356" s="294"/>
      <c r="L356" s="294"/>
      <c r="M356" s="294"/>
      <c r="N356" s="294"/>
      <c r="O356" s="294"/>
      <c r="P356" s="294"/>
      <c r="Q356" s="295"/>
      <c r="R356" s="294"/>
      <c r="S356" s="294"/>
      <c r="T356" s="294"/>
      <c r="U356" s="294"/>
      <c r="V356" s="294"/>
      <c r="W356" s="294"/>
      <c r="X356" s="294"/>
      <c r="Y356" s="294"/>
      <c r="Z356" s="294"/>
      <c r="AA356" s="294"/>
      <c r="AB356" s="294"/>
      <c r="AC356" s="294"/>
      <c r="AD356" s="294"/>
    </row>
    <row r="357" spans="1:30" s="176" customFormat="1" ht="15">
      <c r="A357" s="161">
        <v>349</v>
      </c>
      <c r="B357" s="1478"/>
      <c r="C357" s="1479"/>
      <c r="D357" s="518" t="s">
        <v>911</v>
      </c>
      <c r="E357" s="481"/>
      <c r="F357" s="482"/>
      <c r="G357" s="482"/>
      <c r="H357" s="299"/>
      <c r="I357" s="278">
        <f>SUM(J357:Q357)</f>
        <v>34</v>
      </c>
      <c r="J357" s="198">
        <f>SUM(J355:J356)</f>
        <v>27</v>
      </c>
      <c r="K357" s="198">
        <f aca="true" t="shared" si="66" ref="K357:Q357">SUM(K355:K356)</f>
        <v>7</v>
      </c>
      <c r="L357" s="198">
        <f t="shared" si="66"/>
        <v>0</v>
      </c>
      <c r="M357" s="198">
        <f t="shared" si="66"/>
        <v>0</v>
      </c>
      <c r="N357" s="198">
        <f t="shared" si="66"/>
        <v>0</v>
      </c>
      <c r="O357" s="198">
        <f t="shared" si="66"/>
        <v>0</v>
      </c>
      <c r="P357" s="198">
        <f t="shared" si="66"/>
        <v>0</v>
      </c>
      <c r="Q357" s="1308">
        <f t="shared" si="66"/>
        <v>0</v>
      </c>
      <c r="R357" s="198"/>
      <c r="S357" s="198"/>
      <c r="T357" s="198"/>
      <c r="U357" s="198"/>
      <c r="V357" s="198"/>
      <c r="W357" s="198"/>
      <c r="X357" s="198"/>
      <c r="Y357" s="198"/>
      <c r="Z357" s="198"/>
      <c r="AA357" s="198"/>
      <c r="AB357" s="198"/>
      <c r="AC357" s="198"/>
      <c r="AD357" s="198"/>
    </row>
    <row r="358" spans="1:30" s="141" customFormat="1" ht="45">
      <c r="A358" s="1345">
        <v>350</v>
      </c>
      <c r="B358" s="120"/>
      <c r="C358" s="126">
        <v>14</v>
      </c>
      <c r="D358" s="1476" t="s">
        <v>423</v>
      </c>
      <c r="E358" s="168"/>
      <c r="F358" s="282">
        <v>909</v>
      </c>
      <c r="G358" s="282"/>
      <c r="H358" s="283">
        <v>2071</v>
      </c>
      <c r="I358" s="474"/>
      <c r="J358" s="152"/>
      <c r="K358" s="152"/>
      <c r="L358" s="152"/>
      <c r="M358" s="152"/>
      <c r="N358" s="152"/>
      <c r="O358" s="152"/>
      <c r="P358" s="152"/>
      <c r="Q358" s="284"/>
      <c r="R358" s="272"/>
      <c r="S358" s="272"/>
      <c r="T358" s="272"/>
      <c r="U358" s="272"/>
      <c r="V358" s="272"/>
      <c r="W358" s="272"/>
      <c r="X358" s="272"/>
      <c r="Y358" s="272"/>
      <c r="Z358" s="272"/>
      <c r="AA358" s="272"/>
      <c r="AB358" s="272"/>
      <c r="AC358" s="272"/>
      <c r="AD358" s="272"/>
    </row>
    <row r="359" spans="1:30" s="1163" customFormat="1" ht="15">
      <c r="A359" s="161">
        <v>351</v>
      </c>
      <c r="B359" s="1133"/>
      <c r="C359" s="1134"/>
      <c r="D359" s="1176" t="s">
        <v>608</v>
      </c>
      <c r="E359" s="1171"/>
      <c r="F359" s="1172"/>
      <c r="G359" s="1172"/>
      <c r="H359" s="1157"/>
      <c r="I359" s="1158">
        <f>SUM(J359:Q359)</f>
        <v>0</v>
      </c>
      <c r="J359" s="1162"/>
      <c r="K359" s="1162"/>
      <c r="L359" s="1162"/>
      <c r="M359" s="1162"/>
      <c r="N359" s="1162"/>
      <c r="O359" s="1162"/>
      <c r="P359" s="1162"/>
      <c r="Q359" s="1173"/>
      <c r="R359" s="1162"/>
      <c r="S359" s="1162"/>
      <c r="T359" s="1162"/>
      <c r="U359" s="1162"/>
      <c r="V359" s="1162"/>
      <c r="W359" s="1162"/>
      <c r="X359" s="1162"/>
      <c r="Y359" s="1162"/>
      <c r="Z359" s="1162"/>
      <c r="AA359" s="1162"/>
      <c r="AB359" s="1162"/>
      <c r="AC359" s="1162"/>
      <c r="AD359" s="1162"/>
    </row>
    <row r="360" spans="1:30" s="148" customFormat="1" ht="15">
      <c r="A360" s="161">
        <v>352</v>
      </c>
      <c r="B360" s="120"/>
      <c r="C360" s="111"/>
      <c r="D360" s="715" t="s">
        <v>807</v>
      </c>
      <c r="E360" s="165"/>
      <c r="F360" s="285"/>
      <c r="G360" s="285"/>
      <c r="H360" s="283"/>
      <c r="I360" s="476">
        <f>SUM(J360:Q360)</f>
        <v>635</v>
      </c>
      <c r="J360" s="152">
        <v>500</v>
      </c>
      <c r="K360" s="152">
        <v>135</v>
      </c>
      <c r="L360" s="152"/>
      <c r="M360" s="152"/>
      <c r="N360" s="152"/>
      <c r="O360" s="152"/>
      <c r="P360" s="152"/>
      <c r="Q360" s="284"/>
      <c r="R360" s="152"/>
      <c r="S360" s="152"/>
      <c r="T360" s="152"/>
      <c r="U360" s="152"/>
      <c r="V360" s="152"/>
      <c r="W360" s="152"/>
      <c r="X360" s="152"/>
      <c r="Y360" s="152"/>
      <c r="Z360" s="152"/>
      <c r="AA360" s="152"/>
      <c r="AB360" s="152"/>
      <c r="AC360" s="152"/>
      <c r="AD360" s="152"/>
    </row>
    <row r="361" spans="1:30" s="151" customFormat="1" ht="15">
      <c r="A361" s="161">
        <v>353</v>
      </c>
      <c r="B361" s="131"/>
      <c r="C361" s="443"/>
      <c r="D361" s="1485" t="s">
        <v>609</v>
      </c>
      <c r="E361" s="479"/>
      <c r="F361" s="480"/>
      <c r="G361" s="480"/>
      <c r="H361" s="292"/>
      <c r="I361" s="477">
        <f>SUM(J361:Q361)</f>
        <v>0</v>
      </c>
      <c r="J361" s="294"/>
      <c r="K361" s="294"/>
      <c r="L361" s="294"/>
      <c r="M361" s="294"/>
      <c r="N361" s="294"/>
      <c r="O361" s="294"/>
      <c r="P361" s="294"/>
      <c r="Q361" s="295"/>
      <c r="R361" s="294"/>
      <c r="S361" s="294"/>
      <c r="T361" s="294"/>
      <c r="U361" s="294"/>
      <c r="V361" s="294"/>
      <c r="W361" s="294"/>
      <c r="X361" s="294"/>
      <c r="Y361" s="294"/>
      <c r="Z361" s="294"/>
      <c r="AA361" s="294"/>
      <c r="AB361" s="294"/>
      <c r="AC361" s="294"/>
      <c r="AD361" s="294"/>
    </row>
    <row r="362" spans="1:30" s="176" customFormat="1" ht="15">
      <c r="A362" s="161">
        <v>354</v>
      </c>
      <c r="B362" s="1478"/>
      <c r="C362" s="1479"/>
      <c r="D362" s="518" t="s">
        <v>911</v>
      </c>
      <c r="E362" s="481"/>
      <c r="F362" s="482"/>
      <c r="G362" s="482"/>
      <c r="H362" s="299"/>
      <c r="I362" s="278">
        <f>SUM(J362:Q362)</f>
        <v>635</v>
      </c>
      <c r="J362" s="198">
        <f>SUM(J360:J361)</f>
        <v>500</v>
      </c>
      <c r="K362" s="198">
        <f aca="true" t="shared" si="67" ref="K362:Q362">SUM(K360:K361)</f>
        <v>135</v>
      </c>
      <c r="L362" s="198">
        <f t="shared" si="67"/>
        <v>0</v>
      </c>
      <c r="M362" s="198">
        <f t="shared" si="67"/>
        <v>0</v>
      </c>
      <c r="N362" s="198">
        <f t="shared" si="67"/>
        <v>0</v>
      </c>
      <c r="O362" s="198">
        <f t="shared" si="67"/>
        <v>0</v>
      </c>
      <c r="P362" s="198">
        <f t="shared" si="67"/>
        <v>0</v>
      </c>
      <c r="Q362" s="1308">
        <f t="shared" si="67"/>
        <v>0</v>
      </c>
      <c r="R362" s="198"/>
      <c r="S362" s="198"/>
      <c r="T362" s="198"/>
      <c r="U362" s="198"/>
      <c r="V362" s="198"/>
      <c r="W362" s="198"/>
      <c r="X362" s="198"/>
      <c r="Y362" s="198"/>
      <c r="Z362" s="198"/>
      <c r="AA362" s="198"/>
      <c r="AB362" s="198"/>
      <c r="AC362" s="198"/>
      <c r="AD362" s="198"/>
    </row>
    <row r="363" spans="1:30" s="171" customFormat="1" ht="31.5" customHeight="1">
      <c r="A363" s="161">
        <v>355</v>
      </c>
      <c r="B363" s="114"/>
      <c r="C363" s="115">
        <v>15</v>
      </c>
      <c r="D363" s="1564" t="s">
        <v>424</v>
      </c>
      <c r="E363" s="1564"/>
      <c r="F363" s="276">
        <v>2105</v>
      </c>
      <c r="G363" s="276"/>
      <c r="H363" s="277">
        <v>5263</v>
      </c>
      <c r="I363" s="497"/>
      <c r="J363" s="280"/>
      <c r="K363" s="280"/>
      <c r="L363" s="280"/>
      <c r="M363" s="280"/>
      <c r="N363" s="280"/>
      <c r="O363" s="280"/>
      <c r="P363" s="280"/>
      <c r="Q363" s="281"/>
      <c r="R363" s="1385"/>
      <c r="S363" s="1385"/>
      <c r="T363" s="1385"/>
      <c r="U363" s="1385"/>
      <c r="V363" s="1385"/>
      <c r="W363" s="1385"/>
      <c r="X363" s="1385"/>
      <c r="Y363" s="1385"/>
      <c r="Z363" s="1385"/>
      <c r="AA363" s="1385"/>
      <c r="AB363" s="1385"/>
      <c r="AC363" s="1385"/>
      <c r="AD363" s="1385"/>
    </row>
    <row r="364" spans="1:30" s="1163" customFormat="1" ht="15">
      <c r="A364" s="161">
        <v>356</v>
      </c>
      <c r="B364" s="1133"/>
      <c r="C364" s="1134"/>
      <c r="D364" s="1176" t="s">
        <v>608</v>
      </c>
      <c r="E364" s="1171"/>
      <c r="F364" s="1172"/>
      <c r="G364" s="1172"/>
      <c r="H364" s="1157"/>
      <c r="I364" s="1158">
        <f>J364+K364+L364+M364+N364+O364+P364+Q364</f>
        <v>0</v>
      </c>
      <c r="J364" s="1162"/>
      <c r="K364" s="1162"/>
      <c r="L364" s="1162"/>
      <c r="M364" s="1162"/>
      <c r="N364" s="1162"/>
      <c r="O364" s="1162"/>
      <c r="P364" s="1162"/>
      <c r="Q364" s="1173"/>
      <c r="R364" s="1162"/>
      <c r="S364" s="1162"/>
      <c r="T364" s="1162"/>
      <c r="U364" s="1162"/>
      <c r="V364" s="1162"/>
      <c r="W364" s="1162"/>
      <c r="X364" s="1162"/>
      <c r="Y364" s="1162"/>
      <c r="Z364" s="1162"/>
      <c r="AA364" s="1162"/>
      <c r="AB364" s="1162"/>
      <c r="AC364" s="1162"/>
      <c r="AD364" s="1162"/>
    </row>
    <row r="365" spans="1:30" s="148" customFormat="1" ht="15">
      <c r="A365" s="161">
        <v>357</v>
      </c>
      <c r="B365" s="120"/>
      <c r="C365" s="111"/>
      <c r="D365" s="715" t="s">
        <v>807</v>
      </c>
      <c r="E365" s="165"/>
      <c r="F365" s="285"/>
      <c r="G365" s="285"/>
      <c r="H365" s="283"/>
      <c r="I365" s="476">
        <f>J365+K365+L365+M365+N365+O365+P365+Q365</f>
        <v>0</v>
      </c>
      <c r="J365" s="152"/>
      <c r="K365" s="152"/>
      <c r="L365" s="152"/>
      <c r="M365" s="152"/>
      <c r="N365" s="152"/>
      <c r="O365" s="152"/>
      <c r="P365" s="152"/>
      <c r="Q365" s="284"/>
      <c r="R365" s="152"/>
      <c r="S365" s="152"/>
      <c r="T365" s="152"/>
      <c r="U365" s="152"/>
      <c r="V365" s="152"/>
      <c r="W365" s="152"/>
      <c r="X365" s="152"/>
      <c r="Y365" s="152"/>
      <c r="Z365" s="152"/>
      <c r="AA365" s="152"/>
      <c r="AB365" s="152"/>
      <c r="AC365" s="152"/>
      <c r="AD365" s="152"/>
    </row>
    <row r="366" spans="1:30" s="151" customFormat="1" ht="15">
      <c r="A366" s="161">
        <v>358</v>
      </c>
      <c r="B366" s="131"/>
      <c r="C366" s="443"/>
      <c r="D366" s="1485" t="s">
        <v>609</v>
      </c>
      <c r="E366" s="479"/>
      <c r="F366" s="480"/>
      <c r="G366" s="480"/>
      <c r="H366" s="292"/>
      <c r="I366" s="477">
        <f>J366+K366+L366+M366+N366+O366+P366+Q366</f>
        <v>0</v>
      </c>
      <c r="J366" s="294"/>
      <c r="K366" s="294"/>
      <c r="L366" s="294"/>
      <c r="M366" s="294"/>
      <c r="N366" s="294"/>
      <c r="O366" s="294"/>
      <c r="P366" s="294"/>
      <c r="Q366" s="295"/>
      <c r="R366" s="294"/>
      <c r="S366" s="294"/>
      <c r="T366" s="294"/>
      <c r="U366" s="294"/>
      <c r="V366" s="294"/>
      <c r="W366" s="294"/>
      <c r="X366" s="294"/>
      <c r="Y366" s="294"/>
      <c r="Z366" s="294"/>
      <c r="AA366" s="294"/>
      <c r="AB366" s="294"/>
      <c r="AC366" s="294"/>
      <c r="AD366" s="294"/>
    </row>
    <row r="367" spans="1:30" s="176" customFormat="1" ht="15">
      <c r="A367" s="161">
        <v>359</v>
      </c>
      <c r="B367" s="1478"/>
      <c r="C367" s="1479"/>
      <c r="D367" s="518" t="s">
        <v>911</v>
      </c>
      <c r="E367" s="481"/>
      <c r="F367" s="482"/>
      <c r="G367" s="482"/>
      <c r="H367" s="299"/>
      <c r="I367" s="278">
        <f>J367+K367+L367+M367+N367+O367+P367+Q367</f>
        <v>0</v>
      </c>
      <c r="J367" s="198">
        <f>SUM(J365:J366)</f>
        <v>0</v>
      </c>
      <c r="K367" s="198">
        <f aca="true" t="shared" si="68" ref="K367:Q367">SUM(K365:K366)</f>
        <v>0</v>
      </c>
      <c r="L367" s="198">
        <f t="shared" si="68"/>
        <v>0</v>
      </c>
      <c r="M367" s="198">
        <f t="shared" si="68"/>
        <v>0</v>
      </c>
      <c r="N367" s="198">
        <f t="shared" si="68"/>
        <v>0</v>
      </c>
      <c r="O367" s="198">
        <f t="shared" si="68"/>
        <v>0</v>
      </c>
      <c r="P367" s="198">
        <f t="shared" si="68"/>
        <v>0</v>
      </c>
      <c r="Q367" s="1308">
        <f t="shared" si="68"/>
        <v>0</v>
      </c>
      <c r="R367" s="198"/>
      <c r="S367" s="198"/>
      <c r="T367" s="198"/>
      <c r="U367" s="198"/>
      <c r="V367" s="198"/>
      <c r="W367" s="198"/>
      <c r="X367" s="198"/>
      <c r="Y367" s="198"/>
      <c r="Z367" s="198"/>
      <c r="AA367" s="198"/>
      <c r="AB367" s="198"/>
      <c r="AC367" s="198"/>
      <c r="AD367" s="198"/>
    </row>
    <row r="368" spans="1:30" s="141" customFormat="1" ht="30">
      <c r="A368" s="1346">
        <v>360</v>
      </c>
      <c r="B368" s="120"/>
      <c r="C368" s="111">
        <v>16</v>
      </c>
      <c r="D368" s="1476" t="s">
        <v>425</v>
      </c>
      <c r="E368" s="168"/>
      <c r="F368" s="282">
        <v>1712</v>
      </c>
      <c r="G368" s="282"/>
      <c r="H368" s="283">
        <v>1617</v>
      </c>
      <c r="I368" s="474"/>
      <c r="J368" s="152"/>
      <c r="K368" s="152"/>
      <c r="L368" s="152"/>
      <c r="M368" s="152"/>
      <c r="N368" s="152"/>
      <c r="O368" s="152"/>
      <c r="P368" s="152"/>
      <c r="Q368" s="284"/>
      <c r="R368" s="272"/>
      <c r="S368" s="272"/>
      <c r="T368" s="272"/>
      <c r="U368" s="272"/>
      <c r="V368" s="272"/>
      <c r="W368" s="272"/>
      <c r="X368" s="272"/>
      <c r="Y368" s="272"/>
      <c r="Z368" s="272"/>
      <c r="AA368" s="272"/>
      <c r="AB368" s="272"/>
      <c r="AC368" s="272"/>
      <c r="AD368" s="272"/>
    </row>
    <row r="369" spans="1:30" s="1163" customFormat="1" ht="15">
      <c r="A369" s="161">
        <v>361</v>
      </c>
      <c r="B369" s="1133"/>
      <c r="C369" s="1134"/>
      <c r="D369" s="1176" t="s">
        <v>608</v>
      </c>
      <c r="E369" s="1171"/>
      <c r="F369" s="1172"/>
      <c r="G369" s="1172"/>
      <c r="H369" s="1157"/>
      <c r="I369" s="1158">
        <f>J369+K369+L369+M369+N369+O369+P369+Q369</f>
        <v>0</v>
      </c>
      <c r="J369" s="1162"/>
      <c r="K369" s="1162"/>
      <c r="L369" s="1162"/>
      <c r="M369" s="1162"/>
      <c r="N369" s="1162"/>
      <c r="O369" s="1162"/>
      <c r="P369" s="1162"/>
      <c r="Q369" s="1173"/>
      <c r="R369" s="1162"/>
      <c r="S369" s="1162"/>
      <c r="T369" s="1162"/>
      <c r="U369" s="1162"/>
      <c r="V369" s="1162"/>
      <c r="W369" s="1162"/>
      <c r="X369" s="1162"/>
      <c r="Y369" s="1162"/>
      <c r="Z369" s="1162"/>
      <c r="AA369" s="1162"/>
      <c r="AB369" s="1162"/>
      <c r="AC369" s="1162"/>
      <c r="AD369" s="1162"/>
    </row>
    <row r="370" spans="1:30" s="148" customFormat="1" ht="15">
      <c r="A370" s="161">
        <v>362</v>
      </c>
      <c r="B370" s="120"/>
      <c r="C370" s="111"/>
      <c r="D370" s="715" t="s">
        <v>807</v>
      </c>
      <c r="E370" s="165"/>
      <c r="F370" s="285"/>
      <c r="G370" s="285"/>
      <c r="H370" s="283"/>
      <c r="I370" s="476">
        <f>J370+K370+L370+M370+N370+O370+P370+Q370</f>
        <v>0</v>
      </c>
      <c r="J370" s="152"/>
      <c r="K370" s="152"/>
      <c r="L370" s="152"/>
      <c r="M370" s="152"/>
      <c r="N370" s="152"/>
      <c r="O370" s="152"/>
      <c r="P370" s="152"/>
      <c r="Q370" s="284"/>
      <c r="R370" s="152"/>
      <c r="S370" s="152"/>
      <c r="T370" s="152"/>
      <c r="U370" s="152"/>
      <c r="V370" s="152"/>
      <c r="W370" s="152"/>
      <c r="X370" s="152"/>
      <c r="Y370" s="152"/>
      <c r="Z370" s="152"/>
      <c r="AA370" s="152"/>
      <c r="AB370" s="152"/>
      <c r="AC370" s="152"/>
      <c r="AD370" s="152"/>
    </row>
    <row r="371" spans="1:30" s="151" customFormat="1" ht="15">
      <c r="A371" s="161">
        <v>363</v>
      </c>
      <c r="B371" s="131"/>
      <c r="C371" s="443"/>
      <c r="D371" s="1485" t="s">
        <v>609</v>
      </c>
      <c r="E371" s="479"/>
      <c r="F371" s="480"/>
      <c r="G371" s="480"/>
      <c r="H371" s="292"/>
      <c r="I371" s="477">
        <f>J371+K371+L371+M371+N371+O371+P371+Q371</f>
        <v>0</v>
      </c>
      <c r="J371" s="294"/>
      <c r="K371" s="294"/>
      <c r="L371" s="294"/>
      <c r="M371" s="294"/>
      <c r="N371" s="294"/>
      <c r="O371" s="294"/>
      <c r="P371" s="294"/>
      <c r="Q371" s="295"/>
      <c r="R371" s="294"/>
      <c r="S371" s="294"/>
      <c r="T371" s="294"/>
      <c r="U371" s="294"/>
      <c r="V371" s="294"/>
      <c r="W371" s="294"/>
      <c r="X371" s="294"/>
      <c r="Y371" s="294"/>
      <c r="Z371" s="294"/>
      <c r="AA371" s="294"/>
      <c r="AB371" s="294"/>
      <c r="AC371" s="294"/>
      <c r="AD371" s="294"/>
    </row>
    <row r="372" spans="1:30" s="176" customFormat="1" ht="15">
      <c r="A372" s="161">
        <v>364</v>
      </c>
      <c r="B372" s="1478"/>
      <c r="C372" s="1479"/>
      <c r="D372" s="518" t="s">
        <v>911</v>
      </c>
      <c r="E372" s="481"/>
      <c r="F372" s="482"/>
      <c r="G372" s="482"/>
      <c r="H372" s="299"/>
      <c r="I372" s="278">
        <f>J372+K372+L372+M372+N372+O372+P372+Q372</f>
        <v>0</v>
      </c>
      <c r="J372" s="198">
        <f>SUM(J370:J371)</f>
        <v>0</v>
      </c>
      <c r="K372" s="198">
        <f aca="true" t="shared" si="69" ref="K372:Q372">SUM(K370:K371)</f>
        <v>0</v>
      </c>
      <c r="L372" s="198">
        <f t="shared" si="69"/>
        <v>0</v>
      </c>
      <c r="M372" s="198">
        <f t="shared" si="69"/>
        <v>0</v>
      </c>
      <c r="N372" s="198">
        <f t="shared" si="69"/>
        <v>0</v>
      </c>
      <c r="O372" s="198">
        <f t="shared" si="69"/>
        <v>0</v>
      </c>
      <c r="P372" s="198">
        <f t="shared" si="69"/>
        <v>0</v>
      </c>
      <c r="Q372" s="1308">
        <f t="shared" si="69"/>
        <v>0</v>
      </c>
      <c r="R372" s="198"/>
      <c r="S372" s="198"/>
      <c r="T372" s="198"/>
      <c r="U372" s="198"/>
      <c r="V372" s="198"/>
      <c r="W372" s="198"/>
      <c r="X372" s="198"/>
      <c r="Y372" s="198"/>
      <c r="Z372" s="198"/>
      <c r="AA372" s="198"/>
      <c r="AB372" s="198"/>
      <c r="AC372" s="198"/>
      <c r="AD372" s="198"/>
    </row>
    <row r="373" spans="1:30" s="141" customFormat="1" ht="45">
      <c r="A373" s="1345">
        <v>365</v>
      </c>
      <c r="B373" s="120"/>
      <c r="C373" s="126">
        <v>17</v>
      </c>
      <c r="D373" s="1476" t="s">
        <v>313</v>
      </c>
      <c r="E373" s="168"/>
      <c r="F373" s="282">
        <v>864</v>
      </c>
      <c r="G373" s="282"/>
      <c r="H373" s="283">
        <v>1522</v>
      </c>
      <c r="I373" s="474"/>
      <c r="J373" s="152"/>
      <c r="K373" s="152"/>
      <c r="L373" s="152"/>
      <c r="M373" s="152"/>
      <c r="N373" s="152"/>
      <c r="O373" s="152"/>
      <c r="P373" s="152"/>
      <c r="Q373" s="284"/>
      <c r="R373" s="272"/>
      <c r="S373" s="272"/>
      <c r="T373" s="272"/>
      <c r="U373" s="272"/>
      <c r="V373" s="272"/>
      <c r="W373" s="272"/>
      <c r="X373" s="272"/>
      <c r="Y373" s="272"/>
      <c r="Z373" s="272"/>
      <c r="AA373" s="272"/>
      <c r="AB373" s="272"/>
      <c r="AC373" s="272"/>
      <c r="AD373" s="272"/>
    </row>
    <row r="374" spans="1:30" s="1163" customFormat="1" ht="15">
      <c r="A374" s="161">
        <v>366</v>
      </c>
      <c r="B374" s="1133"/>
      <c r="C374" s="1134"/>
      <c r="D374" s="1176" t="s">
        <v>608</v>
      </c>
      <c r="E374" s="1171"/>
      <c r="F374" s="1172"/>
      <c r="G374" s="1172"/>
      <c r="H374" s="1157"/>
      <c r="I374" s="1158">
        <f>SUM(J374:Q374)</f>
        <v>0</v>
      </c>
      <c r="J374" s="1162"/>
      <c r="K374" s="1162"/>
      <c r="L374" s="1162"/>
      <c r="M374" s="1162"/>
      <c r="N374" s="1162"/>
      <c r="O374" s="1162"/>
      <c r="P374" s="1162"/>
      <c r="Q374" s="1173"/>
      <c r="R374" s="1162"/>
      <c r="S374" s="1162"/>
      <c r="T374" s="1162"/>
      <c r="U374" s="1162"/>
      <c r="V374" s="1162"/>
      <c r="W374" s="1162"/>
      <c r="X374" s="1162"/>
      <c r="Y374" s="1162"/>
      <c r="Z374" s="1162"/>
      <c r="AA374" s="1162"/>
      <c r="AB374" s="1162"/>
      <c r="AC374" s="1162"/>
      <c r="AD374" s="1162"/>
    </row>
    <row r="375" spans="1:30" s="148" customFormat="1" ht="15">
      <c r="A375" s="161">
        <v>367</v>
      </c>
      <c r="B375" s="120"/>
      <c r="C375" s="111"/>
      <c r="D375" s="715" t="s">
        <v>807</v>
      </c>
      <c r="E375" s="165"/>
      <c r="F375" s="285"/>
      <c r="G375" s="285"/>
      <c r="H375" s="283"/>
      <c r="I375" s="476">
        <f>SUM(J375:Q375)</f>
        <v>1395</v>
      </c>
      <c r="J375" s="152">
        <v>1098</v>
      </c>
      <c r="K375" s="152">
        <v>297</v>
      </c>
      <c r="L375" s="152"/>
      <c r="M375" s="152"/>
      <c r="N375" s="152"/>
      <c r="O375" s="152"/>
      <c r="P375" s="152"/>
      <c r="Q375" s="284"/>
      <c r="R375" s="152"/>
      <c r="S375" s="152"/>
      <c r="T375" s="152"/>
      <c r="U375" s="152"/>
      <c r="V375" s="152"/>
      <c r="W375" s="152"/>
      <c r="X375" s="152"/>
      <c r="Y375" s="152"/>
      <c r="Z375" s="152"/>
      <c r="AA375" s="152"/>
      <c r="AB375" s="152"/>
      <c r="AC375" s="152"/>
      <c r="AD375" s="152"/>
    </row>
    <row r="376" spans="1:30" s="151" customFormat="1" ht="15">
      <c r="A376" s="161">
        <v>368</v>
      </c>
      <c r="B376" s="131"/>
      <c r="C376" s="443"/>
      <c r="D376" s="1485" t="s">
        <v>609</v>
      </c>
      <c r="E376" s="479"/>
      <c r="F376" s="480"/>
      <c r="G376" s="480"/>
      <c r="H376" s="292"/>
      <c r="I376" s="477">
        <f aca="true" t="shared" si="70" ref="I376:I400">SUM(J376:Q376)</f>
        <v>0</v>
      </c>
      <c r="J376" s="294"/>
      <c r="K376" s="294"/>
      <c r="L376" s="697"/>
      <c r="M376" s="294"/>
      <c r="N376" s="294"/>
      <c r="O376" s="294"/>
      <c r="P376" s="294"/>
      <c r="Q376" s="295"/>
      <c r="R376" s="294"/>
      <c r="S376" s="294"/>
      <c r="T376" s="294"/>
      <c r="U376" s="294"/>
      <c r="V376" s="294"/>
      <c r="W376" s="294"/>
      <c r="X376" s="294"/>
      <c r="Y376" s="294"/>
      <c r="Z376" s="294"/>
      <c r="AA376" s="294"/>
      <c r="AB376" s="294"/>
      <c r="AC376" s="294"/>
      <c r="AD376" s="294"/>
    </row>
    <row r="377" spans="1:30" s="176" customFormat="1" ht="15">
      <c r="A377" s="161">
        <v>369</v>
      </c>
      <c r="B377" s="1478"/>
      <c r="C377" s="1479"/>
      <c r="D377" s="518" t="s">
        <v>911</v>
      </c>
      <c r="E377" s="481"/>
      <c r="F377" s="482"/>
      <c r="G377" s="482"/>
      <c r="H377" s="299"/>
      <c r="I377" s="278">
        <f t="shared" si="70"/>
        <v>1395</v>
      </c>
      <c r="J377" s="198">
        <f>SUM(J375:J376)</f>
        <v>1098</v>
      </c>
      <c r="K377" s="198">
        <f aca="true" t="shared" si="71" ref="K377:Q377">SUM(K375:K376)</f>
        <v>297</v>
      </c>
      <c r="L377" s="198">
        <f t="shared" si="71"/>
        <v>0</v>
      </c>
      <c r="M377" s="198">
        <f t="shared" si="71"/>
        <v>0</v>
      </c>
      <c r="N377" s="198">
        <f t="shared" si="71"/>
        <v>0</v>
      </c>
      <c r="O377" s="198">
        <f t="shared" si="71"/>
        <v>0</v>
      </c>
      <c r="P377" s="198">
        <f t="shared" si="71"/>
        <v>0</v>
      </c>
      <c r="Q377" s="1308">
        <f t="shared" si="71"/>
        <v>0</v>
      </c>
      <c r="R377" s="198"/>
      <c r="S377" s="198"/>
      <c r="T377" s="198"/>
      <c r="U377" s="198"/>
      <c r="V377" s="198"/>
      <c r="W377" s="198"/>
      <c r="X377" s="198"/>
      <c r="Y377" s="198"/>
      <c r="Z377" s="198"/>
      <c r="AA377" s="198"/>
      <c r="AB377" s="198"/>
      <c r="AC377" s="198"/>
      <c r="AD377" s="198"/>
    </row>
    <row r="378" spans="1:30" s="141" customFormat="1" ht="45">
      <c r="A378" s="1345">
        <v>370</v>
      </c>
      <c r="B378" s="120"/>
      <c r="C378" s="126">
        <v>18</v>
      </c>
      <c r="D378" s="1476" t="s">
        <v>426</v>
      </c>
      <c r="E378" s="168"/>
      <c r="F378" s="282">
        <v>2869</v>
      </c>
      <c r="G378" s="282"/>
      <c r="H378" s="298">
        <v>9957</v>
      </c>
      <c r="I378" s="474"/>
      <c r="J378" s="152"/>
      <c r="K378" s="152"/>
      <c r="L378" s="152"/>
      <c r="M378" s="152"/>
      <c r="N378" s="152"/>
      <c r="O378" s="152"/>
      <c r="P378" s="152"/>
      <c r="Q378" s="284"/>
      <c r="R378" s="272"/>
      <c r="S378" s="272"/>
      <c r="T378" s="272"/>
      <c r="U378" s="272"/>
      <c r="V378" s="272"/>
      <c r="W378" s="272"/>
      <c r="X378" s="272"/>
      <c r="Y378" s="272"/>
      <c r="Z378" s="272"/>
      <c r="AA378" s="272"/>
      <c r="AB378" s="272"/>
      <c r="AC378" s="272"/>
      <c r="AD378" s="272"/>
    </row>
    <row r="379" spans="1:30" s="1163" customFormat="1" ht="15">
      <c r="A379" s="161">
        <v>371</v>
      </c>
      <c r="B379" s="1133"/>
      <c r="C379" s="1134"/>
      <c r="D379" s="1176" t="s">
        <v>608</v>
      </c>
      <c r="E379" s="1171"/>
      <c r="F379" s="1172"/>
      <c r="G379" s="1172"/>
      <c r="H379" s="1157"/>
      <c r="I379" s="1158">
        <f t="shared" si="70"/>
        <v>0</v>
      </c>
      <c r="J379" s="1162"/>
      <c r="K379" s="1162"/>
      <c r="L379" s="1162"/>
      <c r="M379" s="1162"/>
      <c r="N379" s="1162"/>
      <c r="O379" s="1162"/>
      <c r="P379" s="1162"/>
      <c r="Q379" s="1173"/>
      <c r="R379" s="1162"/>
      <c r="S379" s="1162"/>
      <c r="T379" s="1162"/>
      <c r="U379" s="1162"/>
      <c r="V379" s="1162"/>
      <c r="W379" s="1162"/>
      <c r="X379" s="1162"/>
      <c r="Y379" s="1162"/>
      <c r="Z379" s="1162"/>
      <c r="AA379" s="1162"/>
      <c r="AB379" s="1162"/>
      <c r="AC379" s="1162"/>
      <c r="AD379" s="1162"/>
    </row>
    <row r="380" spans="1:30" s="148" customFormat="1" ht="15">
      <c r="A380" s="161">
        <v>372</v>
      </c>
      <c r="B380" s="120"/>
      <c r="C380" s="111"/>
      <c r="D380" s="715" t="s">
        <v>807</v>
      </c>
      <c r="E380" s="165"/>
      <c r="F380" s="285"/>
      <c r="G380" s="285"/>
      <c r="H380" s="283"/>
      <c r="I380" s="476">
        <f t="shared" si="70"/>
        <v>0</v>
      </c>
      <c r="J380" s="152"/>
      <c r="K380" s="152"/>
      <c r="L380" s="152">
        <v>0</v>
      </c>
      <c r="M380" s="152"/>
      <c r="N380" s="152"/>
      <c r="O380" s="152"/>
      <c r="P380" s="152"/>
      <c r="Q380" s="284"/>
      <c r="R380" s="152"/>
      <c r="S380" s="152"/>
      <c r="T380" s="152"/>
      <c r="U380" s="152"/>
      <c r="V380" s="152"/>
      <c r="W380" s="152"/>
      <c r="X380" s="152"/>
      <c r="Y380" s="152"/>
      <c r="Z380" s="152"/>
      <c r="AA380" s="152"/>
      <c r="AB380" s="152"/>
      <c r="AC380" s="152"/>
      <c r="AD380" s="152"/>
    </row>
    <row r="381" spans="1:30" s="151" customFormat="1" ht="15">
      <c r="A381" s="161">
        <v>373</v>
      </c>
      <c r="B381" s="131"/>
      <c r="C381" s="443"/>
      <c r="D381" s="1485" t="s">
        <v>609</v>
      </c>
      <c r="E381" s="479"/>
      <c r="F381" s="480"/>
      <c r="G381" s="480"/>
      <c r="H381" s="292"/>
      <c r="I381" s="477">
        <f>SUM(J381:Q381)</f>
        <v>0</v>
      </c>
      <c r="J381" s="294"/>
      <c r="K381" s="294"/>
      <c r="L381" s="697"/>
      <c r="M381" s="294"/>
      <c r="N381" s="294"/>
      <c r="O381" s="294"/>
      <c r="P381" s="294"/>
      <c r="Q381" s="295"/>
      <c r="R381" s="294"/>
      <c r="S381" s="294"/>
      <c r="T381" s="294"/>
      <c r="U381" s="294"/>
      <c r="V381" s="294"/>
      <c r="W381" s="294"/>
      <c r="X381" s="294"/>
      <c r="Y381" s="294"/>
      <c r="Z381" s="294"/>
      <c r="AA381" s="294"/>
      <c r="AB381" s="294"/>
      <c r="AC381" s="294"/>
      <c r="AD381" s="294"/>
    </row>
    <row r="382" spans="1:30" s="176" customFormat="1" ht="15">
      <c r="A382" s="161">
        <v>374</v>
      </c>
      <c r="B382" s="1478"/>
      <c r="C382" s="1479"/>
      <c r="D382" s="518" t="s">
        <v>911</v>
      </c>
      <c r="E382" s="481"/>
      <c r="F382" s="482"/>
      <c r="G382" s="482"/>
      <c r="H382" s="299"/>
      <c r="I382" s="278">
        <f t="shared" si="70"/>
        <v>0</v>
      </c>
      <c r="J382" s="198">
        <f>SUM(J380:J381)</f>
        <v>0</v>
      </c>
      <c r="K382" s="198">
        <f aca="true" t="shared" si="72" ref="K382:Q382">SUM(K380:K381)</f>
        <v>0</v>
      </c>
      <c r="L382" s="198">
        <f t="shared" si="72"/>
        <v>0</v>
      </c>
      <c r="M382" s="198">
        <f t="shared" si="72"/>
        <v>0</v>
      </c>
      <c r="N382" s="198">
        <f t="shared" si="72"/>
        <v>0</v>
      </c>
      <c r="O382" s="198">
        <f t="shared" si="72"/>
        <v>0</v>
      </c>
      <c r="P382" s="198">
        <f t="shared" si="72"/>
        <v>0</v>
      </c>
      <c r="Q382" s="1308">
        <f t="shared" si="72"/>
        <v>0</v>
      </c>
      <c r="R382" s="198"/>
      <c r="S382" s="198"/>
      <c r="T382" s="198"/>
      <c r="U382" s="198"/>
      <c r="V382" s="198"/>
      <c r="W382" s="198"/>
      <c r="X382" s="198"/>
      <c r="Y382" s="198"/>
      <c r="Z382" s="198"/>
      <c r="AA382" s="198"/>
      <c r="AB382" s="198"/>
      <c r="AC382" s="198"/>
      <c r="AD382" s="198"/>
    </row>
    <row r="383" spans="1:30" s="171" customFormat="1" ht="15">
      <c r="A383" s="161">
        <v>375</v>
      </c>
      <c r="B383" s="114"/>
      <c r="C383" s="115">
        <v>19</v>
      </c>
      <c r="D383" s="1475" t="s">
        <v>139</v>
      </c>
      <c r="E383" s="174"/>
      <c r="F383" s="276"/>
      <c r="G383" s="276"/>
      <c r="H383" s="1418"/>
      <c r="I383" s="497"/>
      <c r="J383" s="280"/>
      <c r="K383" s="280"/>
      <c r="L383" s="280"/>
      <c r="M383" s="280"/>
      <c r="N383" s="280"/>
      <c r="O383" s="280"/>
      <c r="P383" s="280"/>
      <c r="Q383" s="281"/>
      <c r="R383" s="1385"/>
      <c r="S383" s="1385"/>
      <c r="T383" s="1385"/>
      <c r="U383" s="1385"/>
      <c r="V383" s="1385"/>
      <c r="W383" s="1385"/>
      <c r="X383" s="1385"/>
      <c r="Y383" s="1385"/>
      <c r="Z383" s="1385"/>
      <c r="AA383" s="1385"/>
      <c r="AB383" s="1385"/>
      <c r="AC383" s="1385"/>
      <c r="AD383" s="1385"/>
    </row>
    <row r="384" spans="1:30" s="171" customFormat="1" ht="15">
      <c r="A384" s="161">
        <v>376</v>
      </c>
      <c r="B384" s="114"/>
      <c r="C384" s="115"/>
      <c r="D384" s="1475" t="s">
        <v>807</v>
      </c>
      <c r="E384" s="174"/>
      <c r="F384" s="276"/>
      <c r="G384" s="276"/>
      <c r="H384" s="277"/>
      <c r="I384" s="476">
        <f>SUM(J384:Q384)</f>
        <v>14224</v>
      </c>
      <c r="J384" s="280">
        <v>11200</v>
      </c>
      <c r="K384" s="280">
        <v>3024</v>
      </c>
      <c r="L384" s="280"/>
      <c r="M384" s="280"/>
      <c r="N384" s="280"/>
      <c r="O384" s="280"/>
      <c r="P384" s="280"/>
      <c r="Q384" s="281"/>
      <c r="R384" s="1428"/>
      <c r="S384" s="1428"/>
      <c r="T384" s="1428"/>
      <c r="U384" s="1428"/>
      <c r="V384" s="1428"/>
      <c r="W384" s="1428"/>
      <c r="X384" s="1428"/>
      <c r="Y384" s="1428"/>
      <c r="Z384" s="1428"/>
      <c r="AA384" s="1428"/>
      <c r="AB384" s="1428"/>
      <c r="AC384" s="1428"/>
      <c r="AD384" s="1428"/>
    </row>
    <row r="385" spans="1:30" s="151" customFormat="1" ht="15">
      <c r="A385" s="161">
        <v>377</v>
      </c>
      <c r="B385" s="131"/>
      <c r="C385" s="443"/>
      <c r="D385" s="1485" t="s">
        <v>609</v>
      </c>
      <c r="E385" s="479"/>
      <c r="F385" s="480"/>
      <c r="G385" s="480"/>
      <c r="H385" s="292"/>
      <c r="I385" s="477">
        <f>SUM(J385:Q385)</f>
        <v>0</v>
      </c>
      <c r="J385" s="294"/>
      <c r="K385" s="294"/>
      <c r="L385" s="697"/>
      <c r="M385" s="294"/>
      <c r="N385" s="294"/>
      <c r="O385" s="294"/>
      <c r="P385" s="294"/>
      <c r="Q385" s="295"/>
      <c r="R385" s="294"/>
      <c r="S385" s="294"/>
      <c r="T385" s="294"/>
      <c r="U385" s="294"/>
      <c r="V385" s="294"/>
      <c r="W385" s="294"/>
      <c r="X385" s="294"/>
      <c r="Y385" s="294"/>
      <c r="Z385" s="294"/>
      <c r="AA385" s="294"/>
      <c r="AB385" s="294"/>
      <c r="AC385" s="294"/>
      <c r="AD385" s="294"/>
    </row>
    <row r="386" spans="1:30" s="176" customFormat="1" ht="15">
      <c r="A386" s="161">
        <v>378</v>
      </c>
      <c r="B386" s="1478"/>
      <c r="C386" s="1479"/>
      <c r="D386" s="518" t="s">
        <v>911</v>
      </c>
      <c r="E386" s="481"/>
      <c r="F386" s="482"/>
      <c r="G386" s="482"/>
      <c r="H386" s="299"/>
      <c r="I386" s="278">
        <f t="shared" si="70"/>
        <v>14224</v>
      </c>
      <c r="J386" s="198">
        <f>SUM(J384:J385)</f>
        <v>11200</v>
      </c>
      <c r="K386" s="198">
        <f aca="true" t="shared" si="73" ref="K386:Q386">SUM(K384:K385)</f>
        <v>3024</v>
      </c>
      <c r="L386" s="198">
        <f t="shared" si="73"/>
        <v>0</v>
      </c>
      <c r="M386" s="198">
        <f t="shared" si="73"/>
        <v>0</v>
      </c>
      <c r="N386" s="198">
        <f t="shared" si="73"/>
        <v>0</v>
      </c>
      <c r="O386" s="198">
        <f t="shared" si="73"/>
        <v>0</v>
      </c>
      <c r="P386" s="198">
        <f t="shared" si="73"/>
        <v>0</v>
      </c>
      <c r="Q386" s="1308">
        <f t="shared" si="73"/>
        <v>0</v>
      </c>
      <c r="R386" s="198"/>
      <c r="S386" s="198"/>
      <c r="T386" s="198"/>
      <c r="U386" s="198"/>
      <c r="V386" s="198"/>
      <c r="W386" s="198"/>
      <c r="X386" s="198"/>
      <c r="Y386" s="198"/>
      <c r="Z386" s="198"/>
      <c r="AA386" s="198"/>
      <c r="AB386" s="198"/>
      <c r="AC386" s="198"/>
      <c r="AD386" s="198"/>
    </row>
    <row r="387" spans="1:30" s="171" customFormat="1" ht="30">
      <c r="A387" s="161">
        <v>379</v>
      </c>
      <c r="B387" s="114"/>
      <c r="C387" s="115">
        <v>20</v>
      </c>
      <c r="D387" s="1475" t="s">
        <v>580</v>
      </c>
      <c r="E387" s="174"/>
      <c r="F387" s="276"/>
      <c r="G387" s="276"/>
      <c r="H387" s="1418"/>
      <c r="I387" s="497"/>
      <c r="J387" s="280"/>
      <c r="K387" s="280"/>
      <c r="L387" s="280"/>
      <c r="M387" s="280"/>
      <c r="N387" s="280"/>
      <c r="O387" s="280"/>
      <c r="P387" s="280"/>
      <c r="Q387" s="281"/>
      <c r="R387" s="1385"/>
      <c r="S387" s="1385"/>
      <c r="T387" s="1385"/>
      <c r="U387" s="1385"/>
      <c r="V387" s="1385"/>
      <c r="W387" s="1385"/>
      <c r="X387" s="1385"/>
      <c r="Y387" s="1385"/>
      <c r="Z387" s="1385"/>
      <c r="AA387" s="1385"/>
      <c r="AB387" s="1385"/>
      <c r="AC387" s="1385"/>
      <c r="AD387" s="1385"/>
    </row>
    <row r="388" spans="1:30" s="171" customFormat="1" ht="15">
      <c r="A388" s="161">
        <v>380</v>
      </c>
      <c r="B388" s="114"/>
      <c r="C388" s="115"/>
      <c r="D388" s="1475" t="s">
        <v>807</v>
      </c>
      <c r="E388" s="174"/>
      <c r="F388" s="276"/>
      <c r="G388" s="276"/>
      <c r="H388" s="277"/>
      <c r="I388" s="476">
        <f>SUM(J388:Q388)</f>
        <v>1989</v>
      </c>
      <c r="J388" s="280">
        <v>1566</v>
      </c>
      <c r="K388" s="280">
        <v>423</v>
      </c>
      <c r="L388" s="280"/>
      <c r="M388" s="280"/>
      <c r="N388" s="280"/>
      <c r="O388" s="280"/>
      <c r="P388" s="280"/>
      <c r="Q388" s="281"/>
      <c r="R388" s="1428"/>
      <c r="S388" s="1428"/>
      <c r="T388" s="1428"/>
      <c r="U388" s="1428"/>
      <c r="V388" s="1428"/>
      <c r="W388" s="1428"/>
      <c r="X388" s="1428"/>
      <c r="Y388" s="1428"/>
      <c r="Z388" s="1428"/>
      <c r="AA388" s="1428"/>
      <c r="AB388" s="1428"/>
      <c r="AC388" s="1428"/>
      <c r="AD388" s="1428"/>
    </row>
    <row r="389" spans="1:30" s="151" customFormat="1" ht="15">
      <c r="A389" s="161">
        <v>381</v>
      </c>
      <c r="B389" s="131"/>
      <c r="C389" s="443"/>
      <c r="D389" s="1485" t="s">
        <v>609</v>
      </c>
      <c r="E389" s="479"/>
      <c r="F389" s="480"/>
      <c r="G389" s="480"/>
      <c r="H389" s="292"/>
      <c r="I389" s="477">
        <f>SUM(J389:Q389)</f>
        <v>0</v>
      </c>
      <c r="J389" s="294"/>
      <c r="K389" s="294"/>
      <c r="L389" s="697"/>
      <c r="M389" s="294"/>
      <c r="N389" s="294"/>
      <c r="O389" s="294"/>
      <c r="P389" s="294"/>
      <c r="Q389" s="295"/>
      <c r="R389" s="294"/>
      <c r="S389" s="294"/>
      <c r="T389" s="294"/>
      <c r="U389" s="294"/>
      <c r="V389" s="294"/>
      <c r="W389" s="294"/>
      <c r="X389" s="294"/>
      <c r="Y389" s="294"/>
      <c r="Z389" s="294"/>
      <c r="AA389" s="294"/>
      <c r="AB389" s="294"/>
      <c r="AC389" s="294"/>
      <c r="AD389" s="294"/>
    </row>
    <row r="390" spans="1:30" s="769" customFormat="1" ht="15">
      <c r="A390" s="161">
        <v>382</v>
      </c>
      <c r="B390" s="449"/>
      <c r="C390" s="450"/>
      <c r="D390" s="764" t="s">
        <v>911</v>
      </c>
      <c r="E390" s="764"/>
      <c r="F390" s="765"/>
      <c r="G390" s="765"/>
      <c r="H390" s="766"/>
      <c r="I390" s="767">
        <f t="shared" si="70"/>
        <v>1989</v>
      </c>
      <c r="J390" s="768">
        <f>SUM(J388:J389)</f>
        <v>1566</v>
      </c>
      <c r="K390" s="768">
        <f aca="true" t="shared" si="74" ref="K390:Q390">SUM(K388:K389)</f>
        <v>423</v>
      </c>
      <c r="L390" s="768">
        <f t="shared" si="74"/>
        <v>0</v>
      </c>
      <c r="M390" s="768">
        <f t="shared" si="74"/>
        <v>0</v>
      </c>
      <c r="N390" s="768">
        <f t="shared" si="74"/>
        <v>0</v>
      </c>
      <c r="O390" s="768">
        <f t="shared" si="74"/>
        <v>0</v>
      </c>
      <c r="P390" s="768">
        <f t="shared" si="74"/>
        <v>0</v>
      </c>
      <c r="Q390" s="1312">
        <f t="shared" si="74"/>
        <v>0</v>
      </c>
      <c r="R390" s="768"/>
      <c r="S390" s="768"/>
      <c r="T390" s="768"/>
      <c r="U390" s="768"/>
      <c r="V390" s="768"/>
      <c r="W390" s="768"/>
      <c r="X390" s="768"/>
      <c r="Y390" s="768"/>
      <c r="Z390" s="768"/>
      <c r="AA390" s="768"/>
      <c r="AB390" s="768"/>
      <c r="AC390" s="768"/>
      <c r="AD390" s="768"/>
    </row>
    <row r="391" spans="1:30" s="132" customFormat="1" ht="15">
      <c r="A391" s="161">
        <v>383</v>
      </c>
      <c r="B391" s="520"/>
      <c r="C391" s="1567" t="s">
        <v>427</v>
      </c>
      <c r="D391" s="1567"/>
      <c r="E391" s="521"/>
      <c r="F391" s="522">
        <f>SUM(F293:F378)</f>
        <v>1262346</v>
      </c>
      <c r="G391" s="522">
        <f>SUM(G293:G378)</f>
        <v>1328570</v>
      </c>
      <c r="H391" s="522">
        <f>SUM(H293:H378)</f>
        <v>1335184</v>
      </c>
      <c r="I391" s="293"/>
      <c r="J391" s="523"/>
      <c r="K391" s="523"/>
      <c r="L391" s="523"/>
      <c r="M391" s="523"/>
      <c r="N391" s="523"/>
      <c r="O391" s="523"/>
      <c r="P391" s="523"/>
      <c r="Q391" s="524"/>
      <c r="R391" s="272"/>
      <c r="S391" s="301"/>
      <c r="T391" s="301"/>
      <c r="U391" s="301"/>
      <c r="V391" s="301"/>
      <c r="W391" s="301"/>
      <c r="X391" s="301"/>
      <c r="Y391" s="301"/>
      <c r="Z391" s="301"/>
      <c r="AA391" s="301"/>
      <c r="AB391" s="301"/>
      <c r="AC391" s="301"/>
      <c r="AD391" s="301"/>
    </row>
    <row r="392" spans="1:30" s="1163" customFormat="1" ht="15">
      <c r="A392" s="161">
        <v>384</v>
      </c>
      <c r="B392" s="1133"/>
      <c r="C392" s="1134"/>
      <c r="D392" s="1176" t="s">
        <v>608</v>
      </c>
      <c r="E392" s="1176"/>
      <c r="F392" s="1177"/>
      <c r="G392" s="1177"/>
      <c r="H392" s="1157"/>
      <c r="I392" s="1158">
        <f t="shared" si="70"/>
        <v>1386577</v>
      </c>
      <c r="J392" s="1162">
        <f aca="true" t="shared" si="75" ref="J392:Q392">SUM(J379,J374,J369,J364,J359,J354,J349,J344,J339,J334,J329,J324,J319,J314,J309,J304,J299,J294)</f>
        <v>866847</v>
      </c>
      <c r="K392" s="1162">
        <f t="shared" si="75"/>
        <v>244490</v>
      </c>
      <c r="L392" s="1162">
        <f t="shared" si="75"/>
        <v>257690</v>
      </c>
      <c r="M392" s="1162">
        <f t="shared" si="75"/>
        <v>0</v>
      </c>
      <c r="N392" s="1162">
        <f t="shared" si="75"/>
        <v>0</v>
      </c>
      <c r="O392" s="1162">
        <f t="shared" si="75"/>
        <v>17550</v>
      </c>
      <c r="P392" s="1162">
        <f t="shared" si="75"/>
        <v>0</v>
      </c>
      <c r="Q392" s="1173">
        <f t="shared" si="75"/>
        <v>0</v>
      </c>
      <c r="R392" s="1162"/>
      <c r="S392" s="1162"/>
      <c r="T392" s="1162"/>
      <c r="U392" s="1162"/>
      <c r="V392" s="1162"/>
      <c r="W392" s="1162"/>
      <c r="X392" s="1162"/>
      <c r="Y392" s="1162"/>
      <c r="Z392" s="1162"/>
      <c r="AA392" s="1162"/>
      <c r="AB392" s="1162"/>
      <c r="AC392" s="1162"/>
      <c r="AD392" s="1162"/>
    </row>
    <row r="393" spans="1:30" s="148" customFormat="1" ht="15">
      <c r="A393" s="161">
        <v>385</v>
      </c>
      <c r="B393" s="120"/>
      <c r="C393" s="111"/>
      <c r="D393" s="715" t="s">
        <v>807</v>
      </c>
      <c r="E393" s="1476"/>
      <c r="F393" s="749"/>
      <c r="G393" s="749"/>
      <c r="H393" s="283"/>
      <c r="I393" s="476">
        <f t="shared" si="70"/>
        <v>1527301</v>
      </c>
      <c r="J393" s="152">
        <f>SUM(J380,J375,J370,J365,J360,J355,J350,J345,J340,J335,J330,J325,J320,J315,J310,J305,J300,J295)+J384+J388</f>
        <v>947106</v>
      </c>
      <c r="K393" s="152">
        <f aca="true" t="shared" si="76" ref="K393:Q393">SUM(K380,K375,K370,K365,K360,K355,K350,K345,K340,K335,K330,K325,K320,K315,K310,K305,K300,K295)+K384+K388</f>
        <v>266157</v>
      </c>
      <c r="L393" s="152">
        <f t="shared" si="76"/>
        <v>270772</v>
      </c>
      <c r="M393" s="152">
        <f t="shared" si="76"/>
        <v>0</v>
      </c>
      <c r="N393" s="152">
        <f t="shared" si="76"/>
        <v>0</v>
      </c>
      <c r="O393" s="152">
        <f t="shared" si="76"/>
        <v>43266</v>
      </c>
      <c r="P393" s="152">
        <f t="shared" si="76"/>
        <v>0</v>
      </c>
      <c r="Q393" s="284">
        <f t="shared" si="76"/>
        <v>0</v>
      </c>
      <c r="R393" s="152"/>
      <c r="S393" s="152"/>
      <c r="T393" s="152"/>
      <c r="U393" s="152"/>
      <c r="V393" s="152"/>
      <c r="W393" s="152"/>
      <c r="X393" s="152"/>
      <c r="Y393" s="152"/>
      <c r="Z393" s="152"/>
      <c r="AA393" s="152"/>
      <c r="AB393" s="152"/>
      <c r="AC393" s="152"/>
      <c r="AD393" s="152"/>
    </row>
    <row r="394" spans="1:30" s="151" customFormat="1" ht="15">
      <c r="A394" s="161">
        <v>386</v>
      </c>
      <c r="B394" s="131"/>
      <c r="C394" s="443"/>
      <c r="D394" s="1485" t="s">
        <v>1065</v>
      </c>
      <c r="E394" s="1485"/>
      <c r="F394" s="750"/>
      <c r="G394" s="750"/>
      <c r="H394" s="292"/>
      <c r="I394" s="477">
        <f>SUM(J394:Q394)</f>
        <v>572</v>
      </c>
      <c r="J394" s="294">
        <f>SUM(J381,J376,J371,J366,J361,J356,J351,J346,J341,J336,J331,J326,J321,J316,J311,J306,J301,J296)+J389+J385</f>
        <v>450</v>
      </c>
      <c r="K394" s="294">
        <f aca="true" t="shared" si="77" ref="K394:Q394">SUM(K381,K376,K371,K366,K361,K356,K351,K346,K341,K336,K331,K326,K321,K316,K311,K306,K301,K296)+K389+K385</f>
        <v>122</v>
      </c>
      <c r="L394" s="294">
        <f t="shared" si="77"/>
        <v>0</v>
      </c>
      <c r="M394" s="294">
        <f t="shared" si="77"/>
        <v>0</v>
      </c>
      <c r="N394" s="294">
        <f t="shared" si="77"/>
        <v>0</v>
      </c>
      <c r="O394" s="294">
        <f t="shared" si="77"/>
        <v>0</v>
      </c>
      <c r="P394" s="294">
        <f t="shared" si="77"/>
        <v>0</v>
      </c>
      <c r="Q394" s="295">
        <f t="shared" si="77"/>
        <v>0</v>
      </c>
      <c r="R394" s="294"/>
      <c r="S394" s="294"/>
      <c r="T394" s="294"/>
      <c r="U394" s="294"/>
      <c r="V394" s="294"/>
      <c r="W394" s="294"/>
      <c r="X394" s="294"/>
      <c r="Y394" s="294"/>
      <c r="Z394" s="294"/>
      <c r="AA394" s="294"/>
      <c r="AB394" s="294"/>
      <c r="AC394" s="294"/>
      <c r="AD394" s="294"/>
    </row>
    <row r="395" spans="1:30" s="176" customFormat="1" ht="15.75" thickBot="1">
      <c r="A395" s="1345">
        <v>387</v>
      </c>
      <c r="B395" s="489"/>
      <c r="C395" s="490"/>
      <c r="D395" s="525" t="s">
        <v>911</v>
      </c>
      <c r="E395" s="525"/>
      <c r="F395" s="751"/>
      <c r="G395" s="751"/>
      <c r="H395" s="491"/>
      <c r="I395" s="492">
        <f t="shared" si="70"/>
        <v>1527873</v>
      </c>
      <c r="J395" s="493">
        <f>SUM(J393:J394)</f>
        <v>947556</v>
      </c>
      <c r="K395" s="493">
        <f aca="true" t="shared" si="78" ref="K395:Q395">SUM(K393:K394)</f>
        <v>266279</v>
      </c>
      <c r="L395" s="493">
        <f t="shared" si="78"/>
        <v>270772</v>
      </c>
      <c r="M395" s="493">
        <f t="shared" si="78"/>
        <v>0</v>
      </c>
      <c r="N395" s="493">
        <f t="shared" si="78"/>
        <v>0</v>
      </c>
      <c r="O395" s="493">
        <f t="shared" si="78"/>
        <v>43266</v>
      </c>
      <c r="P395" s="493">
        <f t="shared" si="78"/>
        <v>0</v>
      </c>
      <c r="Q395" s="1310">
        <f t="shared" si="78"/>
        <v>0</v>
      </c>
      <c r="R395" s="198"/>
      <c r="S395" s="198"/>
      <c r="T395" s="198"/>
      <c r="U395" s="198"/>
      <c r="V395" s="198"/>
      <c r="W395" s="198"/>
      <c r="X395" s="198"/>
      <c r="Y395" s="198"/>
      <c r="Z395" s="198"/>
      <c r="AA395" s="198"/>
      <c r="AB395" s="198"/>
      <c r="AC395" s="198"/>
      <c r="AD395" s="198"/>
    </row>
    <row r="396" spans="1:30" s="146" customFormat="1" ht="15.75" thickTop="1">
      <c r="A396" s="161">
        <v>388</v>
      </c>
      <c r="B396" s="1592" t="s">
        <v>19</v>
      </c>
      <c r="C396" s="1593"/>
      <c r="D396" s="1593"/>
      <c r="E396" s="267"/>
      <c r="F396" s="475">
        <f>SUM(F287,F391)</f>
        <v>6047359</v>
      </c>
      <c r="G396" s="475">
        <f>SUM(G287,G391)</f>
        <v>6127521</v>
      </c>
      <c r="H396" s="299">
        <f>SUM(H287,H391)</f>
        <v>6668003</v>
      </c>
      <c r="I396" s="474"/>
      <c r="J396" s="197"/>
      <c r="K396" s="197"/>
      <c r="L396" s="197"/>
      <c r="M396" s="197"/>
      <c r="N396" s="197"/>
      <c r="O396" s="197"/>
      <c r="P396" s="197"/>
      <c r="Q396" s="300"/>
      <c r="R396" s="272"/>
      <c r="S396" s="271"/>
      <c r="T396" s="271"/>
      <c r="U396" s="271"/>
      <c r="V396" s="271"/>
      <c r="W396" s="271"/>
      <c r="X396" s="271"/>
      <c r="Y396" s="271"/>
      <c r="Z396" s="271"/>
      <c r="AA396" s="271"/>
      <c r="AB396" s="271"/>
      <c r="AC396" s="271"/>
      <c r="AD396" s="271"/>
    </row>
    <row r="397" spans="1:30" s="1163" customFormat="1" ht="15">
      <c r="A397" s="161">
        <v>389</v>
      </c>
      <c r="B397" s="1133"/>
      <c r="C397" s="1134"/>
      <c r="D397" s="1176" t="s">
        <v>608</v>
      </c>
      <c r="E397" s="1176"/>
      <c r="F397" s="1177"/>
      <c r="G397" s="1177"/>
      <c r="H397" s="1157"/>
      <c r="I397" s="1158">
        <f t="shared" si="70"/>
        <v>6418114</v>
      </c>
      <c r="J397" s="1162">
        <f aca="true" t="shared" si="79" ref="J397:Q397">SUM(J288,J392)</f>
        <v>3170591</v>
      </c>
      <c r="K397" s="1162">
        <f t="shared" si="79"/>
        <v>864345</v>
      </c>
      <c r="L397" s="1162">
        <f t="shared" si="79"/>
        <v>2289142</v>
      </c>
      <c r="M397" s="1162">
        <f t="shared" si="79"/>
        <v>0</v>
      </c>
      <c r="N397" s="1162">
        <f t="shared" si="79"/>
        <v>23755</v>
      </c>
      <c r="O397" s="1162">
        <f t="shared" si="79"/>
        <v>64149</v>
      </c>
      <c r="P397" s="1162">
        <f t="shared" si="79"/>
        <v>6132</v>
      </c>
      <c r="Q397" s="1173">
        <f t="shared" si="79"/>
        <v>0</v>
      </c>
      <c r="R397" s="1162"/>
      <c r="S397" s="1162"/>
      <c r="T397" s="1162"/>
      <c r="U397" s="1162"/>
      <c r="V397" s="1162"/>
      <c r="W397" s="1162"/>
      <c r="X397" s="1162"/>
      <c r="Y397" s="1162"/>
      <c r="Z397" s="1162"/>
      <c r="AA397" s="1162"/>
      <c r="AB397" s="1162"/>
      <c r="AC397" s="1162"/>
      <c r="AD397" s="1162"/>
    </row>
    <row r="398" spans="1:30" s="148" customFormat="1" ht="15">
      <c r="A398" s="161">
        <v>390</v>
      </c>
      <c r="B398" s="120"/>
      <c r="C398" s="111"/>
      <c r="D398" s="715" t="s">
        <v>807</v>
      </c>
      <c r="E398" s="1476"/>
      <c r="F398" s="749"/>
      <c r="G398" s="749"/>
      <c r="H398" s="283"/>
      <c r="I398" s="476">
        <f t="shared" si="70"/>
        <v>7002398</v>
      </c>
      <c r="J398" s="152">
        <f aca="true" t="shared" si="80" ref="J398:Q398">SUM(J393,J289)</f>
        <v>3383554</v>
      </c>
      <c r="K398" s="152">
        <f t="shared" si="80"/>
        <v>935488</v>
      </c>
      <c r="L398" s="152">
        <f t="shared" si="80"/>
        <v>2439108</v>
      </c>
      <c r="M398" s="152">
        <f t="shared" si="80"/>
        <v>0</v>
      </c>
      <c r="N398" s="152">
        <f t="shared" si="80"/>
        <v>13721</v>
      </c>
      <c r="O398" s="152">
        <f t="shared" si="80"/>
        <v>186832</v>
      </c>
      <c r="P398" s="152">
        <f t="shared" si="80"/>
        <v>43695</v>
      </c>
      <c r="Q398" s="284">
        <f t="shared" si="80"/>
        <v>0</v>
      </c>
      <c r="R398" s="152"/>
      <c r="S398" s="152"/>
      <c r="T398" s="152"/>
      <c r="U398" s="152"/>
      <c r="V398" s="152"/>
      <c r="W398" s="152"/>
      <c r="X398" s="152"/>
      <c r="Y398" s="152"/>
      <c r="Z398" s="152"/>
      <c r="AA398" s="152"/>
      <c r="AB398" s="152"/>
      <c r="AC398" s="152"/>
      <c r="AD398" s="152"/>
    </row>
    <row r="399" spans="1:30" s="151" customFormat="1" ht="30">
      <c r="A399" s="1345">
        <v>391</v>
      </c>
      <c r="B399" s="131"/>
      <c r="C399" s="443"/>
      <c r="D399" s="1485" t="s">
        <v>1069</v>
      </c>
      <c r="E399" s="1485"/>
      <c r="F399" s="750"/>
      <c r="G399" s="750"/>
      <c r="H399" s="292"/>
      <c r="I399" s="477">
        <f>SUM(J399:Q399)</f>
        <v>25351</v>
      </c>
      <c r="J399" s="294">
        <f>J394+J290</f>
        <v>25436</v>
      </c>
      <c r="K399" s="294">
        <f aca="true" t="shared" si="81" ref="K399:Q399">K394+K290</f>
        <v>6837</v>
      </c>
      <c r="L399" s="294">
        <f t="shared" si="81"/>
        <v>-16738</v>
      </c>
      <c r="M399" s="294">
        <f t="shared" si="81"/>
        <v>0</v>
      </c>
      <c r="N399" s="294">
        <f t="shared" si="81"/>
        <v>-1157</v>
      </c>
      <c r="O399" s="294">
        <f t="shared" si="81"/>
        <v>-2126</v>
      </c>
      <c r="P399" s="294">
        <f t="shared" si="81"/>
        <v>13099</v>
      </c>
      <c r="Q399" s="295">
        <f t="shared" si="81"/>
        <v>0</v>
      </c>
      <c r="R399" s="294"/>
      <c r="S399" s="294"/>
      <c r="T399" s="294"/>
      <c r="U399" s="294"/>
      <c r="V399" s="294"/>
      <c r="W399" s="294"/>
      <c r="X399" s="294"/>
      <c r="Y399" s="294"/>
      <c r="Z399" s="294"/>
      <c r="AA399" s="294"/>
      <c r="AB399" s="294"/>
      <c r="AC399" s="294"/>
      <c r="AD399" s="294"/>
    </row>
    <row r="400" spans="1:30" s="176" customFormat="1" ht="15.75" thickBot="1">
      <c r="A400" s="161">
        <v>392</v>
      </c>
      <c r="B400" s="507"/>
      <c r="C400" s="508"/>
      <c r="D400" s="519" t="s">
        <v>911</v>
      </c>
      <c r="E400" s="519"/>
      <c r="F400" s="758"/>
      <c r="G400" s="758"/>
      <c r="H400" s="510"/>
      <c r="I400" s="511">
        <f t="shared" si="70"/>
        <v>7027749</v>
      </c>
      <c r="J400" s="512">
        <f>SUM(J398:J399)</f>
        <v>3408990</v>
      </c>
      <c r="K400" s="512">
        <f aca="true" t="shared" si="82" ref="K400:Q400">SUM(K398:K399)</f>
        <v>942325</v>
      </c>
      <c r="L400" s="512">
        <f t="shared" si="82"/>
        <v>2422370</v>
      </c>
      <c r="M400" s="512">
        <f t="shared" si="82"/>
        <v>0</v>
      </c>
      <c r="N400" s="512">
        <f t="shared" si="82"/>
        <v>12564</v>
      </c>
      <c r="O400" s="512">
        <f t="shared" si="82"/>
        <v>184706</v>
      </c>
      <c r="P400" s="512">
        <f t="shared" si="82"/>
        <v>56794</v>
      </c>
      <c r="Q400" s="1311">
        <f t="shared" si="82"/>
        <v>0</v>
      </c>
      <c r="R400" s="198"/>
      <c r="S400" s="198"/>
      <c r="T400" s="198"/>
      <c r="U400" s="198"/>
      <c r="V400" s="198"/>
      <c r="W400" s="198"/>
      <c r="X400" s="198"/>
      <c r="Y400" s="198"/>
      <c r="Z400" s="198"/>
      <c r="AA400" s="198"/>
      <c r="AB400" s="198"/>
      <c r="AC400" s="198"/>
      <c r="AD400" s="198"/>
    </row>
    <row r="401" spans="1:30" s="136" customFormat="1" ht="15">
      <c r="A401" s="161">
        <v>393</v>
      </c>
      <c r="B401" s="1594" t="s">
        <v>428</v>
      </c>
      <c r="C401" s="1595"/>
      <c r="D401" s="1595"/>
      <c r="E401" s="1284"/>
      <c r="F401" s="303"/>
      <c r="G401" s="303"/>
      <c r="H401" s="303"/>
      <c r="I401" s="1285"/>
      <c r="J401" s="1286"/>
      <c r="K401" s="1286"/>
      <c r="L401" s="1286"/>
      <c r="M401" s="1286"/>
      <c r="N401" s="1286"/>
      <c r="O401" s="1286"/>
      <c r="P401" s="1286"/>
      <c r="Q401" s="1287"/>
      <c r="R401" s="197"/>
      <c r="S401" s="197"/>
      <c r="T401" s="197"/>
      <c r="U401" s="197"/>
      <c r="V401" s="197"/>
      <c r="W401" s="197"/>
      <c r="X401" s="197"/>
      <c r="Y401" s="197"/>
      <c r="Z401" s="197"/>
      <c r="AA401" s="197"/>
      <c r="AB401" s="197"/>
      <c r="AC401" s="197"/>
      <c r="AD401" s="197"/>
    </row>
    <row r="402" spans="1:30" s="110" customFormat="1" ht="15">
      <c r="A402" s="161">
        <v>394</v>
      </c>
      <c r="B402" s="1596" t="s">
        <v>429</v>
      </c>
      <c r="C402" s="1597"/>
      <c r="D402" s="1597"/>
      <c r="E402" s="1597"/>
      <c r="F402" s="283">
        <f>SUM(F155:F240,F150,F117,F281)</f>
        <v>3922107</v>
      </c>
      <c r="G402" s="283">
        <f>SUM(G155:G240,G150,G117,G281)</f>
        <v>4017962</v>
      </c>
      <c r="H402" s="283">
        <f>SUM(H155:H240,H150,H117,H281)</f>
        <v>4440653</v>
      </c>
      <c r="I402" s="1288"/>
      <c r="Q402" s="144"/>
      <c r="R402" s="279"/>
      <c r="S402" s="139"/>
      <c r="T402" s="139"/>
      <c r="U402" s="139"/>
      <c r="V402" s="139"/>
      <c r="W402" s="139"/>
      <c r="X402" s="139"/>
      <c r="Y402" s="139"/>
      <c r="Z402" s="139"/>
      <c r="AA402" s="139"/>
      <c r="AB402" s="139"/>
      <c r="AC402" s="139"/>
      <c r="AD402" s="139"/>
    </row>
    <row r="403" spans="1:30" s="1149" customFormat="1" ht="15">
      <c r="A403" s="161">
        <v>395</v>
      </c>
      <c r="B403" s="1289"/>
      <c r="C403" s="1290"/>
      <c r="D403" s="1290" t="s">
        <v>608</v>
      </c>
      <c r="E403" s="1290"/>
      <c r="F403" s="1157"/>
      <c r="G403" s="1157"/>
      <c r="H403" s="1157"/>
      <c r="I403" s="1291">
        <f>SUM(J403:Q403)</f>
        <v>4216828</v>
      </c>
      <c r="J403" s="1292">
        <f aca="true" t="shared" si="83" ref="J403:Q403">SUM(J282,J225,J220,J199,J184,J156,J151,J118)+J168+J174+J179+J189+J194+J205+J210+J215+J231+J236+J241</f>
        <v>1971804</v>
      </c>
      <c r="K403" s="1292">
        <f t="shared" si="83"/>
        <v>536533</v>
      </c>
      <c r="L403" s="1292">
        <f t="shared" si="83"/>
        <v>1640367</v>
      </c>
      <c r="M403" s="1292">
        <f t="shared" si="83"/>
        <v>0</v>
      </c>
      <c r="N403" s="1292">
        <f t="shared" si="83"/>
        <v>21775</v>
      </c>
      <c r="O403" s="1292">
        <f t="shared" si="83"/>
        <v>46349</v>
      </c>
      <c r="P403" s="1292">
        <f t="shared" si="83"/>
        <v>0</v>
      </c>
      <c r="Q403" s="1293">
        <f t="shared" si="83"/>
        <v>0</v>
      </c>
      <c r="R403" s="1159"/>
      <c r="S403" s="1292"/>
      <c r="T403" s="1292"/>
      <c r="U403" s="1292"/>
      <c r="V403" s="1292"/>
      <c r="W403" s="1292"/>
      <c r="X403" s="1292"/>
      <c r="Y403" s="1292"/>
      <c r="Z403" s="1292"/>
      <c r="AA403" s="1292"/>
      <c r="AB403" s="1292"/>
      <c r="AC403" s="1292"/>
      <c r="AD403" s="1292"/>
    </row>
    <row r="404" spans="1:30" s="110" customFormat="1" ht="15">
      <c r="A404" s="161">
        <v>396</v>
      </c>
      <c r="B404" s="1294"/>
      <c r="C404" s="1295"/>
      <c r="D404" s="715" t="s">
        <v>807</v>
      </c>
      <c r="E404" s="1295"/>
      <c r="F404" s="283"/>
      <c r="G404" s="283"/>
      <c r="H404" s="283"/>
      <c r="I404" s="1296">
        <f aca="true" t="shared" si="84" ref="I404:I418">SUM(J404:Q404)</f>
        <v>4624608</v>
      </c>
      <c r="J404" s="139">
        <f aca="true" t="shared" si="85" ref="J404:Q404">SUM(J226+J232+J237+J242+J200+J206+J211+J216+J221+J185+J190+J195+J157+J169+J175+J180+J152+J119)+J283</f>
        <v>2114285</v>
      </c>
      <c r="K404" s="139">
        <f t="shared" si="85"/>
        <v>587012</v>
      </c>
      <c r="L404" s="139">
        <f t="shared" si="85"/>
        <v>1748340</v>
      </c>
      <c r="M404" s="139">
        <f t="shared" si="85"/>
        <v>0</v>
      </c>
      <c r="N404" s="139">
        <f t="shared" si="85"/>
        <v>12756</v>
      </c>
      <c r="O404" s="139">
        <f t="shared" si="85"/>
        <v>123585</v>
      </c>
      <c r="P404" s="139">
        <f t="shared" si="85"/>
        <v>38630</v>
      </c>
      <c r="Q404" s="1297">
        <f t="shared" si="85"/>
        <v>0</v>
      </c>
      <c r="R404" s="279"/>
      <c r="S404" s="139"/>
      <c r="T404" s="139"/>
      <c r="U404" s="139"/>
      <c r="V404" s="139"/>
      <c r="W404" s="139"/>
      <c r="X404" s="139"/>
      <c r="Y404" s="139"/>
      <c r="Z404" s="139"/>
      <c r="AA404" s="139"/>
      <c r="AB404" s="139"/>
      <c r="AC404" s="139"/>
      <c r="AD404" s="139"/>
    </row>
    <row r="405" spans="1:30" s="122" customFormat="1" ht="15">
      <c r="A405" s="161">
        <v>397</v>
      </c>
      <c r="B405" s="1480"/>
      <c r="C405" s="1481"/>
      <c r="D405" s="1481" t="s">
        <v>609</v>
      </c>
      <c r="E405" s="1481"/>
      <c r="F405" s="292"/>
      <c r="G405" s="292"/>
      <c r="H405" s="292"/>
      <c r="I405" s="1298">
        <f>SUM(J405:Q405)</f>
        <v>25184</v>
      </c>
      <c r="J405" s="697">
        <f>SUM(J284:J285,J227:J228,J233,J238,J243,J201:J202,J207,J212,J217,J222,J186:J186,J191,J196,J158:J163,J170,J176,J181,J153,J120)+J171+J165+J164</f>
        <v>24700</v>
      </c>
      <c r="K405" s="697">
        <f aca="true" t="shared" si="86" ref="K405:Q405">SUM(K284:K285,K227:K228,K233,K238,K243,K201:K202,K207,K212,K217,K222,K186:K186,K191,K196,K158:K163,K170,K176,K181,K153,K120)+K171+K165+K164</f>
        <v>6638</v>
      </c>
      <c r="L405" s="697">
        <f t="shared" si="86"/>
        <v>-15126</v>
      </c>
      <c r="M405" s="697">
        <f t="shared" si="86"/>
        <v>0</v>
      </c>
      <c r="N405" s="697">
        <f t="shared" si="86"/>
        <v>-1157</v>
      </c>
      <c r="O405" s="697">
        <f t="shared" si="86"/>
        <v>-2480</v>
      </c>
      <c r="P405" s="697">
        <f t="shared" si="86"/>
        <v>12609</v>
      </c>
      <c r="Q405" s="1299">
        <f t="shared" si="86"/>
        <v>0</v>
      </c>
      <c r="R405" s="1300"/>
      <c r="S405" s="697"/>
      <c r="T405" s="697"/>
      <c r="U405" s="697"/>
      <c r="V405" s="697"/>
      <c r="W405" s="697"/>
      <c r="X405" s="697"/>
      <c r="Y405" s="697"/>
      <c r="Z405" s="697"/>
      <c r="AA405" s="697"/>
      <c r="AB405" s="697"/>
      <c r="AC405" s="697"/>
      <c r="AD405" s="697"/>
    </row>
    <row r="406" spans="1:30" s="136" customFormat="1" ht="15">
      <c r="A406" s="161">
        <v>398</v>
      </c>
      <c r="B406" s="1301"/>
      <c r="C406" s="1302"/>
      <c r="D406" s="1302" t="s">
        <v>911</v>
      </c>
      <c r="E406" s="1302"/>
      <c r="F406" s="299"/>
      <c r="G406" s="299"/>
      <c r="H406" s="299"/>
      <c r="I406" s="1288">
        <f t="shared" si="84"/>
        <v>4649792</v>
      </c>
      <c r="J406" s="197">
        <f>SUM(J404:J405)</f>
        <v>2138985</v>
      </c>
      <c r="K406" s="197">
        <f aca="true" t="shared" si="87" ref="K406:Q406">SUM(K404:K405)</f>
        <v>593650</v>
      </c>
      <c r="L406" s="197">
        <f t="shared" si="87"/>
        <v>1733214</v>
      </c>
      <c r="M406" s="197">
        <f t="shared" si="87"/>
        <v>0</v>
      </c>
      <c r="N406" s="197">
        <f t="shared" si="87"/>
        <v>11599</v>
      </c>
      <c r="O406" s="197">
        <f t="shared" si="87"/>
        <v>121105</v>
      </c>
      <c r="P406" s="197">
        <f t="shared" si="87"/>
        <v>51239</v>
      </c>
      <c r="Q406" s="300">
        <f t="shared" si="87"/>
        <v>0</v>
      </c>
      <c r="R406" s="761"/>
      <c r="S406" s="197"/>
      <c r="T406" s="197"/>
      <c r="U406" s="197"/>
      <c r="V406" s="197"/>
      <c r="W406" s="197"/>
      <c r="X406" s="197"/>
      <c r="Y406" s="197"/>
      <c r="Z406" s="197"/>
      <c r="AA406" s="197"/>
      <c r="AB406" s="197"/>
      <c r="AC406" s="197"/>
      <c r="AD406" s="197"/>
    </row>
    <row r="407" spans="1:30" s="110" customFormat="1" ht="15">
      <c r="A407" s="161">
        <v>399</v>
      </c>
      <c r="B407" s="1596" t="s">
        <v>428</v>
      </c>
      <c r="C407" s="1597"/>
      <c r="D407" s="1597"/>
      <c r="E407" s="1303"/>
      <c r="F407" s="283"/>
      <c r="G407" s="283"/>
      <c r="H407" s="283"/>
      <c r="I407" s="1288"/>
      <c r="J407" s="197"/>
      <c r="K407" s="197"/>
      <c r="L407" s="197"/>
      <c r="M407" s="197"/>
      <c r="N407" s="197"/>
      <c r="O407" s="197"/>
      <c r="P407" s="197"/>
      <c r="Q407" s="300"/>
      <c r="R407" s="279"/>
      <c r="S407" s="139"/>
      <c r="T407" s="139"/>
      <c r="U407" s="139"/>
      <c r="V407" s="139"/>
      <c r="W407" s="139"/>
      <c r="X407" s="139"/>
      <c r="Y407" s="139"/>
      <c r="Z407" s="139"/>
      <c r="AA407" s="139"/>
      <c r="AB407" s="139"/>
      <c r="AC407" s="139"/>
      <c r="AD407" s="139"/>
    </row>
    <row r="408" spans="1:30" s="110" customFormat="1" ht="15">
      <c r="A408" s="161">
        <v>400</v>
      </c>
      <c r="B408" s="1596" t="s">
        <v>430</v>
      </c>
      <c r="C408" s="1597"/>
      <c r="D408" s="1597"/>
      <c r="E408" s="1597"/>
      <c r="F408" s="283">
        <f>SUM(F245:F265)</f>
        <v>862906</v>
      </c>
      <c r="G408" s="283">
        <f>SUM(G245:G265)+G271</f>
        <v>780989</v>
      </c>
      <c r="H408" s="283">
        <f>SUM(H245:H265)+H271</f>
        <v>892166</v>
      </c>
      <c r="I408" s="1288"/>
      <c r="J408" s="139"/>
      <c r="K408" s="139"/>
      <c r="L408" s="139"/>
      <c r="M408" s="139"/>
      <c r="N408" s="139"/>
      <c r="O408" s="139"/>
      <c r="P408" s="139"/>
      <c r="Q408" s="1297"/>
      <c r="R408" s="279"/>
      <c r="S408" s="139"/>
      <c r="T408" s="139"/>
      <c r="U408" s="139"/>
      <c r="V408" s="139"/>
      <c r="W408" s="139"/>
      <c r="X408" s="139"/>
      <c r="Y408" s="139"/>
      <c r="Z408" s="139"/>
      <c r="AA408" s="139"/>
      <c r="AB408" s="139"/>
      <c r="AC408" s="139"/>
      <c r="AD408" s="139"/>
    </row>
    <row r="409" spans="1:30" s="1149" customFormat="1" ht="15">
      <c r="A409" s="161">
        <v>401</v>
      </c>
      <c r="B409" s="1289"/>
      <c r="C409" s="1290"/>
      <c r="D409" s="1290" t="s">
        <v>608</v>
      </c>
      <c r="E409" s="1290"/>
      <c r="F409" s="1157"/>
      <c r="G409" s="1157"/>
      <c r="H409" s="1157"/>
      <c r="I409" s="1291">
        <f t="shared" si="84"/>
        <v>814709</v>
      </c>
      <c r="J409" s="1292">
        <f aca="true" t="shared" si="88" ref="J409:Q409">SUM(J272,J266,J261,J256,J251,J246)</f>
        <v>331940</v>
      </c>
      <c r="K409" s="1292">
        <f t="shared" si="88"/>
        <v>83322</v>
      </c>
      <c r="L409" s="1292">
        <f t="shared" si="88"/>
        <v>391085</v>
      </c>
      <c r="M409" s="1292">
        <f t="shared" si="88"/>
        <v>0</v>
      </c>
      <c r="N409" s="1292">
        <f t="shared" si="88"/>
        <v>1980</v>
      </c>
      <c r="O409" s="1292">
        <f t="shared" si="88"/>
        <v>250</v>
      </c>
      <c r="P409" s="1292">
        <f t="shared" si="88"/>
        <v>6132</v>
      </c>
      <c r="Q409" s="1293">
        <f t="shared" si="88"/>
        <v>0</v>
      </c>
      <c r="R409" s="1159"/>
      <c r="S409" s="1292"/>
      <c r="T409" s="1292"/>
      <c r="U409" s="1292"/>
      <c r="V409" s="1292"/>
      <c r="W409" s="1292"/>
      <c r="X409" s="1292"/>
      <c r="Y409" s="1292"/>
      <c r="Z409" s="1292"/>
      <c r="AA409" s="1292"/>
      <c r="AB409" s="1292"/>
      <c r="AC409" s="1292"/>
      <c r="AD409" s="1292"/>
    </row>
    <row r="410" spans="1:30" s="110" customFormat="1" ht="15">
      <c r="A410" s="161">
        <v>402</v>
      </c>
      <c r="B410" s="1294"/>
      <c r="C410" s="1295"/>
      <c r="D410" s="715" t="s">
        <v>807</v>
      </c>
      <c r="E410" s="1295"/>
      <c r="F410" s="283"/>
      <c r="G410" s="283"/>
      <c r="H410" s="283"/>
      <c r="I410" s="1296">
        <f>SUM(J410:Q410)</f>
        <v>850489</v>
      </c>
      <c r="J410" s="139">
        <f aca="true" t="shared" si="89" ref="J410:Q410">SUM(J267+J247+J273+J252+J257+J262)</f>
        <v>322163</v>
      </c>
      <c r="K410" s="139">
        <f t="shared" si="89"/>
        <v>82319</v>
      </c>
      <c r="L410" s="139">
        <f t="shared" si="89"/>
        <v>419996</v>
      </c>
      <c r="M410" s="139">
        <f t="shared" si="89"/>
        <v>0</v>
      </c>
      <c r="N410" s="139">
        <f t="shared" si="89"/>
        <v>965</v>
      </c>
      <c r="O410" s="139">
        <f t="shared" si="89"/>
        <v>19981</v>
      </c>
      <c r="P410" s="139">
        <f t="shared" si="89"/>
        <v>5065</v>
      </c>
      <c r="Q410" s="1297">
        <f t="shared" si="89"/>
        <v>0</v>
      </c>
      <c r="R410" s="279"/>
      <c r="S410" s="139"/>
      <c r="T410" s="139"/>
      <c r="U410" s="139"/>
      <c r="V410" s="139"/>
      <c r="W410" s="139"/>
      <c r="X410" s="139"/>
      <c r="Y410" s="139"/>
      <c r="Z410" s="139"/>
      <c r="AA410" s="139"/>
      <c r="AB410" s="139"/>
      <c r="AC410" s="139"/>
      <c r="AD410" s="139"/>
    </row>
    <row r="411" spans="1:30" s="122" customFormat="1" ht="15">
      <c r="A411" s="161">
        <v>403</v>
      </c>
      <c r="B411" s="1480"/>
      <c r="C411" s="1481"/>
      <c r="D411" s="1481" t="s">
        <v>609</v>
      </c>
      <c r="E411" s="1481"/>
      <c r="F411" s="292"/>
      <c r="G411" s="292"/>
      <c r="H411" s="292"/>
      <c r="I411" s="1298">
        <f>SUM(J411:Q411)</f>
        <v>-405</v>
      </c>
      <c r="J411" s="697">
        <f aca="true" t="shared" si="90" ref="J411:Q411">SUM(J268:J269,J274,J248:J248,J253,J258,J263)</f>
        <v>286</v>
      </c>
      <c r="K411" s="697">
        <f t="shared" si="90"/>
        <v>77</v>
      </c>
      <c r="L411" s="697">
        <f t="shared" si="90"/>
        <v>-1612</v>
      </c>
      <c r="M411" s="697">
        <f t="shared" si="90"/>
        <v>0</v>
      </c>
      <c r="N411" s="697">
        <f t="shared" si="90"/>
        <v>0</v>
      </c>
      <c r="O411" s="697">
        <f t="shared" si="90"/>
        <v>354</v>
      </c>
      <c r="P411" s="697">
        <f t="shared" si="90"/>
        <v>490</v>
      </c>
      <c r="Q411" s="1299">
        <f t="shared" si="90"/>
        <v>0</v>
      </c>
      <c r="R411" s="1300"/>
      <c r="S411" s="697"/>
      <c r="T411" s="697"/>
      <c r="U411" s="697"/>
      <c r="V411" s="697"/>
      <c r="W411" s="697"/>
      <c r="X411" s="697"/>
      <c r="Y411" s="697"/>
      <c r="Z411" s="697"/>
      <c r="AA411" s="697"/>
      <c r="AB411" s="697"/>
      <c r="AC411" s="697"/>
      <c r="AD411" s="697"/>
    </row>
    <row r="412" spans="1:30" s="136" customFormat="1" ht="15">
      <c r="A412" s="161">
        <v>404</v>
      </c>
      <c r="B412" s="1301"/>
      <c r="C412" s="1302"/>
      <c r="D412" s="1302" t="s">
        <v>911</v>
      </c>
      <c r="E412" s="1302"/>
      <c r="F412" s="299"/>
      <c r="G412" s="299"/>
      <c r="H412" s="299"/>
      <c r="I412" s="1288">
        <f t="shared" si="84"/>
        <v>850084</v>
      </c>
      <c r="J412" s="197">
        <f>SUM(J410:J411)</f>
        <v>322449</v>
      </c>
      <c r="K412" s="197">
        <f aca="true" t="shared" si="91" ref="K412:Q412">SUM(K410:K411)</f>
        <v>82396</v>
      </c>
      <c r="L412" s="197">
        <f t="shared" si="91"/>
        <v>418384</v>
      </c>
      <c r="M412" s="197">
        <f t="shared" si="91"/>
        <v>0</v>
      </c>
      <c r="N412" s="197">
        <f t="shared" si="91"/>
        <v>965</v>
      </c>
      <c r="O412" s="197">
        <f t="shared" si="91"/>
        <v>20335</v>
      </c>
      <c r="P412" s="197">
        <f t="shared" si="91"/>
        <v>5555</v>
      </c>
      <c r="Q412" s="300">
        <f t="shared" si="91"/>
        <v>0</v>
      </c>
      <c r="R412" s="761"/>
      <c r="S412" s="197"/>
      <c r="T412" s="197"/>
      <c r="U412" s="197"/>
      <c r="V412" s="197"/>
      <c r="W412" s="197"/>
      <c r="X412" s="197"/>
      <c r="Y412" s="197"/>
      <c r="Z412" s="197"/>
      <c r="AA412" s="197"/>
      <c r="AB412" s="197"/>
      <c r="AC412" s="197"/>
      <c r="AD412" s="197"/>
    </row>
    <row r="413" spans="1:30" s="110" customFormat="1" ht="15">
      <c r="A413" s="161">
        <v>405</v>
      </c>
      <c r="B413" s="1596" t="s">
        <v>428</v>
      </c>
      <c r="C413" s="1597"/>
      <c r="D413" s="1597"/>
      <c r="E413" s="1303"/>
      <c r="F413" s="283"/>
      <c r="G413" s="283"/>
      <c r="H413" s="283"/>
      <c r="I413" s="1288"/>
      <c r="J413" s="197"/>
      <c r="K413" s="197"/>
      <c r="L413" s="197"/>
      <c r="M413" s="197"/>
      <c r="N413" s="197"/>
      <c r="O413" s="197"/>
      <c r="P413" s="197"/>
      <c r="Q413" s="300"/>
      <c r="R413" s="279"/>
      <c r="S413" s="139"/>
      <c r="T413" s="139"/>
      <c r="U413" s="139"/>
      <c r="V413" s="139"/>
      <c r="W413" s="139"/>
      <c r="X413" s="139"/>
      <c r="Y413" s="139"/>
      <c r="Z413" s="139"/>
      <c r="AA413" s="139"/>
      <c r="AB413" s="139"/>
      <c r="AC413" s="139"/>
      <c r="AD413" s="139"/>
    </row>
    <row r="414" spans="1:30" s="128" customFormat="1" ht="15">
      <c r="A414" s="1345">
        <v>406</v>
      </c>
      <c r="B414" s="1598" t="s">
        <v>431</v>
      </c>
      <c r="C414" s="1599"/>
      <c r="D414" s="1599"/>
      <c r="E414" s="1599"/>
      <c r="F414" s="287">
        <f>SUM(F391)</f>
        <v>1262346</v>
      </c>
      <c r="G414" s="287">
        <f>SUM(G391)</f>
        <v>1328570</v>
      </c>
      <c r="H414" s="287">
        <f>SUM(H391)</f>
        <v>1335184</v>
      </c>
      <c r="I414" s="1288"/>
      <c r="J414" s="139"/>
      <c r="K414" s="139"/>
      <c r="L414" s="139"/>
      <c r="M414" s="139"/>
      <c r="N414" s="139"/>
      <c r="O414" s="139"/>
      <c r="P414" s="139"/>
      <c r="Q414" s="1297"/>
      <c r="R414" s="279"/>
      <c r="S414" s="175"/>
      <c r="T414" s="175"/>
      <c r="U414" s="175"/>
      <c r="V414" s="175"/>
      <c r="W414" s="175"/>
      <c r="X414" s="175"/>
      <c r="Y414" s="175"/>
      <c r="Z414" s="175"/>
      <c r="AA414" s="175"/>
      <c r="AB414" s="175"/>
      <c r="AC414" s="175"/>
      <c r="AD414" s="175"/>
    </row>
    <row r="415" spans="1:30" s="1149" customFormat="1" ht="15">
      <c r="A415" s="161">
        <v>407</v>
      </c>
      <c r="B415" s="1289"/>
      <c r="C415" s="1290"/>
      <c r="D415" s="1290" t="s">
        <v>608</v>
      </c>
      <c r="E415" s="1290"/>
      <c r="F415" s="1157"/>
      <c r="G415" s="1157"/>
      <c r="H415" s="1157"/>
      <c r="I415" s="1291">
        <f t="shared" si="84"/>
        <v>1386577</v>
      </c>
      <c r="J415" s="1292">
        <f aca="true" t="shared" si="92" ref="J415:Q415">SUM(J392)</f>
        <v>866847</v>
      </c>
      <c r="K415" s="1292">
        <f t="shared" si="92"/>
        <v>244490</v>
      </c>
      <c r="L415" s="1292">
        <f t="shared" si="92"/>
        <v>257690</v>
      </c>
      <c r="M415" s="1292">
        <f t="shared" si="92"/>
        <v>0</v>
      </c>
      <c r="N415" s="1292">
        <f t="shared" si="92"/>
        <v>0</v>
      </c>
      <c r="O415" s="1292">
        <f t="shared" si="92"/>
        <v>17550</v>
      </c>
      <c r="P415" s="1292">
        <f t="shared" si="92"/>
        <v>0</v>
      </c>
      <c r="Q415" s="1293">
        <f t="shared" si="92"/>
        <v>0</v>
      </c>
      <c r="R415" s="1159"/>
      <c r="S415" s="1292"/>
      <c r="T415" s="1292"/>
      <c r="U415" s="1292"/>
      <c r="V415" s="1292"/>
      <c r="W415" s="1292"/>
      <c r="X415" s="1292"/>
      <c r="Y415" s="1292"/>
      <c r="Z415" s="1292"/>
      <c r="AA415" s="1292"/>
      <c r="AB415" s="1292"/>
      <c r="AC415" s="1292"/>
      <c r="AD415" s="1292"/>
    </row>
    <row r="416" spans="1:30" s="110" customFormat="1" ht="15">
      <c r="A416" s="161">
        <v>408</v>
      </c>
      <c r="B416" s="1294"/>
      <c r="C416" s="1295"/>
      <c r="D416" s="715" t="s">
        <v>807</v>
      </c>
      <c r="E416" s="1295"/>
      <c r="F416" s="283"/>
      <c r="G416" s="283"/>
      <c r="H416" s="283"/>
      <c r="I416" s="1296">
        <f t="shared" si="84"/>
        <v>1527301</v>
      </c>
      <c r="J416" s="139">
        <f>SUM(J393)</f>
        <v>947106</v>
      </c>
      <c r="K416" s="139">
        <f aca="true" t="shared" si="93" ref="K416:Q416">SUM(K393)</f>
        <v>266157</v>
      </c>
      <c r="L416" s="139">
        <f t="shared" si="93"/>
        <v>270772</v>
      </c>
      <c r="M416" s="139">
        <f t="shared" si="93"/>
        <v>0</v>
      </c>
      <c r="N416" s="139">
        <f t="shared" si="93"/>
        <v>0</v>
      </c>
      <c r="O416" s="139">
        <f t="shared" si="93"/>
        <v>43266</v>
      </c>
      <c r="P416" s="139">
        <f t="shared" si="93"/>
        <v>0</v>
      </c>
      <c r="Q416" s="1297">
        <f t="shared" si="93"/>
        <v>0</v>
      </c>
      <c r="R416" s="279"/>
      <c r="S416" s="139"/>
      <c r="T416" s="139"/>
      <c r="U416" s="139"/>
      <c r="V416" s="139"/>
      <c r="W416" s="139"/>
      <c r="X416" s="139"/>
      <c r="Y416" s="139"/>
      <c r="Z416" s="139"/>
      <c r="AA416" s="139"/>
      <c r="AB416" s="139"/>
      <c r="AC416" s="139"/>
      <c r="AD416" s="139"/>
    </row>
    <row r="417" spans="1:30" s="122" customFormat="1" ht="15">
      <c r="A417" s="161">
        <v>409</v>
      </c>
      <c r="B417" s="1480"/>
      <c r="C417" s="1481"/>
      <c r="D417" s="1481" t="s">
        <v>609</v>
      </c>
      <c r="E417" s="1481"/>
      <c r="F417" s="292"/>
      <c r="G417" s="292"/>
      <c r="H417" s="292"/>
      <c r="I417" s="1298">
        <f t="shared" si="84"/>
        <v>572</v>
      </c>
      <c r="J417" s="697">
        <f>SUM(J394)</f>
        <v>450</v>
      </c>
      <c r="K417" s="697">
        <f aca="true" t="shared" si="94" ref="K417:Q417">SUM(K394)</f>
        <v>122</v>
      </c>
      <c r="L417" s="697">
        <f t="shared" si="94"/>
        <v>0</v>
      </c>
      <c r="M417" s="697">
        <f t="shared" si="94"/>
        <v>0</v>
      </c>
      <c r="N417" s="697">
        <f t="shared" si="94"/>
        <v>0</v>
      </c>
      <c r="O417" s="697">
        <f t="shared" si="94"/>
        <v>0</v>
      </c>
      <c r="P417" s="697">
        <f t="shared" si="94"/>
        <v>0</v>
      </c>
      <c r="Q417" s="1299">
        <f t="shared" si="94"/>
        <v>0</v>
      </c>
      <c r="R417" s="1300"/>
      <c r="S417" s="697"/>
      <c r="T417" s="697"/>
      <c r="U417" s="697"/>
      <c r="V417" s="697"/>
      <c r="W417" s="697"/>
      <c r="X417" s="697"/>
      <c r="Y417" s="697"/>
      <c r="Z417" s="697"/>
      <c r="AA417" s="697"/>
      <c r="AB417" s="697"/>
      <c r="AC417" s="697"/>
      <c r="AD417" s="697"/>
    </row>
    <row r="418" spans="1:30" s="136" customFormat="1" ht="15.75" thickBot="1">
      <c r="A418" s="161">
        <v>410</v>
      </c>
      <c r="B418" s="1304"/>
      <c r="C418" s="1305"/>
      <c r="D418" s="1305" t="s">
        <v>911</v>
      </c>
      <c r="E418" s="1305"/>
      <c r="F418" s="510"/>
      <c r="G418" s="510"/>
      <c r="H418" s="510"/>
      <c r="I418" s="1306">
        <f t="shared" si="84"/>
        <v>1527873</v>
      </c>
      <c r="J418" s="1307">
        <f>SUM(J416:J417)</f>
        <v>947556</v>
      </c>
      <c r="K418" s="1307">
        <f aca="true" t="shared" si="95" ref="K418:Q418">SUM(K416:K417)</f>
        <v>266279</v>
      </c>
      <c r="L418" s="1307">
        <f t="shared" si="95"/>
        <v>270772</v>
      </c>
      <c r="M418" s="1307">
        <f t="shared" si="95"/>
        <v>0</v>
      </c>
      <c r="N418" s="1307">
        <f t="shared" si="95"/>
        <v>0</v>
      </c>
      <c r="O418" s="1307">
        <f t="shared" si="95"/>
        <v>43266</v>
      </c>
      <c r="P418" s="1307">
        <f t="shared" si="95"/>
        <v>0</v>
      </c>
      <c r="Q418" s="1313">
        <f t="shared" si="95"/>
        <v>0</v>
      </c>
      <c r="R418" s="761"/>
      <c r="S418" s="197"/>
      <c r="T418" s="197"/>
      <c r="U418" s="197"/>
      <c r="V418" s="197"/>
      <c r="W418" s="197"/>
      <c r="X418" s="197"/>
      <c r="Y418" s="197"/>
      <c r="Z418" s="197"/>
      <c r="AA418" s="197"/>
      <c r="AB418" s="197"/>
      <c r="AC418" s="197"/>
      <c r="AD418" s="197"/>
    </row>
    <row r="419" spans="2:9" ht="15">
      <c r="B419" s="1600" t="s">
        <v>125</v>
      </c>
      <c r="C419" s="1600"/>
      <c r="D419" s="1600"/>
      <c r="E419" s="157"/>
      <c r="I419" s="304"/>
    </row>
    <row r="420" spans="2:9" ht="15">
      <c r="B420" s="1601" t="s">
        <v>126</v>
      </c>
      <c r="C420" s="1601"/>
      <c r="D420" s="1601"/>
      <c r="E420" s="1601"/>
      <c r="F420" s="1601"/>
      <c r="G420" s="1601"/>
      <c r="H420" s="1601"/>
      <c r="I420" s="1601"/>
    </row>
    <row r="421" spans="2:9" ht="15">
      <c r="B421" s="1591" t="s">
        <v>127</v>
      </c>
      <c r="C421" s="1591"/>
      <c r="D421" s="1591"/>
      <c r="E421" s="157"/>
      <c r="I421" s="304"/>
    </row>
    <row r="422" spans="6:17" ht="15">
      <c r="F422" s="273">
        <f>SUM(F396-F402-F408-F414)</f>
        <v>0</v>
      </c>
      <c r="G422" s="273">
        <f>SUM(G396-G402-G408-G414)</f>
        <v>0</v>
      </c>
      <c r="H422" s="273">
        <f>SUM(H396-H402-H408-H414)</f>
        <v>0</v>
      </c>
      <c r="I422" s="275">
        <f>SUM(I400-I406-I412-I418)</f>
        <v>0</v>
      </c>
      <c r="J422" s="275">
        <f aca="true" t="shared" si="96" ref="J422:Q422">SUM(J400-J406-J412-J418)</f>
        <v>0</v>
      </c>
      <c r="K422" s="275">
        <f t="shared" si="96"/>
        <v>0</v>
      </c>
      <c r="L422" s="275">
        <f t="shared" si="96"/>
        <v>0</v>
      </c>
      <c r="M422" s="275">
        <f t="shared" si="96"/>
        <v>0</v>
      </c>
      <c r="N422" s="275">
        <f t="shared" si="96"/>
        <v>0</v>
      </c>
      <c r="O422" s="275">
        <f t="shared" si="96"/>
        <v>0</v>
      </c>
      <c r="P422" s="275">
        <f t="shared" si="96"/>
        <v>0</v>
      </c>
      <c r="Q422" s="275">
        <f t="shared" si="96"/>
        <v>0</v>
      </c>
    </row>
  </sheetData>
  <sheetProtection/>
  <mergeCells count="33">
    <mergeCell ref="B421:D421"/>
    <mergeCell ref="B396:D396"/>
    <mergeCell ref="B401:D401"/>
    <mergeCell ref="B402:E402"/>
    <mergeCell ref="B407:D407"/>
    <mergeCell ref="B408:E408"/>
    <mergeCell ref="B413:D413"/>
    <mergeCell ref="B414:E414"/>
    <mergeCell ref="B419:D419"/>
    <mergeCell ref="B420:I420"/>
    <mergeCell ref="B1:F1"/>
    <mergeCell ref="B2:Q2"/>
    <mergeCell ref="B3:Q3"/>
    <mergeCell ref="P5:Q5"/>
    <mergeCell ref="B7:B8"/>
    <mergeCell ref="C7:C8"/>
    <mergeCell ref="D7:D8"/>
    <mergeCell ref="E7:E8"/>
    <mergeCell ref="F7:F8"/>
    <mergeCell ref="G7:G8"/>
    <mergeCell ref="H7:H8"/>
    <mergeCell ref="I7:I8"/>
    <mergeCell ref="O7:Q7"/>
    <mergeCell ref="J7:N7"/>
    <mergeCell ref="B4:Q4"/>
    <mergeCell ref="C391:D391"/>
    <mergeCell ref="C292:D292"/>
    <mergeCell ref="D303:F303"/>
    <mergeCell ref="D167:F167"/>
    <mergeCell ref="D178:H178"/>
    <mergeCell ref="D188:F188"/>
    <mergeCell ref="D363:E363"/>
    <mergeCell ref="D326:F326"/>
  </mergeCells>
  <printOptions horizontalCentered="1"/>
  <pageMargins left="0.1968503937007874" right="0.1968503937007874" top="0.5905511811023623" bottom="0.5905511811023623" header="0.5118110236220472" footer="0.5118110236220472"/>
  <pageSetup fitToHeight="9" fitToWidth="1" horizontalDpi="600" verticalDpi="600" orientation="landscape" paperSize="9" scale="60" r:id="rId1"/>
  <rowBreaks count="1" manualBreakCount="1">
    <brk id="244" max="16" man="1"/>
  </rowBreaks>
</worksheet>
</file>

<file path=xl/worksheets/sheet6.xml><?xml version="1.0" encoding="utf-8"?>
<worksheet xmlns="http://schemas.openxmlformats.org/spreadsheetml/2006/main" xmlns:r="http://schemas.openxmlformats.org/officeDocument/2006/relationships">
  <dimension ref="A1:Q1202"/>
  <sheetViews>
    <sheetView view="pageBreakPreview" zoomScale="75" zoomScaleNormal="75" zoomScaleSheetLayoutView="75" zoomScalePageLayoutView="0" workbookViewId="0" topLeftCell="A1">
      <selection activeCell="B2" sqref="B2:N2"/>
    </sheetView>
  </sheetViews>
  <sheetFormatPr defaultColWidth="9.125" defaultRowHeight="12.75"/>
  <cols>
    <col min="1" max="1" width="4.00390625" style="1470" bestFit="1" customWidth="1"/>
    <col min="2" max="2" width="4.75390625" style="53" customWidth="1"/>
    <col min="3" max="3" width="4.75390625" style="771" customWidth="1"/>
    <col min="4" max="4" width="85.75390625" style="97" customWidth="1"/>
    <col min="5" max="5" width="5.75390625" style="53" customWidth="1"/>
    <col min="6" max="6" width="11.75390625" style="54" customWidth="1"/>
    <col min="7" max="7" width="11.75390625" style="55" customWidth="1"/>
    <col min="8" max="8" width="11.75390625" style="54" customWidth="1"/>
    <col min="9" max="9" width="12.75390625" style="1361" customWidth="1"/>
    <col min="10" max="14" width="12.75390625" style="94" customWidth="1"/>
    <col min="15" max="15" width="9.375" style="54" bestFit="1" customWidth="1"/>
    <col min="16" max="16384" width="9.125" style="54" customWidth="1"/>
  </cols>
  <sheetData>
    <row r="1" spans="2:14" ht="17.25">
      <c r="B1" s="1605" t="s">
        <v>1129</v>
      </c>
      <c r="C1" s="1605"/>
      <c r="D1" s="1605"/>
      <c r="H1" s="1606"/>
      <c r="I1" s="1606"/>
      <c r="J1" s="1386"/>
      <c r="K1" s="1386"/>
      <c r="L1" s="1386"/>
      <c r="M1" s="1386"/>
      <c r="N1" s="1386"/>
    </row>
    <row r="2" spans="2:14" ht="17.25">
      <c r="B2" s="1607" t="s">
        <v>20</v>
      </c>
      <c r="C2" s="1607"/>
      <c r="D2" s="1607"/>
      <c r="E2" s="1607"/>
      <c r="F2" s="1607"/>
      <c r="G2" s="1607"/>
      <c r="H2" s="1607"/>
      <c r="I2" s="1607"/>
      <c r="J2" s="1607"/>
      <c r="K2" s="1607"/>
      <c r="L2" s="1607"/>
      <c r="M2" s="1607"/>
      <c r="N2" s="1607"/>
    </row>
    <row r="3" spans="1:14" s="56" customFormat="1" ht="17.25">
      <c r="A3" s="1470"/>
      <c r="B3" s="1608" t="s">
        <v>908</v>
      </c>
      <c r="C3" s="1608"/>
      <c r="D3" s="1608"/>
      <c r="E3" s="1608"/>
      <c r="F3" s="1608"/>
      <c r="G3" s="1608"/>
      <c r="H3" s="1608"/>
      <c r="I3" s="1608"/>
      <c r="J3" s="1608"/>
      <c r="K3" s="1608"/>
      <c r="L3" s="1608"/>
      <c r="M3" s="1608"/>
      <c r="N3" s="1608"/>
    </row>
    <row r="4" spans="4:14" ht="17.25">
      <c r="D4" s="57"/>
      <c r="E4" s="1378"/>
      <c r="H4" s="58"/>
      <c r="I4" s="58"/>
      <c r="J4" s="1386"/>
      <c r="K4" s="1386"/>
      <c r="L4" s="1386"/>
      <c r="M4" s="1606" t="s">
        <v>0</v>
      </c>
      <c r="N4" s="1606"/>
    </row>
    <row r="5" spans="1:14" s="308" customFormat="1" ht="17.25" thickBot="1">
      <c r="A5" s="1470"/>
      <c r="B5" s="308" t="s">
        <v>1</v>
      </c>
      <c r="C5" s="307" t="s">
        <v>3</v>
      </c>
      <c r="D5" s="1271" t="s">
        <v>2</v>
      </c>
      <c r="E5" s="307" t="s">
        <v>4</v>
      </c>
      <c r="F5" s="308" t="s">
        <v>5</v>
      </c>
      <c r="G5" s="308" t="s">
        <v>21</v>
      </c>
      <c r="H5" s="308" t="s">
        <v>22</v>
      </c>
      <c r="I5" s="307" t="s">
        <v>23</v>
      </c>
      <c r="J5" s="307" t="s">
        <v>199</v>
      </c>
      <c r="K5" s="307" t="s">
        <v>128</v>
      </c>
      <c r="L5" s="307" t="s">
        <v>31</v>
      </c>
      <c r="M5" s="307" t="s">
        <v>200</v>
      </c>
      <c r="N5" s="307" t="s">
        <v>201</v>
      </c>
    </row>
    <row r="6" spans="1:14" s="359" customFormat="1" ht="34.5" customHeight="1">
      <c r="A6" s="1471"/>
      <c r="B6" s="1609" t="s">
        <v>24</v>
      </c>
      <c r="C6" s="1611" t="s">
        <v>25</v>
      </c>
      <c r="D6" s="1613" t="s">
        <v>6</v>
      </c>
      <c r="E6" s="1615" t="s">
        <v>26</v>
      </c>
      <c r="F6" s="1617" t="s">
        <v>202</v>
      </c>
      <c r="G6" s="1617" t="s">
        <v>203</v>
      </c>
      <c r="H6" s="1619" t="s">
        <v>689</v>
      </c>
      <c r="I6" s="1621" t="s">
        <v>7</v>
      </c>
      <c r="J6" s="1602" t="s">
        <v>204</v>
      </c>
      <c r="K6" s="1602"/>
      <c r="L6" s="1602"/>
      <c r="M6" s="1602"/>
      <c r="N6" s="1603"/>
    </row>
    <row r="7" spans="1:14" s="359" customFormat="1" ht="50.25" thickBot="1">
      <c r="A7" s="1471"/>
      <c r="B7" s="1610"/>
      <c r="C7" s="1612"/>
      <c r="D7" s="1614"/>
      <c r="E7" s="1616"/>
      <c r="F7" s="1618"/>
      <c r="G7" s="1618"/>
      <c r="H7" s="1620"/>
      <c r="I7" s="1622"/>
      <c r="J7" s="60" t="s">
        <v>205</v>
      </c>
      <c r="K7" s="60" t="s">
        <v>206</v>
      </c>
      <c r="L7" s="60" t="s">
        <v>207</v>
      </c>
      <c r="M7" s="60" t="s">
        <v>208</v>
      </c>
      <c r="N7" s="61" t="s">
        <v>209</v>
      </c>
    </row>
    <row r="8" spans="1:14" s="53" customFormat="1" ht="21.75" customHeight="1" thickTop="1">
      <c r="A8" s="1470">
        <v>1</v>
      </c>
      <c r="B8" s="62">
        <v>18</v>
      </c>
      <c r="C8" s="63">
        <v>1</v>
      </c>
      <c r="D8" s="64" t="s">
        <v>210</v>
      </c>
      <c r="E8" s="63" t="s">
        <v>31</v>
      </c>
      <c r="F8" s="65">
        <v>635</v>
      </c>
      <c r="G8" s="65">
        <v>5000</v>
      </c>
      <c r="H8" s="79">
        <v>3097</v>
      </c>
      <c r="I8" s="1435"/>
      <c r="J8" s="63"/>
      <c r="K8" s="63"/>
      <c r="L8" s="63"/>
      <c r="M8" s="63"/>
      <c r="N8" s="651"/>
    </row>
    <row r="9" spans="1:15" s="1260" customFormat="1" ht="16.5">
      <c r="A9" s="1472">
        <v>2</v>
      </c>
      <c r="B9" s="1255"/>
      <c r="C9" s="1256"/>
      <c r="D9" s="1261" t="s">
        <v>608</v>
      </c>
      <c r="E9" s="1446"/>
      <c r="F9" s="1258"/>
      <c r="G9" s="1258"/>
      <c r="H9" s="1259"/>
      <c r="I9" s="1447">
        <f>SUM(J9:N9)</f>
        <v>5000</v>
      </c>
      <c r="J9" s="1448"/>
      <c r="K9" s="1448"/>
      <c r="L9" s="1448">
        <v>4300</v>
      </c>
      <c r="M9" s="1448"/>
      <c r="N9" s="1449">
        <v>700</v>
      </c>
      <c r="O9" s="1450">
        <f>SUM(J9:N9)-I9</f>
        <v>0</v>
      </c>
    </row>
    <row r="10" spans="1:15" s="53" customFormat="1" ht="16.5">
      <c r="A10" s="1470">
        <v>3</v>
      </c>
      <c r="B10" s="526"/>
      <c r="C10" s="67"/>
      <c r="D10" s="68" t="s">
        <v>807</v>
      </c>
      <c r="E10" s="527"/>
      <c r="F10" s="528"/>
      <c r="G10" s="528"/>
      <c r="H10" s="529"/>
      <c r="I10" s="1436">
        <f>SUM(J10:N10)</f>
        <v>5173</v>
      </c>
      <c r="J10" s="80"/>
      <c r="K10" s="80"/>
      <c r="L10" s="80">
        <v>4473</v>
      </c>
      <c r="M10" s="80"/>
      <c r="N10" s="81">
        <v>700</v>
      </c>
      <c r="O10" s="59"/>
    </row>
    <row r="11" spans="1:15" s="534" customFormat="1" ht="17.25">
      <c r="A11" s="1470">
        <v>4</v>
      </c>
      <c r="B11" s="1508"/>
      <c r="C11" s="83"/>
      <c r="D11" s="76" t="s">
        <v>962</v>
      </c>
      <c r="E11" s="1509"/>
      <c r="F11" s="74"/>
      <c r="G11" s="74"/>
      <c r="H11" s="75"/>
      <c r="I11" s="1413">
        <f aca="true" t="shared" si="0" ref="I11:I84">SUM(J11:N11)</f>
        <v>-85</v>
      </c>
      <c r="J11" s="652"/>
      <c r="K11" s="652"/>
      <c r="L11" s="652"/>
      <c r="M11" s="652"/>
      <c r="N11" s="653">
        <v>-85</v>
      </c>
      <c r="O11" s="82"/>
    </row>
    <row r="12" spans="1:15" s="1387" customFormat="1" ht="17.25">
      <c r="A12" s="1470">
        <v>5</v>
      </c>
      <c r="B12" s="1510"/>
      <c r="C12" s="67"/>
      <c r="D12" s="536" t="s">
        <v>911</v>
      </c>
      <c r="E12" s="73"/>
      <c r="F12" s="1511"/>
      <c r="G12" s="1511"/>
      <c r="H12" s="1512"/>
      <c r="I12" s="340">
        <f t="shared" si="0"/>
        <v>5088</v>
      </c>
      <c r="J12" s="654">
        <f>SUM(J10:J11)</f>
        <v>0</v>
      </c>
      <c r="K12" s="654">
        <f>SUM(K10:K11)</f>
        <v>0</v>
      </c>
      <c r="L12" s="654">
        <f>SUM(L10:L11)</f>
        <v>4473</v>
      </c>
      <c r="M12" s="654">
        <f>SUM(M10:M11)</f>
        <v>0</v>
      </c>
      <c r="N12" s="655">
        <f>SUM(N10:N11)</f>
        <v>615</v>
      </c>
      <c r="O12" s="359"/>
    </row>
    <row r="13" spans="1:14" s="53" customFormat="1" ht="21.75" customHeight="1">
      <c r="A13" s="1470">
        <v>6</v>
      </c>
      <c r="B13" s="77"/>
      <c r="C13" s="73">
        <v>2</v>
      </c>
      <c r="D13" s="78" t="s">
        <v>211</v>
      </c>
      <c r="E13" s="73" t="s">
        <v>31</v>
      </c>
      <c r="F13" s="44">
        <v>6813</v>
      </c>
      <c r="G13" s="44">
        <v>4000</v>
      </c>
      <c r="H13" s="79">
        <v>704</v>
      </c>
      <c r="I13" s="1436"/>
      <c r="J13" s="73"/>
      <c r="K13" s="73"/>
      <c r="L13" s="73"/>
      <c r="M13" s="73"/>
      <c r="N13" s="1513"/>
    </row>
    <row r="14" spans="1:15" s="1260" customFormat="1" ht="16.5">
      <c r="A14" s="1470">
        <v>7</v>
      </c>
      <c r="B14" s="1514"/>
      <c r="C14" s="1256"/>
      <c r="D14" s="1261" t="s">
        <v>608</v>
      </c>
      <c r="E14" s="1515"/>
      <c r="F14" s="1516"/>
      <c r="G14" s="1516"/>
      <c r="H14" s="1517"/>
      <c r="I14" s="1447">
        <f t="shared" si="0"/>
        <v>4000</v>
      </c>
      <c r="J14" s="1448"/>
      <c r="K14" s="1448"/>
      <c r="L14" s="1448">
        <v>3300</v>
      </c>
      <c r="M14" s="1448"/>
      <c r="N14" s="1449">
        <v>700</v>
      </c>
      <c r="O14" s="1450">
        <f>SUM(J14:N14)-I14</f>
        <v>0</v>
      </c>
    </row>
    <row r="15" spans="1:15" s="53" customFormat="1" ht="16.5">
      <c r="A15" s="1470">
        <v>8</v>
      </c>
      <c r="B15" s="77"/>
      <c r="C15" s="67"/>
      <c r="D15" s="68" t="s">
        <v>807</v>
      </c>
      <c r="E15" s="73"/>
      <c r="F15" s="44"/>
      <c r="G15" s="44"/>
      <c r="H15" s="79"/>
      <c r="I15" s="1436">
        <f t="shared" si="0"/>
        <v>7296</v>
      </c>
      <c r="J15" s="80"/>
      <c r="K15" s="80"/>
      <c r="L15" s="80">
        <v>6596</v>
      </c>
      <c r="M15" s="80"/>
      <c r="N15" s="81">
        <v>700</v>
      </c>
      <c r="O15" s="59"/>
    </row>
    <row r="16" spans="1:15" s="534" customFormat="1" ht="17.25">
      <c r="A16" s="1470">
        <v>9</v>
      </c>
      <c r="B16" s="1508"/>
      <c r="C16" s="83"/>
      <c r="D16" s="76" t="s">
        <v>609</v>
      </c>
      <c r="E16" s="1509"/>
      <c r="F16" s="74"/>
      <c r="G16" s="74"/>
      <c r="H16" s="75"/>
      <c r="I16" s="1413">
        <f t="shared" si="0"/>
        <v>0</v>
      </c>
      <c r="J16" s="652"/>
      <c r="K16" s="652"/>
      <c r="L16" s="652"/>
      <c r="M16" s="652"/>
      <c r="N16" s="653"/>
      <c r="O16" s="82"/>
    </row>
    <row r="17" spans="1:15" s="1429" customFormat="1" ht="17.25">
      <c r="A17" s="1470">
        <v>10</v>
      </c>
      <c r="B17" s="1510"/>
      <c r="C17" s="67"/>
      <c r="D17" s="536" t="s">
        <v>911</v>
      </c>
      <c r="E17" s="73"/>
      <c r="F17" s="1511"/>
      <c r="G17" s="1511"/>
      <c r="H17" s="1512"/>
      <c r="I17" s="340">
        <f t="shared" si="0"/>
        <v>7296</v>
      </c>
      <c r="J17" s="654">
        <f>SUM(J15:J16)</f>
        <v>0</v>
      </c>
      <c r="K17" s="654">
        <f>SUM(K15:K16)</f>
        <v>0</v>
      </c>
      <c r="L17" s="654">
        <f>SUM(L15:L16)</f>
        <v>6596</v>
      </c>
      <c r="M17" s="654">
        <f>SUM(M15:M16)</f>
        <v>0</v>
      </c>
      <c r="N17" s="655">
        <f>SUM(N15:N16)</f>
        <v>700</v>
      </c>
      <c r="O17" s="359"/>
    </row>
    <row r="18" spans="1:14" s="53" customFormat="1" ht="21.75" customHeight="1">
      <c r="A18" s="1470">
        <v>11</v>
      </c>
      <c r="B18" s="77"/>
      <c r="C18" s="73">
        <v>3</v>
      </c>
      <c r="D18" s="78" t="s">
        <v>212</v>
      </c>
      <c r="E18" s="73" t="s">
        <v>31</v>
      </c>
      <c r="F18" s="44">
        <v>9050</v>
      </c>
      <c r="G18" s="44">
        <v>8000</v>
      </c>
      <c r="H18" s="79">
        <v>5070</v>
      </c>
      <c r="I18" s="1436"/>
      <c r="J18" s="73"/>
      <c r="K18" s="73"/>
      <c r="L18" s="73"/>
      <c r="M18" s="73"/>
      <c r="N18" s="1513"/>
    </row>
    <row r="19" spans="1:15" s="1260" customFormat="1" ht="16.5">
      <c r="A19" s="1470">
        <v>12</v>
      </c>
      <c r="B19" s="1514"/>
      <c r="C19" s="1256"/>
      <c r="D19" s="1261" t="s">
        <v>608</v>
      </c>
      <c r="E19" s="1515"/>
      <c r="F19" s="1516"/>
      <c r="G19" s="1516"/>
      <c r="H19" s="1517"/>
      <c r="I19" s="1447">
        <f t="shared" si="0"/>
        <v>500</v>
      </c>
      <c r="J19" s="1448"/>
      <c r="K19" s="1448"/>
      <c r="L19" s="1448"/>
      <c r="M19" s="1448"/>
      <c r="N19" s="1449">
        <v>500</v>
      </c>
      <c r="O19" s="1450">
        <f>SUM(J19:N19)-I19</f>
        <v>0</v>
      </c>
    </row>
    <row r="20" spans="1:15" s="53" customFormat="1" ht="16.5">
      <c r="A20" s="1470">
        <v>13</v>
      </c>
      <c r="B20" s="77"/>
      <c r="C20" s="67"/>
      <c r="D20" s="68" t="s">
        <v>807</v>
      </c>
      <c r="E20" s="73"/>
      <c r="F20" s="44"/>
      <c r="G20" s="44"/>
      <c r="H20" s="79"/>
      <c r="I20" s="1436">
        <f t="shared" si="0"/>
        <v>2890</v>
      </c>
      <c r="J20" s="80"/>
      <c r="K20" s="80"/>
      <c r="L20" s="80">
        <v>1500</v>
      </c>
      <c r="M20" s="80"/>
      <c r="N20" s="81">
        <v>1390</v>
      </c>
      <c r="O20" s="59"/>
    </row>
    <row r="21" spans="1:15" s="534" customFormat="1" ht="17.25">
      <c r="A21" s="1470">
        <v>14</v>
      </c>
      <c r="B21" s="1508"/>
      <c r="C21" s="83"/>
      <c r="D21" s="76" t="s">
        <v>609</v>
      </c>
      <c r="E21" s="1509"/>
      <c r="F21" s="74"/>
      <c r="G21" s="74"/>
      <c r="H21" s="75"/>
      <c r="I21" s="1413">
        <f t="shared" si="0"/>
        <v>0</v>
      </c>
      <c r="J21" s="652"/>
      <c r="K21" s="652"/>
      <c r="L21" s="652"/>
      <c r="M21" s="652"/>
      <c r="N21" s="653"/>
      <c r="O21" s="82"/>
    </row>
    <row r="22" spans="1:15" s="1429" customFormat="1" ht="17.25">
      <c r="A22" s="1470">
        <v>15</v>
      </c>
      <c r="B22" s="1510"/>
      <c r="C22" s="67"/>
      <c r="D22" s="536" t="s">
        <v>911</v>
      </c>
      <c r="E22" s="73"/>
      <c r="F22" s="1511"/>
      <c r="G22" s="1511"/>
      <c r="H22" s="1512"/>
      <c r="I22" s="340">
        <f>SUM(J22:N22)</f>
        <v>2890</v>
      </c>
      <c r="J22" s="654">
        <f>SUM(J20:J21)</f>
        <v>0</v>
      </c>
      <c r="K22" s="654">
        <f>SUM(K20:K21)</f>
        <v>0</v>
      </c>
      <c r="L22" s="654">
        <f>SUM(L20:L21)</f>
        <v>1500</v>
      </c>
      <c r="M22" s="654">
        <f>SUM(M20:M21)</f>
        <v>0</v>
      </c>
      <c r="N22" s="655">
        <f>SUM(N20:N21)</f>
        <v>1390</v>
      </c>
      <c r="O22" s="359"/>
    </row>
    <row r="23" spans="1:14" s="53" customFormat="1" ht="21.75" customHeight="1">
      <c r="A23" s="1470">
        <v>16</v>
      </c>
      <c r="B23" s="77"/>
      <c r="C23" s="73">
        <v>4</v>
      </c>
      <c r="D23" s="78" t="s">
        <v>213</v>
      </c>
      <c r="E23" s="73" t="s">
        <v>33</v>
      </c>
      <c r="F23" s="44">
        <v>6175</v>
      </c>
      <c r="G23" s="44">
        <v>6000</v>
      </c>
      <c r="H23" s="79">
        <v>7673</v>
      </c>
      <c r="I23" s="1436"/>
      <c r="J23" s="73"/>
      <c r="K23" s="73"/>
      <c r="L23" s="73"/>
      <c r="M23" s="73"/>
      <c r="N23" s="1513"/>
    </row>
    <row r="24" spans="1:15" s="1260" customFormat="1" ht="16.5">
      <c r="A24" s="1470">
        <v>17</v>
      </c>
      <c r="B24" s="1514"/>
      <c r="C24" s="1256"/>
      <c r="D24" s="1261" t="s">
        <v>608</v>
      </c>
      <c r="E24" s="1515"/>
      <c r="F24" s="1516"/>
      <c r="G24" s="1516"/>
      <c r="H24" s="1517"/>
      <c r="I24" s="1447">
        <f t="shared" si="0"/>
        <v>6000</v>
      </c>
      <c r="J24" s="1448">
        <v>800</v>
      </c>
      <c r="K24" s="1448">
        <v>400</v>
      </c>
      <c r="L24" s="1448">
        <v>4800</v>
      </c>
      <c r="M24" s="1448"/>
      <c r="N24" s="1449"/>
      <c r="O24" s="1450">
        <f>SUM(J24:N24)-I24</f>
        <v>0</v>
      </c>
    </row>
    <row r="25" spans="1:15" s="53" customFormat="1" ht="16.5">
      <c r="A25" s="1470">
        <v>18</v>
      </c>
      <c r="B25" s="526"/>
      <c r="C25" s="67"/>
      <c r="D25" s="68" t="s">
        <v>807</v>
      </c>
      <c r="E25" s="527"/>
      <c r="F25" s="528"/>
      <c r="G25" s="528"/>
      <c r="H25" s="529"/>
      <c r="I25" s="1436">
        <f t="shared" si="0"/>
        <v>7327</v>
      </c>
      <c r="J25" s="80">
        <v>800</v>
      </c>
      <c r="K25" s="80">
        <v>400</v>
      </c>
      <c r="L25" s="80">
        <v>6127</v>
      </c>
      <c r="M25" s="80"/>
      <c r="N25" s="81"/>
      <c r="O25" s="59"/>
    </row>
    <row r="26" spans="1:15" s="534" customFormat="1" ht="17.25">
      <c r="A26" s="1470">
        <v>19</v>
      </c>
      <c r="B26" s="530"/>
      <c r="C26" s="83"/>
      <c r="D26" s="76" t="s">
        <v>609</v>
      </c>
      <c r="E26" s="531"/>
      <c r="F26" s="532"/>
      <c r="G26" s="532"/>
      <c r="H26" s="533"/>
      <c r="I26" s="1413">
        <f t="shared" si="0"/>
        <v>0</v>
      </c>
      <c r="J26" s="652"/>
      <c r="K26" s="652"/>
      <c r="L26" s="652"/>
      <c r="M26" s="652"/>
      <c r="N26" s="653"/>
      <c r="O26" s="82"/>
    </row>
    <row r="27" spans="1:15" s="1429" customFormat="1" ht="17.25">
      <c r="A27" s="1470">
        <v>20</v>
      </c>
      <c r="B27" s="535"/>
      <c r="C27" s="67"/>
      <c r="D27" s="536" t="s">
        <v>911</v>
      </c>
      <c r="E27" s="527"/>
      <c r="F27" s="537"/>
      <c r="G27" s="537"/>
      <c r="H27" s="538"/>
      <c r="I27" s="340">
        <f t="shared" si="0"/>
        <v>7327</v>
      </c>
      <c r="J27" s="654">
        <f>SUM(J25:J26)</f>
        <v>800</v>
      </c>
      <c r="K27" s="654">
        <f>SUM(K25:K26)</f>
        <v>400</v>
      </c>
      <c r="L27" s="654">
        <f>SUM(L25:L26)</f>
        <v>6127</v>
      </c>
      <c r="M27" s="654">
        <f>SUM(M25:M26)</f>
        <v>0</v>
      </c>
      <c r="N27" s="655">
        <f>SUM(N25:N26)</f>
        <v>0</v>
      </c>
      <c r="O27" s="359"/>
    </row>
    <row r="28" spans="1:14" s="53" customFormat="1" ht="21.75" customHeight="1">
      <c r="A28" s="1470">
        <v>21</v>
      </c>
      <c r="B28" s="77"/>
      <c r="C28" s="73">
        <v>5</v>
      </c>
      <c r="D28" s="78" t="s">
        <v>214</v>
      </c>
      <c r="E28" s="73" t="s">
        <v>33</v>
      </c>
      <c r="F28" s="44">
        <v>5434</v>
      </c>
      <c r="G28" s="44">
        <v>8000</v>
      </c>
      <c r="H28" s="79">
        <v>7494</v>
      </c>
      <c r="I28" s="1436"/>
      <c r="J28" s="73"/>
      <c r="K28" s="73"/>
      <c r="L28" s="73"/>
      <c r="M28" s="73"/>
      <c r="N28" s="1513"/>
    </row>
    <row r="29" spans="1:15" s="1260" customFormat="1" ht="16.5">
      <c r="A29" s="1470">
        <v>22</v>
      </c>
      <c r="B29" s="1255"/>
      <c r="C29" s="1256"/>
      <c r="D29" s="1261" t="s">
        <v>608</v>
      </c>
      <c r="E29" s="1446"/>
      <c r="F29" s="1258"/>
      <c r="G29" s="1258"/>
      <c r="H29" s="1259"/>
      <c r="I29" s="1447">
        <f t="shared" si="0"/>
        <v>13000</v>
      </c>
      <c r="J29" s="1448"/>
      <c r="K29" s="1448"/>
      <c r="L29" s="1448">
        <v>13000</v>
      </c>
      <c r="M29" s="1448"/>
      <c r="N29" s="1449"/>
      <c r="O29" s="1450">
        <f>SUM(J29:N29)-I29</f>
        <v>0</v>
      </c>
    </row>
    <row r="30" spans="1:15" s="53" customFormat="1" ht="16.5">
      <c r="A30" s="1470">
        <v>23</v>
      </c>
      <c r="B30" s="526"/>
      <c r="C30" s="67"/>
      <c r="D30" s="68" t="s">
        <v>807</v>
      </c>
      <c r="E30" s="527"/>
      <c r="F30" s="528"/>
      <c r="G30" s="528"/>
      <c r="H30" s="529"/>
      <c r="I30" s="1436">
        <f t="shared" si="0"/>
        <v>14027</v>
      </c>
      <c r="J30" s="80"/>
      <c r="K30" s="80"/>
      <c r="L30" s="80">
        <v>14027</v>
      </c>
      <c r="M30" s="80"/>
      <c r="N30" s="81"/>
      <c r="O30" s="59"/>
    </row>
    <row r="31" spans="1:15" s="534" customFormat="1" ht="17.25">
      <c r="A31" s="1470">
        <v>24</v>
      </c>
      <c r="B31" s="530"/>
      <c r="C31" s="83"/>
      <c r="D31" s="76" t="s">
        <v>609</v>
      </c>
      <c r="E31" s="531"/>
      <c r="F31" s="532"/>
      <c r="G31" s="532"/>
      <c r="H31" s="533"/>
      <c r="I31" s="1413">
        <f t="shared" si="0"/>
        <v>0</v>
      </c>
      <c r="J31" s="652"/>
      <c r="K31" s="652"/>
      <c r="L31" s="652"/>
      <c r="M31" s="652"/>
      <c r="N31" s="653"/>
      <c r="O31" s="82"/>
    </row>
    <row r="32" spans="1:15" s="1429" customFormat="1" ht="17.25">
      <c r="A32" s="1470">
        <v>25</v>
      </c>
      <c r="B32" s="535"/>
      <c r="C32" s="67"/>
      <c r="D32" s="536" t="s">
        <v>911</v>
      </c>
      <c r="E32" s="527"/>
      <c r="F32" s="537"/>
      <c r="G32" s="537"/>
      <c r="H32" s="538"/>
      <c r="I32" s="340">
        <f>SUM(J32:N32)</f>
        <v>14027</v>
      </c>
      <c r="J32" s="654">
        <f>SUM(J30:J31)</f>
        <v>0</v>
      </c>
      <c r="K32" s="654">
        <f>SUM(K30:K31)</f>
        <v>0</v>
      </c>
      <c r="L32" s="654">
        <f>SUM(L30:L31)</f>
        <v>14027</v>
      </c>
      <c r="M32" s="654">
        <f>SUM(M30:M31)</f>
        <v>0</v>
      </c>
      <c r="N32" s="655">
        <f>SUM(N30:N31)</f>
        <v>0</v>
      </c>
      <c r="O32" s="359"/>
    </row>
    <row r="33" spans="1:14" s="53" customFormat="1" ht="21.75" customHeight="1">
      <c r="A33" s="1470">
        <v>26</v>
      </c>
      <c r="B33" s="77"/>
      <c r="C33" s="73">
        <v>6</v>
      </c>
      <c r="D33" s="78" t="s">
        <v>18</v>
      </c>
      <c r="E33" s="73" t="s">
        <v>33</v>
      </c>
      <c r="F33" s="44">
        <v>8587</v>
      </c>
      <c r="G33" s="44">
        <v>7000</v>
      </c>
      <c r="H33" s="79">
        <v>6242</v>
      </c>
      <c r="I33" s="1436"/>
      <c r="J33" s="73"/>
      <c r="K33" s="73"/>
      <c r="L33" s="73"/>
      <c r="M33" s="73"/>
      <c r="N33" s="1513"/>
    </row>
    <row r="34" spans="1:15" s="1260" customFormat="1" ht="16.5">
      <c r="A34" s="1470">
        <v>27</v>
      </c>
      <c r="B34" s="1255"/>
      <c r="C34" s="1256"/>
      <c r="D34" s="1261" t="s">
        <v>608</v>
      </c>
      <c r="E34" s="1446"/>
      <c r="F34" s="1258"/>
      <c r="G34" s="1258"/>
      <c r="H34" s="1259"/>
      <c r="I34" s="1447">
        <f t="shared" si="0"/>
        <v>7000</v>
      </c>
      <c r="J34" s="1448">
        <v>2680</v>
      </c>
      <c r="K34" s="1448">
        <v>1829</v>
      </c>
      <c r="L34" s="1448">
        <v>2491</v>
      </c>
      <c r="M34" s="1448"/>
      <c r="N34" s="1449"/>
      <c r="O34" s="1450">
        <f>SUM(J34:N34)-I34</f>
        <v>0</v>
      </c>
    </row>
    <row r="35" spans="1:15" s="53" customFormat="1" ht="16.5">
      <c r="A35" s="1470">
        <v>28</v>
      </c>
      <c r="B35" s="526"/>
      <c r="C35" s="67"/>
      <c r="D35" s="68" t="s">
        <v>807</v>
      </c>
      <c r="E35" s="527"/>
      <c r="F35" s="528"/>
      <c r="G35" s="528"/>
      <c r="H35" s="529"/>
      <c r="I35" s="1436">
        <f t="shared" si="0"/>
        <v>8377</v>
      </c>
      <c r="J35" s="80">
        <v>2680</v>
      </c>
      <c r="K35" s="80">
        <v>1829</v>
      </c>
      <c r="L35" s="80">
        <v>3868</v>
      </c>
      <c r="M35" s="80"/>
      <c r="N35" s="81"/>
      <c r="O35" s="59"/>
    </row>
    <row r="36" spans="1:15" s="534" customFormat="1" ht="17.25">
      <c r="A36" s="1470">
        <v>29</v>
      </c>
      <c r="B36" s="530"/>
      <c r="C36" s="83"/>
      <c r="D36" s="76" t="s">
        <v>609</v>
      </c>
      <c r="E36" s="531"/>
      <c r="F36" s="532"/>
      <c r="G36" s="532"/>
      <c r="H36" s="533"/>
      <c r="I36" s="1413">
        <f t="shared" si="0"/>
        <v>0</v>
      </c>
      <c r="J36" s="652"/>
      <c r="K36" s="652"/>
      <c r="L36" s="652"/>
      <c r="M36" s="652"/>
      <c r="N36" s="653"/>
      <c r="O36" s="82"/>
    </row>
    <row r="37" spans="1:15" s="1429" customFormat="1" ht="17.25">
      <c r="A37" s="1470">
        <v>30</v>
      </c>
      <c r="B37" s="535"/>
      <c r="C37" s="67"/>
      <c r="D37" s="536" t="s">
        <v>911</v>
      </c>
      <c r="E37" s="527"/>
      <c r="F37" s="537"/>
      <c r="G37" s="537"/>
      <c r="H37" s="538"/>
      <c r="I37" s="340">
        <f t="shared" si="0"/>
        <v>8377</v>
      </c>
      <c r="J37" s="654">
        <f>SUM(J35:J36)</f>
        <v>2680</v>
      </c>
      <c r="K37" s="654">
        <f>SUM(K35:K36)</f>
        <v>1829</v>
      </c>
      <c r="L37" s="654">
        <f>SUM(L35:L36)</f>
        <v>3868</v>
      </c>
      <c r="M37" s="654">
        <f>SUM(M35:M36)</f>
        <v>0</v>
      </c>
      <c r="N37" s="655">
        <f>SUM(N35:N36)</f>
        <v>0</v>
      </c>
      <c r="O37" s="359"/>
    </row>
    <row r="38" spans="1:14" s="53" customFormat="1" ht="21.75" customHeight="1">
      <c r="A38" s="1470">
        <v>31</v>
      </c>
      <c r="B38" s="77"/>
      <c r="C38" s="73">
        <v>7</v>
      </c>
      <c r="D38" s="78" t="s">
        <v>215</v>
      </c>
      <c r="E38" s="73" t="s">
        <v>33</v>
      </c>
      <c r="F38" s="44">
        <v>3385</v>
      </c>
      <c r="G38" s="44">
        <v>2000</v>
      </c>
      <c r="H38" s="79">
        <v>2000</v>
      </c>
      <c r="I38" s="1436"/>
      <c r="J38" s="73"/>
      <c r="K38" s="73"/>
      <c r="L38" s="73"/>
      <c r="M38" s="73"/>
      <c r="N38" s="1513"/>
    </row>
    <row r="39" spans="1:15" s="1260" customFormat="1" ht="16.5">
      <c r="A39" s="1470">
        <v>32</v>
      </c>
      <c r="B39" s="1255"/>
      <c r="C39" s="1256"/>
      <c r="D39" s="1261" t="s">
        <v>608</v>
      </c>
      <c r="E39" s="1446"/>
      <c r="F39" s="1258"/>
      <c r="G39" s="1258"/>
      <c r="H39" s="1259"/>
      <c r="I39" s="1447">
        <f t="shared" si="0"/>
        <v>1000</v>
      </c>
      <c r="J39" s="1448"/>
      <c r="K39" s="1448"/>
      <c r="L39" s="1448">
        <v>1000</v>
      </c>
      <c r="M39" s="1448"/>
      <c r="N39" s="1449"/>
      <c r="O39" s="1450">
        <f>SUM(J39:N39)-I39</f>
        <v>0</v>
      </c>
    </row>
    <row r="40" spans="1:15" s="53" customFormat="1" ht="16.5">
      <c r="A40" s="1470">
        <v>33</v>
      </c>
      <c r="B40" s="526"/>
      <c r="C40" s="67"/>
      <c r="D40" s="68" t="s">
        <v>807</v>
      </c>
      <c r="E40" s="527"/>
      <c r="F40" s="528"/>
      <c r="G40" s="528"/>
      <c r="H40" s="529"/>
      <c r="I40" s="1436">
        <f t="shared" si="0"/>
        <v>1000</v>
      </c>
      <c r="J40" s="80"/>
      <c r="K40" s="80"/>
      <c r="L40" s="80">
        <v>1000</v>
      </c>
      <c r="M40" s="80"/>
      <c r="N40" s="81"/>
      <c r="O40" s="59"/>
    </row>
    <row r="41" spans="1:15" s="534" customFormat="1" ht="17.25">
      <c r="A41" s="1470">
        <v>34</v>
      </c>
      <c r="B41" s="530"/>
      <c r="C41" s="83"/>
      <c r="D41" s="76" t="s">
        <v>609</v>
      </c>
      <c r="E41" s="531"/>
      <c r="F41" s="532"/>
      <c r="G41" s="532"/>
      <c r="H41" s="533"/>
      <c r="I41" s="1413">
        <f t="shared" si="0"/>
        <v>0</v>
      </c>
      <c r="J41" s="652"/>
      <c r="K41" s="652"/>
      <c r="L41" s="652"/>
      <c r="M41" s="652"/>
      <c r="N41" s="653"/>
      <c r="O41" s="82"/>
    </row>
    <row r="42" spans="1:15" s="1429" customFormat="1" ht="17.25">
      <c r="A42" s="1470">
        <v>35</v>
      </c>
      <c r="B42" s="535"/>
      <c r="C42" s="67"/>
      <c r="D42" s="536" t="s">
        <v>911</v>
      </c>
      <c r="E42" s="527"/>
      <c r="F42" s="537"/>
      <c r="G42" s="537"/>
      <c r="H42" s="538"/>
      <c r="I42" s="340">
        <f t="shared" si="0"/>
        <v>1000</v>
      </c>
      <c r="J42" s="654">
        <f>SUM(J40:J41)</f>
        <v>0</v>
      </c>
      <c r="K42" s="654">
        <f>SUM(K40:K41)</f>
        <v>0</v>
      </c>
      <c r="L42" s="654">
        <f>SUM(L40:L41)</f>
        <v>1000</v>
      </c>
      <c r="M42" s="654">
        <f>SUM(M40:M41)</f>
        <v>0</v>
      </c>
      <c r="N42" s="655">
        <f>SUM(N40:N41)</f>
        <v>0</v>
      </c>
      <c r="O42" s="359"/>
    </row>
    <row r="43" spans="1:14" s="53" customFormat="1" ht="21.75" customHeight="1">
      <c r="A43" s="1470">
        <v>36</v>
      </c>
      <c r="B43" s="77"/>
      <c r="C43" s="73">
        <v>8</v>
      </c>
      <c r="D43" s="78" t="s">
        <v>16</v>
      </c>
      <c r="E43" s="73" t="s">
        <v>33</v>
      </c>
      <c r="F43" s="44">
        <f>SUM(F48:F73)</f>
        <v>29933</v>
      </c>
      <c r="G43" s="44">
        <f>SUM(G48:G73)</f>
        <v>42300</v>
      </c>
      <c r="H43" s="79">
        <f>SUM(H48:H73)</f>
        <v>39310</v>
      </c>
      <c r="I43" s="1436"/>
      <c r="J43" s="73"/>
      <c r="K43" s="73"/>
      <c r="L43" s="73"/>
      <c r="M43" s="73"/>
      <c r="N43" s="1513"/>
    </row>
    <row r="44" spans="1:15" s="1260" customFormat="1" ht="16.5">
      <c r="A44" s="1470">
        <v>37</v>
      </c>
      <c r="B44" s="1255"/>
      <c r="C44" s="1256"/>
      <c r="D44" s="1261" t="s">
        <v>608</v>
      </c>
      <c r="E44" s="1446"/>
      <c r="F44" s="1258"/>
      <c r="G44" s="1258"/>
      <c r="H44" s="1259"/>
      <c r="I44" s="1447">
        <f t="shared" si="0"/>
        <v>47300</v>
      </c>
      <c r="J44" s="1448">
        <f>SUM(J49,J54,J59,J64,J69,J74)</f>
        <v>0</v>
      </c>
      <c r="K44" s="1448">
        <f>SUM(K49,K54,K59,K64,K69,K74)</f>
        <v>0</v>
      </c>
      <c r="L44" s="1448">
        <f>SUM(L49,L54,L59,L64,L69,L74)</f>
        <v>15300</v>
      </c>
      <c r="M44" s="1448">
        <f>SUM(M49,M54,M59,M64,M69,M74)</f>
        <v>0</v>
      </c>
      <c r="N44" s="1449">
        <f>SUM(N49,N54,N59,N64,N69,N74)</f>
        <v>32000</v>
      </c>
      <c r="O44" s="1450">
        <f>SUM(J44:N44)-I44</f>
        <v>0</v>
      </c>
    </row>
    <row r="45" spans="1:15" s="53" customFormat="1" ht="16.5">
      <c r="A45" s="1470">
        <v>38</v>
      </c>
      <c r="B45" s="526"/>
      <c r="C45" s="67"/>
      <c r="D45" s="68" t="s">
        <v>807</v>
      </c>
      <c r="E45" s="527"/>
      <c r="F45" s="528"/>
      <c r="G45" s="528"/>
      <c r="H45" s="529"/>
      <c r="I45" s="1436">
        <f t="shared" si="0"/>
        <v>49443</v>
      </c>
      <c r="J45" s="80">
        <f>SUM(J50,J55,J60,J65,J70,J75)</f>
        <v>0</v>
      </c>
      <c r="K45" s="80">
        <f>SUM(K50,K55,K60,K65,K70,K75)</f>
        <v>0</v>
      </c>
      <c r="L45" s="80">
        <f>SUM(L50,L55,L60,L65,L70,L75)</f>
        <v>8443</v>
      </c>
      <c r="M45" s="80">
        <f>SUM(M50,M55,M60,M65,M70,M75)</f>
        <v>0</v>
      </c>
      <c r="N45" s="81">
        <f>SUM(N50,N55,N60,N65,N70,N75)</f>
        <v>41000</v>
      </c>
      <c r="O45" s="59"/>
    </row>
    <row r="46" spans="1:15" s="534" customFormat="1" ht="17.25">
      <c r="A46" s="1470">
        <v>39</v>
      </c>
      <c r="B46" s="530"/>
      <c r="C46" s="83"/>
      <c r="D46" s="76" t="s">
        <v>609</v>
      </c>
      <c r="E46" s="531"/>
      <c r="F46" s="532"/>
      <c r="G46" s="532"/>
      <c r="H46" s="533"/>
      <c r="I46" s="1413">
        <f t="shared" si="0"/>
        <v>0</v>
      </c>
      <c r="J46" s="652">
        <f>SUM(J51,J56,J61,J66,J71,J76)</f>
        <v>0</v>
      </c>
      <c r="K46" s="652">
        <f>SUM(K51,K56,K61,K66,K71,K76)</f>
        <v>0</v>
      </c>
      <c r="L46" s="652">
        <f>SUM(L51,L56,L61,L66,L71,L76)</f>
        <v>0</v>
      </c>
      <c r="M46" s="652">
        <f>SUM(M51,M56,M61,M66,M71,M76)</f>
        <v>0</v>
      </c>
      <c r="N46" s="653">
        <f>SUM(N51,N56,N61,N66,N71,N76)</f>
        <v>0</v>
      </c>
      <c r="O46" s="82"/>
    </row>
    <row r="47" spans="1:15" s="1429" customFormat="1" ht="17.25">
      <c r="A47" s="1470">
        <v>40</v>
      </c>
      <c r="B47" s="535"/>
      <c r="C47" s="67"/>
      <c r="D47" s="536" t="s">
        <v>911</v>
      </c>
      <c r="E47" s="527"/>
      <c r="F47" s="537"/>
      <c r="G47" s="537"/>
      <c r="H47" s="538"/>
      <c r="I47" s="340">
        <f t="shared" si="0"/>
        <v>49443</v>
      </c>
      <c r="J47" s="654">
        <f>SUM(J45:J46)</f>
        <v>0</v>
      </c>
      <c r="K47" s="654">
        <f>SUM(K45:K46)</f>
        <v>0</v>
      </c>
      <c r="L47" s="654">
        <f>SUM(L45:L46)</f>
        <v>8443</v>
      </c>
      <c r="M47" s="654">
        <f>SUM(M45:M46)</f>
        <v>0</v>
      </c>
      <c r="N47" s="655">
        <f>SUM(N45:N46)</f>
        <v>41000</v>
      </c>
      <c r="O47" s="359"/>
    </row>
    <row r="48" spans="1:15" s="59" customFormat="1" ht="17.25">
      <c r="A48" s="1470">
        <v>41</v>
      </c>
      <c r="B48" s="66"/>
      <c r="C48" s="772"/>
      <c r="D48" s="72" t="s">
        <v>216</v>
      </c>
      <c r="E48" s="73"/>
      <c r="F48" s="74">
        <v>20000</v>
      </c>
      <c r="G48" s="74">
        <v>22000</v>
      </c>
      <c r="H48" s="75">
        <v>22000</v>
      </c>
      <c r="I48" s="1436"/>
      <c r="J48" s="80"/>
      <c r="K48" s="80"/>
      <c r="L48" s="80"/>
      <c r="M48" s="80"/>
      <c r="N48" s="81"/>
      <c r="O48" s="53"/>
    </row>
    <row r="49" spans="1:15" s="1260" customFormat="1" ht="16.5">
      <c r="A49" s="1470">
        <v>42</v>
      </c>
      <c r="B49" s="1255"/>
      <c r="C49" s="1256"/>
      <c r="D49" s="1257" t="s">
        <v>608</v>
      </c>
      <c r="E49" s="1446"/>
      <c r="F49" s="1258"/>
      <c r="G49" s="1258"/>
      <c r="H49" s="1259"/>
      <c r="I49" s="1447">
        <f t="shared" si="0"/>
        <v>22000</v>
      </c>
      <c r="J49" s="1448"/>
      <c r="K49" s="1448"/>
      <c r="L49" s="1448"/>
      <c r="M49" s="1448"/>
      <c r="N49" s="1449">
        <v>22000</v>
      </c>
      <c r="O49" s="1450">
        <f>SUM(J49:N49)-I49</f>
        <v>0</v>
      </c>
    </row>
    <row r="50" spans="1:15" s="53" customFormat="1" ht="16.5">
      <c r="A50" s="1470">
        <v>43</v>
      </c>
      <c r="B50" s="526"/>
      <c r="C50" s="67"/>
      <c r="D50" s="541" t="s">
        <v>807</v>
      </c>
      <c r="E50" s="527"/>
      <c r="F50" s="528"/>
      <c r="G50" s="528"/>
      <c r="H50" s="529"/>
      <c r="I50" s="1436">
        <f t="shared" si="0"/>
        <v>22000</v>
      </c>
      <c r="J50" s="80"/>
      <c r="K50" s="80"/>
      <c r="L50" s="80"/>
      <c r="M50" s="80"/>
      <c r="N50" s="81">
        <v>22000</v>
      </c>
      <c r="O50" s="59"/>
    </row>
    <row r="51" spans="1:15" s="534" customFormat="1" ht="17.25">
      <c r="A51" s="1470">
        <v>44</v>
      </c>
      <c r="B51" s="530"/>
      <c r="C51" s="83"/>
      <c r="D51" s="542" t="s">
        <v>609</v>
      </c>
      <c r="E51" s="531"/>
      <c r="F51" s="532"/>
      <c r="G51" s="532"/>
      <c r="H51" s="533"/>
      <c r="I51" s="1413">
        <f t="shared" si="0"/>
        <v>0</v>
      </c>
      <c r="J51" s="652"/>
      <c r="K51" s="652"/>
      <c r="L51" s="652"/>
      <c r="M51" s="652"/>
      <c r="N51" s="653"/>
      <c r="O51" s="82"/>
    </row>
    <row r="52" spans="1:15" s="1387" customFormat="1" ht="17.25">
      <c r="A52" s="1470">
        <v>45</v>
      </c>
      <c r="B52" s="535"/>
      <c r="C52" s="67"/>
      <c r="D52" s="543" t="s">
        <v>911</v>
      </c>
      <c r="E52" s="527"/>
      <c r="F52" s="537"/>
      <c r="G52" s="537"/>
      <c r="H52" s="538"/>
      <c r="I52" s="340">
        <f t="shared" si="0"/>
        <v>22000</v>
      </c>
      <c r="J52" s="654">
        <f>SUM(J50:J51)</f>
        <v>0</v>
      </c>
      <c r="K52" s="654">
        <f>SUM(K50:K51)</f>
        <v>0</v>
      </c>
      <c r="L52" s="654">
        <f>SUM(L50:L51)</f>
        <v>0</v>
      </c>
      <c r="M52" s="654">
        <f>SUM(M50:M51)</f>
        <v>0</v>
      </c>
      <c r="N52" s="655">
        <f>SUM(N50:N51)</f>
        <v>22000</v>
      </c>
      <c r="O52" s="359"/>
    </row>
    <row r="53" spans="1:15" s="59" customFormat="1" ht="17.25">
      <c r="A53" s="1470">
        <v>46</v>
      </c>
      <c r="B53" s="66"/>
      <c r="C53" s="772"/>
      <c r="D53" s="72" t="s">
        <v>217</v>
      </c>
      <c r="E53" s="73"/>
      <c r="F53" s="74">
        <v>933</v>
      </c>
      <c r="G53" s="74">
        <v>8300</v>
      </c>
      <c r="H53" s="75">
        <v>7310</v>
      </c>
      <c r="I53" s="1436"/>
      <c r="J53" s="80"/>
      <c r="K53" s="80"/>
      <c r="L53" s="80"/>
      <c r="M53" s="80"/>
      <c r="N53" s="81"/>
      <c r="O53" s="53"/>
    </row>
    <row r="54" spans="1:15" s="1260" customFormat="1" ht="16.5">
      <c r="A54" s="1470">
        <v>47</v>
      </c>
      <c r="B54" s="1255"/>
      <c r="C54" s="1256"/>
      <c r="D54" s="1257" t="s">
        <v>608</v>
      </c>
      <c r="E54" s="1446"/>
      <c r="F54" s="1258"/>
      <c r="G54" s="1258"/>
      <c r="H54" s="1259"/>
      <c r="I54" s="1447">
        <f t="shared" si="0"/>
        <v>8300</v>
      </c>
      <c r="J54" s="1448"/>
      <c r="K54" s="1448"/>
      <c r="L54" s="1448">
        <v>8300</v>
      </c>
      <c r="M54" s="1448"/>
      <c r="N54" s="1449"/>
      <c r="O54" s="1450">
        <f>SUM(J54:N54)-I54</f>
        <v>0</v>
      </c>
    </row>
    <row r="55" spans="1:15" s="53" customFormat="1" ht="16.5">
      <c r="A55" s="1470">
        <v>48</v>
      </c>
      <c r="B55" s="526"/>
      <c r="C55" s="67"/>
      <c r="D55" s="541" t="s">
        <v>807</v>
      </c>
      <c r="E55" s="527"/>
      <c r="F55" s="528"/>
      <c r="G55" s="528"/>
      <c r="H55" s="529"/>
      <c r="I55" s="1436">
        <f t="shared" si="0"/>
        <v>8443</v>
      </c>
      <c r="J55" s="80"/>
      <c r="K55" s="80"/>
      <c r="L55" s="80">
        <v>8443</v>
      </c>
      <c r="M55" s="80"/>
      <c r="N55" s="81"/>
      <c r="O55" s="59"/>
    </row>
    <row r="56" spans="1:15" s="534" customFormat="1" ht="17.25">
      <c r="A56" s="1470">
        <v>49</v>
      </c>
      <c r="B56" s="530"/>
      <c r="C56" s="83"/>
      <c r="D56" s="542" t="s">
        <v>609</v>
      </c>
      <c r="E56" s="531"/>
      <c r="F56" s="532"/>
      <c r="G56" s="532"/>
      <c r="H56" s="533"/>
      <c r="I56" s="1413">
        <f t="shared" si="0"/>
        <v>0</v>
      </c>
      <c r="J56" s="652"/>
      <c r="K56" s="652"/>
      <c r="L56" s="652"/>
      <c r="M56" s="652"/>
      <c r="N56" s="653"/>
      <c r="O56" s="82"/>
    </row>
    <row r="57" spans="1:15" s="1429" customFormat="1" ht="17.25">
      <c r="A57" s="1470">
        <v>50</v>
      </c>
      <c r="B57" s="535"/>
      <c r="C57" s="67"/>
      <c r="D57" s="543" t="s">
        <v>911</v>
      </c>
      <c r="E57" s="527"/>
      <c r="F57" s="537"/>
      <c r="G57" s="537"/>
      <c r="H57" s="538"/>
      <c r="I57" s="340">
        <f t="shared" si="0"/>
        <v>8443</v>
      </c>
      <c r="J57" s="654">
        <f>SUM(J55:J56)</f>
        <v>0</v>
      </c>
      <c r="K57" s="654">
        <f>SUM(K55:K56)</f>
        <v>0</v>
      </c>
      <c r="L57" s="654">
        <f>SUM(L55:L56)</f>
        <v>8443</v>
      </c>
      <c r="M57" s="654">
        <f>SUM(M55:M56)</f>
        <v>0</v>
      </c>
      <c r="N57" s="655">
        <f>SUM(N55:N56)</f>
        <v>0</v>
      </c>
      <c r="O57" s="359"/>
    </row>
    <row r="58" spans="1:15" s="59" customFormat="1" ht="17.25">
      <c r="A58" s="1470">
        <v>51</v>
      </c>
      <c r="B58" s="66"/>
      <c r="C58" s="772"/>
      <c r="D58" s="72" t="s">
        <v>218</v>
      </c>
      <c r="E58" s="73"/>
      <c r="F58" s="74">
        <v>1500</v>
      </c>
      <c r="G58" s="74">
        <v>2000</v>
      </c>
      <c r="H58" s="75">
        <v>2000</v>
      </c>
      <c r="I58" s="1436"/>
      <c r="J58" s="80"/>
      <c r="K58" s="80"/>
      <c r="L58" s="80"/>
      <c r="M58" s="80"/>
      <c r="N58" s="81"/>
      <c r="O58" s="53"/>
    </row>
    <row r="59" spans="1:15" s="1260" customFormat="1" ht="16.5">
      <c r="A59" s="1470">
        <v>52</v>
      </c>
      <c r="B59" s="1255"/>
      <c r="C59" s="1256"/>
      <c r="D59" s="1257" t="s">
        <v>608</v>
      </c>
      <c r="E59" s="1446"/>
      <c r="F59" s="1258"/>
      <c r="G59" s="1258"/>
      <c r="H59" s="1259"/>
      <c r="I59" s="1447">
        <f t="shared" si="0"/>
        <v>2000</v>
      </c>
      <c r="J59" s="1448"/>
      <c r="K59" s="1448"/>
      <c r="L59" s="1448"/>
      <c r="M59" s="1448"/>
      <c r="N59" s="1449">
        <v>2000</v>
      </c>
      <c r="O59" s="1450">
        <f>SUM(J59:N59)-I59</f>
        <v>0</v>
      </c>
    </row>
    <row r="60" spans="1:15" s="53" customFormat="1" ht="16.5">
      <c r="A60" s="1470">
        <v>53</v>
      </c>
      <c r="B60" s="526"/>
      <c r="C60" s="67"/>
      <c r="D60" s="541" t="s">
        <v>807</v>
      </c>
      <c r="E60" s="527"/>
      <c r="F60" s="528"/>
      <c r="G60" s="528"/>
      <c r="H60" s="529"/>
      <c r="I60" s="1436">
        <f t="shared" si="0"/>
        <v>2000</v>
      </c>
      <c r="J60" s="80"/>
      <c r="K60" s="80"/>
      <c r="L60" s="80"/>
      <c r="M60" s="80"/>
      <c r="N60" s="81">
        <v>2000</v>
      </c>
      <c r="O60" s="59"/>
    </row>
    <row r="61" spans="1:15" s="534" customFormat="1" ht="17.25">
      <c r="A61" s="1470">
        <v>54</v>
      </c>
      <c r="B61" s="530"/>
      <c r="C61" s="83"/>
      <c r="D61" s="542" t="s">
        <v>609</v>
      </c>
      <c r="E61" s="531"/>
      <c r="F61" s="532"/>
      <c r="G61" s="532"/>
      <c r="H61" s="533"/>
      <c r="I61" s="1413">
        <f t="shared" si="0"/>
        <v>0</v>
      </c>
      <c r="J61" s="652"/>
      <c r="K61" s="652"/>
      <c r="L61" s="652"/>
      <c r="M61" s="652"/>
      <c r="N61" s="653"/>
      <c r="O61" s="82"/>
    </row>
    <row r="62" spans="1:15" s="1429" customFormat="1" ht="17.25">
      <c r="A62" s="1470">
        <v>55</v>
      </c>
      <c r="B62" s="535"/>
      <c r="C62" s="67"/>
      <c r="D62" s="543" t="s">
        <v>911</v>
      </c>
      <c r="E62" s="527"/>
      <c r="F62" s="537"/>
      <c r="G62" s="537"/>
      <c r="H62" s="538"/>
      <c r="I62" s="340">
        <f t="shared" si="0"/>
        <v>2000</v>
      </c>
      <c r="J62" s="654">
        <f>SUM(J60:J61)</f>
        <v>0</v>
      </c>
      <c r="K62" s="654">
        <f>SUM(K60:K61)</f>
        <v>0</v>
      </c>
      <c r="L62" s="654">
        <f>SUM(L60:L61)</f>
        <v>0</v>
      </c>
      <c r="M62" s="654">
        <f>SUM(M60:M61)</f>
        <v>0</v>
      </c>
      <c r="N62" s="655">
        <f>SUM(N60:N61)</f>
        <v>2000</v>
      </c>
      <c r="O62" s="359"/>
    </row>
    <row r="63" spans="1:15" s="59" customFormat="1" ht="17.25">
      <c r="A63" s="1470">
        <v>56</v>
      </c>
      <c r="B63" s="66"/>
      <c r="C63" s="772"/>
      <c r="D63" s="72" t="s">
        <v>219</v>
      </c>
      <c r="E63" s="73"/>
      <c r="F63" s="74">
        <v>7500</v>
      </c>
      <c r="G63" s="74">
        <v>8000</v>
      </c>
      <c r="H63" s="75">
        <v>8000</v>
      </c>
      <c r="I63" s="1436"/>
      <c r="J63" s="80"/>
      <c r="K63" s="80"/>
      <c r="L63" s="80"/>
      <c r="M63" s="80"/>
      <c r="N63" s="81"/>
      <c r="O63" s="53"/>
    </row>
    <row r="64" spans="1:15" s="1260" customFormat="1" ht="16.5">
      <c r="A64" s="1470">
        <v>57</v>
      </c>
      <c r="B64" s="1255"/>
      <c r="C64" s="1256"/>
      <c r="D64" s="1257" t="s">
        <v>608</v>
      </c>
      <c r="E64" s="1446"/>
      <c r="F64" s="1258"/>
      <c r="G64" s="1258"/>
      <c r="H64" s="1259"/>
      <c r="I64" s="1447">
        <f t="shared" si="0"/>
        <v>8000</v>
      </c>
      <c r="J64" s="1448"/>
      <c r="K64" s="1448"/>
      <c r="L64" s="1448"/>
      <c r="M64" s="1448"/>
      <c r="N64" s="1449">
        <v>8000</v>
      </c>
      <c r="O64" s="1450">
        <f>SUM(J64:N64)-I64</f>
        <v>0</v>
      </c>
    </row>
    <row r="65" spans="1:15" s="53" customFormat="1" ht="16.5">
      <c r="A65" s="1470">
        <v>58</v>
      </c>
      <c r="B65" s="526"/>
      <c r="C65" s="67"/>
      <c r="D65" s="541" t="s">
        <v>807</v>
      </c>
      <c r="E65" s="527"/>
      <c r="F65" s="528"/>
      <c r="G65" s="528"/>
      <c r="H65" s="529"/>
      <c r="I65" s="1436">
        <f t="shared" si="0"/>
        <v>8000</v>
      </c>
      <c r="J65" s="80"/>
      <c r="K65" s="80"/>
      <c r="L65" s="80"/>
      <c r="M65" s="80"/>
      <c r="N65" s="81">
        <v>8000</v>
      </c>
      <c r="O65" s="59"/>
    </row>
    <row r="66" spans="1:15" s="534" customFormat="1" ht="17.25">
      <c r="A66" s="1470">
        <v>59</v>
      </c>
      <c r="B66" s="530"/>
      <c r="C66" s="83"/>
      <c r="D66" s="542" t="s">
        <v>609</v>
      </c>
      <c r="E66" s="531"/>
      <c r="F66" s="532"/>
      <c r="G66" s="532"/>
      <c r="H66" s="533"/>
      <c r="I66" s="1413">
        <f t="shared" si="0"/>
        <v>0</v>
      </c>
      <c r="J66" s="652"/>
      <c r="K66" s="652"/>
      <c r="L66" s="652"/>
      <c r="M66" s="652"/>
      <c r="N66" s="653"/>
      <c r="O66" s="82"/>
    </row>
    <row r="67" spans="1:15" s="1429" customFormat="1" ht="17.25">
      <c r="A67" s="1470">
        <v>60</v>
      </c>
      <c r="B67" s="535"/>
      <c r="C67" s="67"/>
      <c r="D67" s="543" t="s">
        <v>911</v>
      </c>
      <c r="E67" s="527"/>
      <c r="F67" s="537"/>
      <c r="G67" s="537"/>
      <c r="H67" s="538"/>
      <c r="I67" s="340">
        <f t="shared" si="0"/>
        <v>8000</v>
      </c>
      <c r="J67" s="654">
        <f>SUM(J65:J66)</f>
        <v>0</v>
      </c>
      <c r="K67" s="654">
        <f>SUM(K65:K66)</f>
        <v>0</v>
      </c>
      <c r="L67" s="654">
        <f>SUM(L65:L66)</f>
        <v>0</v>
      </c>
      <c r="M67" s="654">
        <f>SUM(M65:M66)</f>
        <v>0</v>
      </c>
      <c r="N67" s="655">
        <f>SUM(N65:N66)</f>
        <v>8000</v>
      </c>
      <c r="O67" s="359"/>
    </row>
    <row r="68" spans="1:15" s="59" customFormat="1" ht="17.25">
      <c r="A68" s="1470">
        <v>61</v>
      </c>
      <c r="B68" s="66"/>
      <c r="C68" s="772"/>
      <c r="D68" s="72" t="s">
        <v>220</v>
      </c>
      <c r="E68" s="73"/>
      <c r="F68" s="74"/>
      <c r="G68" s="74">
        <v>2000</v>
      </c>
      <c r="H68" s="75"/>
      <c r="I68" s="1436"/>
      <c r="J68" s="80"/>
      <c r="K68" s="80"/>
      <c r="L68" s="80"/>
      <c r="M68" s="80"/>
      <c r="N68" s="81"/>
      <c r="O68" s="53"/>
    </row>
    <row r="69" spans="1:15" s="1260" customFormat="1" ht="16.5">
      <c r="A69" s="1470">
        <v>62</v>
      </c>
      <c r="B69" s="1255"/>
      <c r="C69" s="1256"/>
      <c r="D69" s="1257" t="s">
        <v>608</v>
      </c>
      <c r="E69" s="1446"/>
      <c r="F69" s="1258"/>
      <c r="G69" s="1258"/>
      <c r="H69" s="1259"/>
      <c r="I69" s="1447">
        <f t="shared" si="0"/>
        <v>2000</v>
      </c>
      <c r="J69" s="1448"/>
      <c r="K69" s="1448"/>
      <c r="L69" s="1448">
        <v>2000</v>
      </c>
      <c r="M69" s="1448"/>
      <c r="N69" s="1449"/>
      <c r="O69" s="1450">
        <f>SUM(J69:N69)-I69</f>
        <v>0</v>
      </c>
    </row>
    <row r="70" spans="1:15" s="53" customFormat="1" ht="16.5">
      <c r="A70" s="1470">
        <v>63</v>
      </c>
      <c r="B70" s="526"/>
      <c r="C70" s="67"/>
      <c r="D70" s="541" t="s">
        <v>807</v>
      </c>
      <c r="E70" s="527"/>
      <c r="F70" s="528"/>
      <c r="G70" s="528"/>
      <c r="H70" s="529"/>
      <c r="I70" s="1436">
        <f t="shared" si="0"/>
        <v>4000</v>
      </c>
      <c r="J70" s="80"/>
      <c r="K70" s="80"/>
      <c r="L70" s="80"/>
      <c r="M70" s="80"/>
      <c r="N70" s="81">
        <v>4000</v>
      </c>
      <c r="O70" s="59"/>
    </row>
    <row r="71" spans="1:15" s="534" customFormat="1" ht="17.25">
      <c r="A71" s="1470">
        <v>64</v>
      </c>
      <c r="B71" s="530"/>
      <c r="C71" s="83"/>
      <c r="D71" s="542" t="s">
        <v>609</v>
      </c>
      <c r="E71" s="531"/>
      <c r="F71" s="532"/>
      <c r="G71" s="532"/>
      <c r="H71" s="533"/>
      <c r="I71" s="1413">
        <f t="shared" si="0"/>
        <v>0</v>
      </c>
      <c r="J71" s="652"/>
      <c r="K71" s="652"/>
      <c r="L71" s="652"/>
      <c r="M71" s="652"/>
      <c r="N71" s="653"/>
      <c r="O71" s="82"/>
    </row>
    <row r="72" spans="1:15" s="1429" customFormat="1" ht="17.25">
      <c r="A72" s="1470">
        <v>65</v>
      </c>
      <c r="B72" s="535"/>
      <c r="C72" s="67"/>
      <c r="D72" s="543" t="s">
        <v>911</v>
      </c>
      <c r="E72" s="527"/>
      <c r="F72" s="537"/>
      <c r="G72" s="537"/>
      <c r="H72" s="538"/>
      <c r="I72" s="340">
        <f t="shared" si="0"/>
        <v>4000</v>
      </c>
      <c r="J72" s="654">
        <f>SUM(J70:J71)</f>
        <v>0</v>
      </c>
      <c r="K72" s="654">
        <f>SUM(K70:K71)</f>
        <v>0</v>
      </c>
      <c r="L72" s="654">
        <f>SUM(L70:L71)</f>
        <v>0</v>
      </c>
      <c r="M72" s="654">
        <f>SUM(M70:M71)</f>
        <v>0</v>
      </c>
      <c r="N72" s="655">
        <f>SUM(N70:N71)</f>
        <v>4000</v>
      </c>
      <c r="O72" s="359"/>
    </row>
    <row r="73" spans="1:15" s="59" customFormat="1" ht="17.25">
      <c r="A73" s="1470">
        <v>66</v>
      </c>
      <c r="B73" s="66"/>
      <c r="C73" s="772"/>
      <c r="D73" s="72" t="s">
        <v>221</v>
      </c>
      <c r="E73" s="73"/>
      <c r="F73" s="74"/>
      <c r="G73" s="74"/>
      <c r="H73" s="75"/>
      <c r="I73" s="1436"/>
      <c r="J73" s="80"/>
      <c r="K73" s="80"/>
      <c r="L73" s="80"/>
      <c r="M73" s="80"/>
      <c r="N73" s="81"/>
      <c r="O73" s="53"/>
    </row>
    <row r="74" spans="1:15" s="1260" customFormat="1" ht="16.5">
      <c r="A74" s="1470">
        <v>67</v>
      </c>
      <c r="B74" s="1255"/>
      <c r="C74" s="1256"/>
      <c r="D74" s="1257" t="s">
        <v>608</v>
      </c>
      <c r="E74" s="1446"/>
      <c r="F74" s="1258"/>
      <c r="G74" s="1258"/>
      <c r="H74" s="1259"/>
      <c r="I74" s="1447">
        <f t="shared" si="0"/>
        <v>5000</v>
      </c>
      <c r="J74" s="1448"/>
      <c r="K74" s="1448"/>
      <c r="L74" s="1448">
        <v>5000</v>
      </c>
      <c r="M74" s="1448"/>
      <c r="N74" s="1449"/>
      <c r="O74" s="1450">
        <f>SUM(J74:N74)-I74</f>
        <v>0</v>
      </c>
    </row>
    <row r="75" spans="1:15" s="53" customFormat="1" ht="16.5">
      <c r="A75" s="1470">
        <v>68</v>
      </c>
      <c r="B75" s="526"/>
      <c r="C75" s="67"/>
      <c r="D75" s="541" t="s">
        <v>807</v>
      </c>
      <c r="E75" s="527"/>
      <c r="F75" s="528"/>
      <c r="G75" s="528"/>
      <c r="H75" s="529"/>
      <c r="I75" s="1436">
        <f t="shared" si="0"/>
        <v>5000</v>
      </c>
      <c r="J75" s="80"/>
      <c r="K75" s="80"/>
      <c r="L75" s="80"/>
      <c r="M75" s="80"/>
      <c r="N75" s="81">
        <v>5000</v>
      </c>
      <c r="O75" s="59"/>
    </row>
    <row r="76" spans="1:15" s="534" customFormat="1" ht="17.25">
      <c r="A76" s="1470">
        <v>69</v>
      </c>
      <c r="B76" s="530"/>
      <c r="C76" s="83"/>
      <c r="D76" s="542" t="s">
        <v>609</v>
      </c>
      <c r="E76" s="531"/>
      <c r="F76" s="532"/>
      <c r="G76" s="532"/>
      <c r="H76" s="533"/>
      <c r="I76" s="1413">
        <f t="shared" si="0"/>
        <v>0</v>
      </c>
      <c r="J76" s="652"/>
      <c r="K76" s="652"/>
      <c r="L76" s="652"/>
      <c r="M76" s="652"/>
      <c r="N76" s="653"/>
      <c r="O76" s="82"/>
    </row>
    <row r="77" spans="1:15" s="1429" customFormat="1" ht="17.25">
      <c r="A77" s="1470">
        <v>70</v>
      </c>
      <c r="B77" s="535"/>
      <c r="C77" s="67"/>
      <c r="D77" s="543" t="s">
        <v>911</v>
      </c>
      <c r="E77" s="527"/>
      <c r="F77" s="537"/>
      <c r="G77" s="537"/>
      <c r="H77" s="538"/>
      <c r="I77" s="340">
        <f t="shared" si="0"/>
        <v>5000</v>
      </c>
      <c r="J77" s="654">
        <f>SUM(J75:J76)</f>
        <v>0</v>
      </c>
      <c r="K77" s="654">
        <f>SUM(K75:K76)</f>
        <v>0</v>
      </c>
      <c r="L77" s="654">
        <f>SUM(L75:L76)</f>
        <v>0</v>
      </c>
      <c r="M77" s="654">
        <f>SUM(M75:M76)</f>
        <v>0</v>
      </c>
      <c r="N77" s="655">
        <f>SUM(N75:N76)</f>
        <v>5000</v>
      </c>
      <c r="O77" s="359"/>
    </row>
    <row r="78" spans="1:15" s="53" customFormat="1" ht="19.5" customHeight="1">
      <c r="A78" s="1470">
        <v>71</v>
      </c>
      <c r="B78" s="77"/>
      <c r="C78" s="73">
        <v>9</v>
      </c>
      <c r="D78" s="78" t="s">
        <v>222</v>
      </c>
      <c r="E78" s="73" t="s">
        <v>33</v>
      </c>
      <c r="F78" s="44">
        <v>2448</v>
      </c>
      <c r="G78" s="44">
        <v>3000</v>
      </c>
      <c r="H78" s="79">
        <v>7592</v>
      </c>
      <c r="I78" s="1436"/>
      <c r="J78" s="654"/>
      <c r="K78" s="654"/>
      <c r="L78" s="654"/>
      <c r="M78" s="654"/>
      <c r="N78" s="655"/>
      <c r="O78" s="1387"/>
    </row>
    <row r="79" spans="1:15" s="1260" customFormat="1" ht="16.5">
      <c r="A79" s="1470">
        <v>72</v>
      </c>
      <c r="B79" s="1255"/>
      <c r="C79" s="1256"/>
      <c r="D79" s="1261" t="s">
        <v>608</v>
      </c>
      <c r="E79" s="1446"/>
      <c r="F79" s="1258"/>
      <c r="G79" s="1258"/>
      <c r="H79" s="1259"/>
      <c r="I79" s="1447">
        <f t="shared" si="0"/>
        <v>3000</v>
      </c>
      <c r="J79" s="1448">
        <v>200</v>
      </c>
      <c r="K79" s="1448">
        <v>150</v>
      </c>
      <c r="L79" s="1448">
        <v>2650</v>
      </c>
      <c r="M79" s="1448"/>
      <c r="N79" s="1449"/>
      <c r="O79" s="1450">
        <f>SUM(J79:N79)-I79</f>
        <v>0</v>
      </c>
    </row>
    <row r="80" spans="1:15" s="53" customFormat="1" ht="16.5">
      <c r="A80" s="1470">
        <v>73</v>
      </c>
      <c r="B80" s="526"/>
      <c r="C80" s="67"/>
      <c r="D80" s="68" t="s">
        <v>807</v>
      </c>
      <c r="E80" s="527"/>
      <c r="F80" s="528"/>
      <c r="G80" s="528"/>
      <c r="H80" s="529"/>
      <c r="I80" s="1436">
        <f t="shared" si="0"/>
        <v>6709</v>
      </c>
      <c r="J80" s="80">
        <v>600</v>
      </c>
      <c r="K80" s="80">
        <v>300</v>
      </c>
      <c r="L80" s="80">
        <v>5809</v>
      </c>
      <c r="M80" s="80"/>
      <c r="N80" s="81"/>
      <c r="O80" s="59"/>
    </row>
    <row r="81" spans="1:15" s="534" customFormat="1" ht="17.25">
      <c r="A81" s="1470">
        <v>74</v>
      </c>
      <c r="B81" s="530"/>
      <c r="C81" s="83"/>
      <c r="D81" s="76" t="s">
        <v>609</v>
      </c>
      <c r="E81" s="531"/>
      <c r="F81" s="532"/>
      <c r="G81" s="532"/>
      <c r="H81" s="533"/>
      <c r="I81" s="1413">
        <f t="shared" si="0"/>
        <v>0</v>
      </c>
      <c r="J81" s="652"/>
      <c r="K81" s="652"/>
      <c r="L81" s="652"/>
      <c r="M81" s="652"/>
      <c r="N81" s="653"/>
      <c r="O81" s="82"/>
    </row>
    <row r="82" spans="1:15" s="1429" customFormat="1" ht="17.25">
      <c r="A82" s="1470">
        <v>75</v>
      </c>
      <c r="B82" s="535"/>
      <c r="C82" s="67"/>
      <c r="D82" s="536" t="s">
        <v>911</v>
      </c>
      <c r="E82" s="527"/>
      <c r="F82" s="537"/>
      <c r="G82" s="537"/>
      <c r="H82" s="538"/>
      <c r="I82" s="340">
        <f t="shared" si="0"/>
        <v>6709</v>
      </c>
      <c r="J82" s="654">
        <f>SUM(J80:J81)</f>
        <v>600</v>
      </c>
      <c r="K82" s="654">
        <f>SUM(K80:K81)</f>
        <v>300</v>
      </c>
      <c r="L82" s="654">
        <f>SUM(L80:L81)</f>
        <v>5809</v>
      </c>
      <c r="M82" s="654">
        <f>SUM(M80:M81)</f>
        <v>0</v>
      </c>
      <c r="N82" s="655">
        <f>SUM(N80:N81)</f>
        <v>0</v>
      </c>
      <c r="O82" s="359"/>
    </row>
    <row r="83" spans="1:15" s="53" customFormat="1" ht="19.5" customHeight="1">
      <c r="A83" s="1470">
        <v>76</v>
      </c>
      <c r="B83" s="77"/>
      <c r="C83" s="73">
        <v>10</v>
      </c>
      <c r="D83" s="78" t="s">
        <v>223</v>
      </c>
      <c r="E83" s="73" t="s">
        <v>33</v>
      </c>
      <c r="F83" s="44"/>
      <c r="G83" s="44">
        <v>1000</v>
      </c>
      <c r="H83" s="79">
        <v>652</v>
      </c>
      <c r="I83" s="1436"/>
      <c r="J83" s="654"/>
      <c r="K83" s="654"/>
      <c r="L83" s="654"/>
      <c r="M83" s="654"/>
      <c r="N83" s="655"/>
      <c r="O83" s="1387"/>
    </row>
    <row r="84" spans="1:15" s="1260" customFormat="1" ht="16.5">
      <c r="A84" s="1470">
        <v>77</v>
      </c>
      <c r="B84" s="1255"/>
      <c r="C84" s="1256"/>
      <c r="D84" s="1261" t="s">
        <v>608</v>
      </c>
      <c r="E84" s="1446"/>
      <c r="F84" s="1258"/>
      <c r="G84" s="1258"/>
      <c r="H84" s="1259"/>
      <c r="I84" s="1447">
        <f t="shared" si="0"/>
        <v>1000</v>
      </c>
      <c r="J84" s="1448"/>
      <c r="K84" s="1448"/>
      <c r="L84" s="1448">
        <v>1000</v>
      </c>
      <c r="M84" s="1448"/>
      <c r="N84" s="1449"/>
      <c r="O84" s="1450">
        <f>SUM(J84:N84)-I84</f>
        <v>0</v>
      </c>
    </row>
    <row r="85" spans="1:15" s="53" customFormat="1" ht="16.5">
      <c r="A85" s="1470">
        <v>78</v>
      </c>
      <c r="B85" s="526"/>
      <c r="C85" s="67"/>
      <c r="D85" s="68" t="s">
        <v>807</v>
      </c>
      <c r="E85" s="527"/>
      <c r="F85" s="528"/>
      <c r="G85" s="528"/>
      <c r="H85" s="529"/>
      <c r="I85" s="1436">
        <f aca="true" t="shared" si="1" ref="I85:I168">SUM(J85:N85)</f>
        <v>1912</v>
      </c>
      <c r="J85" s="80"/>
      <c r="K85" s="80"/>
      <c r="L85" s="80">
        <v>1912</v>
      </c>
      <c r="M85" s="80"/>
      <c r="N85" s="81"/>
      <c r="O85" s="59"/>
    </row>
    <row r="86" spans="1:15" s="534" customFormat="1" ht="17.25">
      <c r="A86" s="1470">
        <v>79</v>
      </c>
      <c r="B86" s="530"/>
      <c r="C86" s="83"/>
      <c r="D86" s="76" t="s">
        <v>609</v>
      </c>
      <c r="E86" s="531"/>
      <c r="F86" s="532"/>
      <c r="G86" s="532"/>
      <c r="H86" s="533"/>
      <c r="I86" s="1413">
        <f t="shared" si="1"/>
        <v>0</v>
      </c>
      <c r="J86" s="652"/>
      <c r="K86" s="652"/>
      <c r="L86" s="652"/>
      <c r="M86" s="652"/>
      <c r="N86" s="653"/>
      <c r="O86" s="82"/>
    </row>
    <row r="87" spans="1:15" s="1429" customFormat="1" ht="17.25">
      <c r="A87" s="1470">
        <v>80</v>
      </c>
      <c r="B87" s="535"/>
      <c r="C87" s="67"/>
      <c r="D87" s="536" t="s">
        <v>911</v>
      </c>
      <c r="E87" s="527"/>
      <c r="F87" s="537"/>
      <c r="G87" s="537"/>
      <c r="H87" s="538"/>
      <c r="I87" s="340">
        <f t="shared" si="1"/>
        <v>1912</v>
      </c>
      <c r="J87" s="654">
        <f>SUM(J85:J86)</f>
        <v>0</v>
      </c>
      <c r="K87" s="654">
        <f>SUM(K85:K86)</f>
        <v>0</v>
      </c>
      <c r="L87" s="654">
        <f>SUM(L85:L86)</f>
        <v>1912</v>
      </c>
      <c r="M87" s="654">
        <f>SUM(M85:M86)</f>
        <v>0</v>
      </c>
      <c r="N87" s="655">
        <f>SUM(N85:N86)</f>
        <v>0</v>
      </c>
      <c r="O87" s="359"/>
    </row>
    <row r="88" spans="1:15" s="53" customFormat="1" ht="19.5" customHeight="1">
      <c r="A88" s="1470">
        <v>81</v>
      </c>
      <c r="B88" s="77"/>
      <c r="C88" s="73">
        <v>11</v>
      </c>
      <c r="D88" s="78" t="s">
        <v>224</v>
      </c>
      <c r="E88" s="73" t="s">
        <v>33</v>
      </c>
      <c r="F88" s="44"/>
      <c r="G88" s="44">
        <v>8000</v>
      </c>
      <c r="H88" s="79">
        <v>1077</v>
      </c>
      <c r="I88" s="1436"/>
      <c r="J88" s="654"/>
      <c r="K88" s="654"/>
      <c r="L88" s="654"/>
      <c r="M88" s="654"/>
      <c r="N88" s="655"/>
      <c r="O88" s="1387"/>
    </row>
    <row r="89" spans="1:15" s="1260" customFormat="1" ht="16.5">
      <c r="A89" s="1470">
        <v>82</v>
      </c>
      <c r="B89" s="1255"/>
      <c r="C89" s="1256"/>
      <c r="D89" s="1261" t="s">
        <v>608</v>
      </c>
      <c r="E89" s="1446"/>
      <c r="F89" s="1258"/>
      <c r="G89" s="1258"/>
      <c r="H89" s="1259"/>
      <c r="I89" s="1447">
        <f t="shared" si="1"/>
        <v>4000</v>
      </c>
      <c r="J89" s="1448">
        <v>300</v>
      </c>
      <c r="K89" s="1448">
        <v>200</v>
      </c>
      <c r="L89" s="1448">
        <v>1500</v>
      </c>
      <c r="M89" s="1448"/>
      <c r="N89" s="1449">
        <v>2000</v>
      </c>
      <c r="O89" s="1450">
        <f>SUM(J89:N89)-I89</f>
        <v>0</v>
      </c>
    </row>
    <row r="90" spans="1:15" s="53" customFormat="1" ht="16.5">
      <c r="A90" s="1470">
        <v>83</v>
      </c>
      <c r="B90" s="526"/>
      <c r="C90" s="67"/>
      <c r="D90" s="68" t="s">
        <v>807</v>
      </c>
      <c r="E90" s="527"/>
      <c r="F90" s="528"/>
      <c r="G90" s="528"/>
      <c r="H90" s="529"/>
      <c r="I90" s="1436">
        <f t="shared" si="1"/>
        <v>2459</v>
      </c>
      <c r="J90" s="80">
        <v>300</v>
      </c>
      <c r="K90" s="80">
        <v>200</v>
      </c>
      <c r="L90" s="80">
        <v>1354</v>
      </c>
      <c r="M90" s="80"/>
      <c r="N90" s="81">
        <v>605</v>
      </c>
      <c r="O90" s="59"/>
    </row>
    <row r="91" spans="1:15" s="534" customFormat="1" ht="34.5">
      <c r="A91" s="1470">
        <v>84</v>
      </c>
      <c r="B91" s="530"/>
      <c r="C91" s="83"/>
      <c r="D91" s="76" t="s">
        <v>964</v>
      </c>
      <c r="E91" s="531"/>
      <c r="F91" s="532"/>
      <c r="G91" s="532"/>
      <c r="H91" s="533"/>
      <c r="I91" s="1413">
        <f t="shared" si="1"/>
        <v>472</v>
      </c>
      <c r="J91" s="652"/>
      <c r="K91" s="652"/>
      <c r="L91" s="652">
        <v>472</v>
      </c>
      <c r="M91" s="652"/>
      <c r="N91" s="653"/>
      <c r="O91" s="82"/>
    </row>
    <row r="92" spans="1:15" s="1429" customFormat="1" ht="17.25">
      <c r="A92" s="1470">
        <v>85</v>
      </c>
      <c r="B92" s="535"/>
      <c r="C92" s="67"/>
      <c r="D92" s="536" t="s">
        <v>911</v>
      </c>
      <c r="E92" s="527"/>
      <c r="F92" s="537"/>
      <c r="G92" s="537"/>
      <c r="H92" s="538"/>
      <c r="I92" s="340">
        <f t="shared" si="1"/>
        <v>2931</v>
      </c>
      <c r="J92" s="654">
        <f>SUM(J90:J91)</f>
        <v>300</v>
      </c>
      <c r="K92" s="654">
        <f>SUM(K90:K91)</f>
        <v>200</v>
      </c>
      <c r="L92" s="654">
        <f>SUM(L90:L91)</f>
        <v>1826</v>
      </c>
      <c r="M92" s="654">
        <f>SUM(M90:M91)</f>
        <v>0</v>
      </c>
      <c r="N92" s="655">
        <f>SUM(N90:N91)</f>
        <v>605</v>
      </c>
      <c r="O92" s="359"/>
    </row>
    <row r="93" spans="1:15" s="53" customFormat="1" ht="19.5" customHeight="1">
      <c r="A93" s="1470">
        <v>86</v>
      </c>
      <c r="B93" s="77"/>
      <c r="C93" s="73">
        <v>12</v>
      </c>
      <c r="D93" s="78" t="s">
        <v>649</v>
      </c>
      <c r="E93" s="73" t="s">
        <v>33</v>
      </c>
      <c r="F93" s="44"/>
      <c r="G93" s="44"/>
      <c r="H93" s="79"/>
      <c r="I93" s="1436"/>
      <c r="J93" s="654"/>
      <c r="K93" s="654"/>
      <c r="L93" s="654"/>
      <c r="M93" s="654"/>
      <c r="N93" s="655"/>
      <c r="O93" s="1387"/>
    </row>
    <row r="94" spans="1:15" s="59" customFormat="1" ht="17.25">
      <c r="A94" s="1470">
        <v>87</v>
      </c>
      <c r="B94" s="1262"/>
      <c r="C94" s="67"/>
      <c r="D94" s="68" t="s">
        <v>807</v>
      </c>
      <c r="E94" s="1263"/>
      <c r="F94" s="1264"/>
      <c r="G94" s="1264"/>
      <c r="H94" s="1265"/>
      <c r="I94" s="1436">
        <f t="shared" si="1"/>
        <v>2000</v>
      </c>
      <c r="J94" s="654"/>
      <c r="K94" s="654"/>
      <c r="L94" s="654"/>
      <c r="M94" s="654"/>
      <c r="N94" s="655">
        <v>2000</v>
      </c>
      <c r="O94" s="359"/>
    </row>
    <row r="95" spans="1:15" s="534" customFormat="1" ht="17.25">
      <c r="A95" s="1470">
        <v>88</v>
      </c>
      <c r="B95" s="530"/>
      <c r="C95" s="83"/>
      <c r="D95" s="76" t="s">
        <v>609</v>
      </c>
      <c r="E95" s="531"/>
      <c r="F95" s="532"/>
      <c r="G95" s="532"/>
      <c r="H95" s="533"/>
      <c r="I95" s="1413">
        <f t="shared" si="1"/>
        <v>0</v>
      </c>
      <c r="J95" s="652"/>
      <c r="K95" s="652"/>
      <c r="L95" s="652"/>
      <c r="M95" s="652"/>
      <c r="N95" s="653"/>
      <c r="O95" s="82"/>
    </row>
    <row r="96" spans="1:15" s="1387" customFormat="1" ht="17.25">
      <c r="A96" s="1470">
        <v>89</v>
      </c>
      <c r="B96" s="535"/>
      <c r="C96" s="67"/>
      <c r="D96" s="536" t="s">
        <v>911</v>
      </c>
      <c r="E96" s="527"/>
      <c r="F96" s="537"/>
      <c r="G96" s="537"/>
      <c r="H96" s="538"/>
      <c r="I96" s="1436">
        <f t="shared" si="1"/>
        <v>2000</v>
      </c>
      <c r="J96" s="654">
        <f>SUM(J94:J95)</f>
        <v>0</v>
      </c>
      <c r="K96" s="654">
        <f>SUM(K94:K95)</f>
        <v>0</v>
      </c>
      <c r="L96" s="654">
        <f>SUM(L94:L95)</f>
        <v>0</v>
      </c>
      <c r="M96" s="654">
        <f>SUM(M94:M95)</f>
        <v>0</v>
      </c>
      <c r="N96" s="655">
        <f>SUM(N94:N95)</f>
        <v>2000</v>
      </c>
      <c r="O96" s="359"/>
    </row>
    <row r="97" spans="1:15" s="53" customFormat="1" ht="19.5" customHeight="1">
      <c r="A97" s="1470">
        <v>90</v>
      </c>
      <c r="B97" s="77"/>
      <c r="C97" s="73">
        <v>13</v>
      </c>
      <c r="D97" s="78" t="s">
        <v>225</v>
      </c>
      <c r="E97" s="73" t="s">
        <v>33</v>
      </c>
      <c r="F97" s="44"/>
      <c r="G97" s="44">
        <v>2000</v>
      </c>
      <c r="H97" s="79">
        <v>1654</v>
      </c>
      <c r="I97" s="1436"/>
      <c r="J97" s="654"/>
      <c r="K97" s="654"/>
      <c r="L97" s="654"/>
      <c r="M97" s="654"/>
      <c r="N97" s="655"/>
      <c r="O97" s="1387"/>
    </row>
    <row r="98" spans="1:15" s="1260" customFormat="1" ht="16.5">
      <c r="A98" s="1470">
        <v>91</v>
      </c>
      <c r="B98" s="1255"/>
      <c r="C98" s="1256"/>
      <c r="D98" s="1261" t="s">
        <v>608</v>
      </c>
      <c r="E98" s="1446"/>
      <c r="F98" s="1258"/>
      <c r="G98" s="1258"/>
      <c r="H98" s="1259"/>
      <c r="I98" s="1447">
        <f t="shared" si="1"/>
        <v>3000</v>
      </c>
      <c r="J98" s="1448"/>
      <c r="K98" s="1448"/>
      <c r="L98" s="1448">
        <v>1000</v>
      </c>
      <c r="M98" s="1448"/>
      <c r="N98" s="1449">
        <v>2000</v>
      </c>
      <c r="O98" s="1450">
        <f>SUM(J98:N98)-I98</f>
        <v>0</v>
      </c>
    </row>
    <row r="99" spans="1:15" s="53" customFormat="1" ht="16.5">
      <c r="A99" s="1470">
        <v>92</v>
      </c>
      <c r="B99" s="526"/>
      <c r="C99" s="67"/>
      <c r="D99" s="68" t="s">
        <v>807</v>
      </c>
      <c r="E99" s="527"/>
      <c r="F99" s="528"/>
      <c r="G99" s="528"/>
      <c r="H99" s="529"/>
      <c r="I99" s="1436">
        <f t="shared" si="1"/>
        <v>3000</v>
      </c>
      <c r="J99" s="80"/>
      <c r="K99" s="80"/>
      <c r="L99" s="80">
        <v>0</v>
      </c>
      <c r="M99" s="80"/>
      <c r="N99" s="81">
        <v>3000</v>
      </c>
      <c r="O99" s="59"/>
    </row>
    <row r="100" spans="1:15" s="534" customFormat="1" ht="17.25">
      <c r="A100" s="1470">
        <v>93</v>
      </c>
      <c r="B100" s="530"/>
      <c r="C100" s="83"/>
      <c r="D100" s="76" t="s">
        <v>609</v>
      </c>
      <c r="E100" s="531"/>
      <c r="F100" s="532"/>
      <c r="G100" s="532"/>
      <c r="H100" s="533"/>
      <c r="I100" s="1413">
        <f t="shared" si="1"/>
        <v>0</v>
      </c>
      <c r="J100" s="652"/>
      <c r="K100" s="652"/>
      <c r="L100" s="652"/>
      <c r="M100" s="652"/>
      <c r="N100" s="653"/>
      <c r="O100" s="82"/>
    </row>
    <row r="101" spans="1:15" s="1429" customFormat="1" ht="17.25">
      <c r="A101" s="1470">
        <v>94</v>
      </c>
      <c r="B101" s="535"/>
      <c r="C101" s="67"/>
      <c r="D101" s="536" t="s">
        <v>911</v>
      </c>
      <c r="E101" s="527"/>
      <c r="F101" s="537"/>
      <c r="G101" s="537"/>
      <c r="H101" s="538"/>
      <c r="I101" s="340">
        <f t="shared" si="1"/>
        <v>3000</v>
      </c>
      <c r="J101" s="654">
        <f>SUM(J99:J100)</f>
        <v>0</v>
      </c>
      <c r="K101" s="654">
        <f>SUM(K99:K100)</f>
        <v>0</v>
      </c>
      <c r="L101" s="654">
        <f>SUM(L99:L100)</f>
        <v>0</v>
      </c>
      <c r="M101" s="654">
        <f>SUM(M99:M100)</f>
        <v>0</v>
      </c>
      <c r="N101" s="655">
        <f>SUM(N99:N100)</f>
        <v>3000</v>
      </c>
      <c r="O101" s="359"/>
    </row>
    <row r="102" spans="1:15" s="53" customFormat="1" ht="19.5" customHeight="1">
      <c r="A102" s="1470">
        <v>95</v>
      </c>
      <c r="B102" s="77"/>
      <c r="C102" s="73">
        <v>14</v>
      </c>
      <c r="D102" s="78" t="s">
        <v>226</v>
      </c>
      <c r="E102" s="73" t="s">
        <v>33</v>
      </c>
      <c r="F102" s="44"/>
      <c r="G102" s="44"/>
      <c r="H102" s="79"/>
      <c r="I102" s="1436"/>
      <c r="J102" s="654"/>
      <c r="K102" s="654"/>
      <c r="L102" s="654"/>
      <c r="M102" s="654"/>
      <c r="N102" s="655"/>
      <c r="O102" s="1387"/>
    </row>
    <row r="103" spans="1:15" s="1260" customFormat="1" ht="16.5">
      <c r="A103" s="1470">
        <v>96</v>
      </c>
      <c r="B103" s="1255"/>
      <c r="C103" s="1256"/>
      <c r="D103" s="1261" t="s">
        <v>608</v>
      </c>
      <c r="E103" s="1446"/>
      <c r="F103" s="1258"/>
      <c r="G103" s="1258"/>
      <c r="H103" s="1259"/>
      <c r="I103" s="1447">
        <f t="shared" si="1"/>
        <v>1000</v>
      </c>
      <c r="J103" s="1448"/>
      <c r="K103" s="1448"/>
      <c r="L103" s="1448">
        <v>1000</v>
      </c>
      <c r="M103" s="1448"/>
      <c r="N103" s="1449"/>
      <c r="O103" s="1450">
        <f>SUM(J103:N103)-I103</f>
        <v>0</v>
      </c>
    </row>
    <row r="104" spans="1:15" s="53" customFormat="1" ht="16.5">
      <c r="A104" s="1470">
        <v>97</v>
      </c>
      <c r="B104" s="526"/>
      <c r="C104" s="67"/>
      <c r="D104" s="68" t="s">
        <v>807</v>
      </c>
      <c r="E104" s="527"/>
      <c r="F104" s="528"/>
      <c r="G104" s="528"/>
      <c r="H104" s="529"/>
      <c r="I104" s="1436">
        <f t="shared" si="1"/>
        <v>500</v>
      </c>
      <c r="J104" s="80"/>
      <c r="K104" s="80"/>
      <c r="L104" s="80">
        <v>500</v>
      </c>
      <c r="M104" s="80"/>
      <c r="N104" s="81"/>
      <c r="O104" s="59"/>
    </row>
    <row r="105" spans="1:15" s="534" customFormat="1" ht="17.25">
      <c r="A105" s="1470">
        <v>98</v>
      </c>
      <c r="B105" s="530"/>
      <c r="C105" s="83"/>
      <c r="D105" s="76" t="s">
        <v>685</v>
      </c>
      <c r="E105" s="531"/>
      <c r="F105" s="532"/>
      <c r="G105" s="532"/>
      <c r="H105" s="533"/>
      <c r="I105" s="1413">
        <f t="shared" si="1"/>
        <v>0</v>
      </c>
      <c r="J105" s="652"/>
      <c r="K105" s="652"/>
      <c r="L105" s="652"/>
      <c r="M105" s="652"/>
      <c r="N105" s="653"/>
      <c r="O105" s="82"/>
    </row>
    <row r="106" spans="1:15" s="1429" customFormat="1" ht="17.25">
      <c r="A106" s="1470">
        <v>99</v>
      </c>
      <c r="B106" s="535"/>
      <c r="C106" s="67"/>
      <c r="D106" s="536" t="s">
        <v>911</v>
      </c>
      <c r="E106" s="527"/>
      <c r="F106" s="537"/>
      <c r="G106" s="537"/>
      <c r="H106" s="538"/>
      <c r="I106" s="340">
        <f t="shared" si="1"/>
        <v>500</v>
      </c>
      <c r="J106" s="654">
        <f>SUM(J104:J105)</f>
        <v>0</v>
      </c>
      <c r="K106" s="654">
        <f>SUM(K104:K105)</f>
        <v>0</v>
      </c>
      <c r="L106" s="654">
        <f>SUM(L104:L105)</f>
        <v>500</v>
      </c>
      <c r="M106" s="654">
        <f>SUM(M104:M105)</f>
        <v>0</v>
      </c>
      <c r="N106" s="655">
        <f>SUM(N104:N105)</f>
        <v>0</v>
      </c>
      <c r="O106" s="359"/>
    </row>
    <row r="107" spans="1:15" s="53" customFormat="1" ht="19.5" customHeight="1">
      <c r="A107" s="1470">
        <v>100</v>
      </c>
      <c r="B107" s="77"/>
      <c r="C107" s="73">
        <v>15</v>
      </c>
      <c r="D107" s="78" t="s">
        <v>227</v>
      </c>
      <c r="E107" s="73" t="s">
        <v>33</v>
      </c>
      <c r="F107" s="44"/>
      <c r="G107" s="44">
        <v>5000</v>
      </c>
      <c r="H107" s="79">
        <v>4583</v>
      </c>
      <c r="I107" s="1436"/>
      <c r="J107" s="654"/>
      <c r="K107" s="654"/>
      <c r="L107" s="654"/>
      <c r="M107" s="654"/>
      <c r="N107" s="655"/>
      <c r="O107" s="1387"/>
    </row>
    <row r="108" spans="1:15" s="1260" customFormat="1" ht="16.5">
      <c r="A108" s="1470">
        <v>101</v>
      </c>
      <c r="B108" s="1255"/>
      <c r="C108" s="1256"/>
      <c r="D108" s="1261" t="s">
        <v>608</v>
      </c>
      <c r="E108" s="1446"/>
      <c r="F108" s="1258"/>
      <c r="G108" s="1258"/>
      <c r="H108" s="1259"/>
      <c r="I108" s="1447">
        <f t="shared" si="1"/>
        <v>5000</v>
      </c>
      <c r="J108" s="1448"/>
      <c r="K108" s="1448"/>
      <c r="L108" s="1448">
        <v>5000</v>
      </c>
      <c r="M108" s="1448"/>
      <c r="N108" s="1449"/>
      <c r="O108" s="1450">
        <f>SUM(J108:N108)-I108</f>
        <v>0</v>
      </c>
    </row>
    <row r="109" spans="1:15" s="53" customFormat="1" ht="16.5">
      <c r="A109" s="1470">
        <v>102</v>
      </c>
      <c r="B109" s="526"/>
      <c r="C109" s="67"/>
      <c r="D109" s="68" t="s">
        <v>807</v>
      </c>
      <c r="E109" s="527"/>
      <c r="F109" s="528"/>
      <c r="G109" s="528"/>
      <c r="H109" s="529"/>
      <c r="I109" s="1436">
        <f t="shared" si="1"/>
        <v>5000</v>
      </c>
      <c r="J109" s="80"/>
      <c r="K109" s="80"/>
      <c r="L109" s="80">
        <v>5000</v>
      </c>
      <c r="M109" s="80"/>
      <c r="N109" s="81"/>
      <c r="O109" s="59"/>
    </row>
    <row r="110" spans="1:15" s="534" customFormat="1" ht="17.25">
      <c r="A110" s="1470">
        <v>103</v>
      </c>
      <c r="B110" s="530"/>
      <c r="C110" s="83"/>
      <c r="D110" s="76" t="s">
        <v>609</v>
      </c>
      <c r="E110" s="531"/>
      <c r="F110" s="532"/>
      <c r="G110" s="532"/>
      <c r="H110" s="533"/>
      <c r="I110" s="1413">
        <f t="shared" si="1"/>
        <v>0</v>
      </c>
      <c r="J110" s="652"/>
      <c r="K110" s="652"/>
      <c r="L110" s="652"/>
      <c r="M110" s="652"/>
      <c r="N110" s="653"/>
      <c r="O110" s="82"/>
    </row>
    <row r="111" spans="1:15" s="1429" customFormat="1" ht="17.25">
      <c r="A111" s="1470">
        <v>104</v>
      </c>
      <c r="B111" s="535"/>
      <c r="C111" s="67"/>
      <c r="D111" s="536" t="s">
        <v>911</v>
      </c>
      <c r="E111" s="527"/>
      <c r="F111" s="537"/>
      <c r="G111" s="537"/>
      <c r="H111" s="538"/>
      <c r="I111" s="340">
        <f t="shared" si="1"/>
        <v>5000</v>
      </c>
      <c r="J111" s="654">
        <f>SUM(J109:J110)</f>
        <v>0</v>
      </c>
      <c r="K111" s="654">
        <f>SUM(K109:K110)</f>
        <v>0</v>
      </c>
      <c r="L111" s="654">
        <f>SUM(L109:L110)</f>
        <v>5000</v>
      </c>
      <c r="M111" s="654">
        <f>SUM(M109:M110)</f>
        <v>0</v>
      </c>
      <c r="N111" s="655">
        <f>SUM(N109:N110)</f>
        <v>0</v>
      </c>
      <c r="O111" s="359"/>
    </row>
    <row r="112" spans="1:15" s="53" customFormat="1" ht="19.5" customHeight="1">
      <c r="A112" s="1470">
        <v>105</v>
      </c>
      <c r="B112" s="77"/>
      <c r="C112" s="73">
        <v>16</v>
      </c>
      <c r="D112" s="78" t="s">
        <v>228</v>
      </c>
      <c r="E112" s="73" t="s">
        <v>33</v>
      </c>
      <c r="F112" s="44"/>
      <c r="G112" s="44">
        <v>1000</v>
      </c>
      <c r="H112" s="79">
        <v>1000</v>
      </c>
      <c r="I112" s="1436"/>
      <c r="J112" s="654"/>
      <c r="K112" s="654"/>
      <c r="L112" s="654"/>
      <c r="M112" s="654"/>
      <c r="N112" s="655"/>
      <c r="O112" s="1387"/>
    </row>
    <row r="113" spans="1:15" s="1260" customFormat="1" ht="16.5">
      <c r="A113" s="1470">
        <v>106</v>
      </c>
      <c r="B113" s="1255"/>
      <c r="C113" s="1256"/>
      <c r="D113" s="1261" t="s">
        <v>608</v>
      </c>
      <c r="E113" s="1446"/>
      <c r="F113" s="1258"/>
      <c r="G113" s="1258"/>
      <c r="H113" s="1259"/>
      <c r="I113" s="1447">
        <f t="shared" si="1"/>
        <v>1000</v>
      </c>
      <c r="J113" s="1448"/>
      <c r="K113" s="1448"/>
      <c r="L113" s="1448"/>
      <c r="M113" s="1448"/>
      <c r="N113" s="1449">
        <v>1000</v>
      </c>
      <c r="O113" s="1450">
        <f>SUM(J113:N113)-I113</f>
        <v>0</v>
      </c>
    </row>
    <row r="114" spans="1:15" s="53" customFormat="1" ht="16.5">
      <c r="A114" s="1470">
        <v>107</v>
      </c>
      <c r="B114" s="526"/>
      <c r="C114" s="67"/>
      <c r="D114" s="68" t="s">
        <v>807</v>
      </c>
      <c r="E114" s="527"/>
      <c r="F114" s="528"/>
      <c r="G114" s="528"/>
      <c r="H114" s="529"/>
      <c r="I114" s="1436">
        <f t="shared" si="1"/>
        <v>1000</v>
      </c>
      <c r="J114" s="80"/>
      <c r="K114" s="80"/>
      <c r="L114" s="80"/>
      <c r="M114" s="80"/>
      <c r="N114" s="81">
        <v>1000</v>
      </c>
      <c r="O114" s="59"/>
    </row>
    <row r="115" spans="1:15" s="534" customFormat="1" ht="17.25">
      <c r="A115" s="1470">
        <v>108</v>
      </c>
      <c r="B115" s="530"/>
      <c r="C115" s="83"/>
      <c r="D115" s="76" t="s">
        <v>609</v>
      </c>
      <c r="E115" s="531"/>
      <c r="F115" s="532"/>
      <c r="G115" s="532"/>
      <c r="H115" s="533"/>
      <c r="I115" s="1413">
        <f t="shared" si="1"/>
        <v>0</v>
      </c>
      <c r="J115" s="652"/>
      <c r="K115" s="652"/>
      <c r="L115" s="652"/>
      <c r="M115" s="652"/>
      <c r="N115" s="653"/>
      <c r="O115" s="82"/>
    </row>
    <row r="116" spans="1:15" s="1429" customFormat="1" ht="17.25">
      <c r="A116" s="1470">
        <v>109</v>
      </c>
      <c r="B116" s="535"/>
      <c r="C116" s="67"/>
      <c r="D116" s="536" t="s">
        <v>911</v>
      </c>
      <c r="E116" s="527"/>
      <c r="F116" s="537"/>
      <c r="G116" s="537"/>
      <c r="H116" s="538"/>
      <c r="I116" s="340">
        <f t="shared" si="1"/>
        <v>1000</v>
      </c>
      <c r="J116" s="654">
        <f>SUM(J114:J115)</f>
        <v>0</v>
      </c>
      <c r="K116" s="654">
        <f>SUM(K114:K115)</f>
        <v>0</v>
      </c>
      <c r="L116" s="654">
        <f>SUM(L114:L115)</f>
        <v>0</v>
      </c>
      <c r="M116" s="654">
        <f>SUM(M114:M115)</f>
        <v>0</v>
      </c>
      <c r="N116" s="655">
        <f>SUM(N114:N115)</f>
        <v>1000</v>
      </c>
      <c r="O116" s="359"/>
    </row>
    <row r="117" spans="1:15" s="53" customFormat="1" ht="19.5" customHeight="1">
      <c r="A117" s="1470">
        <v>110</v>
      </c>
      <c r="B117" s="77"/>
      <c r="C117" s="73">
        <v>17</v>
      </c>
      <c r="D117" s="78" t="s">
        <v>544</v>
      </c>
      <c r="E117" s="73" t="s">
        <v>33</v>
      </c>
      <c r="F117" s="44">
        <f>SUM(F122:F142)</f>
        <v>30600</v>
      </c>
      <c r="G117" s="44">
        <f>SUM(G122:G142)</f>
        <v>32100</v>
      </c>
      <c r="H117" s="79">
        <f>SUM(H122:H142)</f>
        <v>39700</v>
      </c>
      <c r="I117" s="1436"/>
      <c r="J117" s="654"/>
      <c r="K117" s="654"/>
      <c r="L117" s="654"/>
      <c r="M117" s="654"/>
      <c r="N117" s="655"/>
      <c r="O117" s="1387"/>
    </row>
    <row r="118" spans="1:15" s="1260" customFormat="1" ht="16.5">
      <c r="A118" s="1470">
        <v>111</v>
      </c>
      <c r="B118" s="1255"/>
      <c r="C118" s="1256"/>
      <c r="D118" s="1261" t="s">
        <v>608</v>
      </c>
      <c r="E118" s="1446"/>
      <c r="F118" s="1258"/>
      <c r="G118" s="1258"/>
      <c r="H118" s="1259"/>
      <c r="I118" s="1447">
        <f t="shared" si="1"/>
        <v>42300</v>
      </c>
      <c r="J118" s="1448">
        <f>SUM(J123,J128,J133,J138,J143)</f>
        <v>0</v>
      </c>
      <c r="K118" s="1448">
        <f>SUM(K123,K128,K133,K138,K143)</f>
        <v>0</v>
      </c>
      <c r="L118" s="1448">
        <f>SUM(L123,L128,L133,L138,L143)</f>
        <v>0</v>
      </c>
      <c r="M118" s="1448">
        <f>SUM(M123,M128,M133,M138,M143)</f>
        <v>0</v>
      </c>
      <c r="N118" s="1449">
        <f>SUM(N123,N128,N133,N138,N143)</f>
        <v>42300</v>
      </c>
      <c r="O118" s="1450">
        <f>SUM(J118:N118)-I118</f>
        <v>0</v>
      </c>
    </row>
    <row r="119" spans="1:15" s="53" customFormat="1" ht="16.5">
      <c r="A119" s="1470">
        <v>112</v>
      </c>
      <c r="B119" s="526"/>
      <c r="C119" s="67"/>
      <c r="D119" s="68" t="s">
        <v>807</v>
      </c>
      <c r="E119" s="527"/>
      <c r="F119" s="528"/>
      <c r="G119" s="528"/>
      <c r="H119" s="529"/>
      <c r="I119" s="1436">
        <f t="shared" si="1"/>
        <v>42300</v>
      </c>
      <c r="J119" s="80">
        <f>SUM(J124,J129,J134,J139,J144)</f>
        <v>0</v>
      </c>
      <c r="K119" s="80">
        <f>SUM(K124,K129,K134,K139,K144)</f>
        <v>0</v>
      </c>
      <c r="L119" s="80">
        <f>SUM(L124,L129,L134,L139,L144)</f>
        <v>0</v>
      </c>
      <c r="M119" s="80">
        <f>SUM(M124,M129,M134,M139,M144)</f>
        <v>0</v>
      </c>
      <c r="N119" s="81">
        <f>SUM(N124,N129,N134,N139,N144)</f>
        <v>42300</v>
      </c>
      <c r="O119" s="59"/>
    </row>
    <row r="120" spans="1:15" s="534" customFormat="1" ht="17.25">
      <c r="A120" s="1470">
        <v>113</v>
      </c>
      <c r="B120" s="530"/>
      <c r="C120" s="83"/>
      <c r="D120" s="76" t="s">
        <v>609</v>
      </c>
      <c r="E120" s="531"/>
      <c r="F120" s="532"/>
      <c r="G120" s="532"/>
      <c r="H120" s="533"/>
      <c r="I120" s="1413">
        <f t="shared" si="1"/>
        <v>0</v>
      </c>
      <c r="J120" s="652">
        <f>SUM(J125,J130,J135,J140,J145)</f>
        <v>0</v>
      </c>
      <c r="K120" s="652">
        <f>SUM(K125,K130,K135,K140,K145)</f>
        <v>0</v>
      </c>
      <c r="L120" s="652">
        <f>SUM(L125,L130,L135,L140,L145)</f>
        <v>0</v>
      </c>
      <c r="M120" s="652">
        <f>SUM(M125,M130,M135,M140,M145)</f>
        <v>0</v>
      </c>
      <c r="N120" s="653">
        <f>SUM(N125,N130,N135,N140,N145)</f>
        <v>0</v>
      </c>
      <c r="O120" s="82"/>
    </row>
    <row r="121" spans="1:15" s="1429" customFormat="1" ht="17.25">
      <c r="A121" s="1470">
        <v>114</v>
      </c>
      <c r="B121" s="535"/>
      <c r="C121" s="67"/>
      <c r="D121" s="536" t="s">
        <v>911</v>
      </c>
      <c r="E121" s="527"/>
      <c r="F121" s="537"/>
      <c r="G121" s="537"/>
      <c r="H121" s="538"/>
      <c r="I121" s="340">
        <f t="shared" si="1"/>
        <v>42300</v>
      </c>
      <c r="J121" s="654">
        <f>SUM(J119:J120)</f>
        <v>0</v>
      </c>
      <c r="K121" s="654">
        <f>SUM(K119:K120)</f>
        <v>0</v>
      </c>
      <c r="L121" s="654">
        <f>SUM(L119:L120)</f>
        <v>0</v>
      </c>
      <c r="M121" s="654">
        <f>SUM(M119:M120)</f>
        <v>0</v>
      </c>
      <c r="N121" s="655">
        <f>SUM(N119:N120)</f>
        <v>42300</v>
      </c>
      <c r="O121" s="359"/>
    </row>
    <row r="122" spans="1:15" s="59" customFormat="1" ht="17.25">
      <c r="A122" s="1470">
        <v>115</v>
      </c>
      <c r="B122" s="66"/>
      <c r="C122" s="772"/>
      <c r="D122" s="72" t="s">
        <v>230</v>
      </c>
      <c r="E122" s="73"/>
      <c r="F122" s="74">
        <v>20600</v>
      </c>
      <c r="G122" s="74">
        <v>20600</v>
      </c>
      <c r="H122" s="75">
        <v>28200</v>
      </c>
      <c r="I122" s="1436"/>
      <c r="J122" s="80"/>
      <c r="K122" s="80"/>
      <c r="L122" s="80"/>
      <c r="M122" s="80"/>
      <c r="N122" s="81"/>
      <c r="O122" s="53"/>
    </row>
    <row r="123" spans="1:17" s="1260" customFormat="1" ht="16.5">
      <c r="A123" s="1470">
        <v>116</v>
      </c>
      <c r="B123" s="1255"/>
      <c r="C123" s="1256"/>
      <c r="D123" s="1257" t="s">
        <v>608</v>
      </c>
      <c r="E123" s="527"/>
      <c r="F123" s="1258"/>
      <c r="G123" s="1258"/>
      <c r="H123" s="1259"/>
      <c r="I123" s="1436">
        <f t="shared" si="1"/>
        <v>28200</v>
      </c>
      <c r="J123" s="80"/>
      <c r="K123" s="80"/>
      <c r="L123" s="80"/>
      <c r="M123" s="80"/>
      <c r="N123" s="81">
        <v>28200</v>
      </c>
      <c r="O123" s="59">
        <f>SUM(J123:N123)-I123</f>
        <v>0</v>
      </c>
      <c r="P123" s="53"/>
      <c r="Q123" s="53"/>
    </row>
    <row r="124" spans="1:15" s="53" customFormat="1" ht="16.5">
      <c r="A124" s="1470">
        <v>117</v>
      </c>
      <c r="B124" s="526"/>
      <c r="C124" s="67"/>
      <c r="D124" s="541" t="s">
        <v>807</v>
      </c>
      <c r="E124" s="527"/>
      <c r="F124" s="528"/>
      <c r="G124" s="528"/>
      <c r="H124" s="529"/>
      <c r="I124" s="1436">
        <f t="shared" si="1"/>
        <v>28200</v>
      </c>
      <c r="J124" s="80"/>
      <c r="K124" s="80"/>
      <c r="L124" s="80"/>
      <c r="M124" s="80"/>
      <c r="N124" s="81">
        <v>28200</v>
      </c>
      <c r="O124" s="59"/>
    </row>
    <row r="125" spans="1:15" s="534" customFormat="1" ht="17.25">
      <c r="A125" s="1470">
        <v>118</v>
      </c>
      <c r="B125" s="530"/>
      <c r="C125" s="83"/>
      <c r="D125" s="542" t="s">
        <v>609</v>
      </c>
      <c r="E125" s="531"/>
      <c r="F125" s="532"/>
      <c r="G125" s="532"/>
      <c r="H125" s="533"/>
      <c r="I125" s="1413">
        <f t="shared" si="1"/>
        <v>0</v>
      </c>
      <c r="J125" s="652"/>
      <c r="K125" s="652"/>
      <c r="L125" s="652"/>
      <c r="M125" s="652"/>
      <c r="N125" s="653"/>
      <c r="O125" s="82"/>
    </row>
    <row r="126" spans="1:15" s="1387" customFormat="1" ht="17.25">
      <c r="A126" s="1470">
        <v>119</v>
      </c>
      <c r="B126" s="535"/>
      <c r="C126" s="67"/>
      <c r="D126" s="543" t="s">
        <v>911</v>
      </c>
      <c r="E126" s="527"/>
      <c r="F126" s="537"/>
      <c r="G126" s="537"/>
      <c r="H126" s="538"/>
      <c r="I126" s="340">
        <f t="shared" si="1"/>
        <v>28200</v>
      </c>
      <c r="J126" s="654">
        <f>SUM(J124:J125)</f>
        <v>0</v>
      </c>
      <c r="K126" s="654">
        <f>SUM(K124:K125)</f>
        <v>0</v>
      </c>
      <c r="L126" s="654">
        <f>SUM(L124:L125)</f>
        <v>0</v>
      </c>
      <c r="M126" s="654">
        <f>SUM(M124:M125)</f>
        <v>0</v>
      </c>
      <c r="N126" s="655">
        <f>SUM(N124:N125)</f>
        <v>28200</v>
      </c>
      <c r="O126" s="359"/>
    </row>
    <row r="127" spans="1:15" s="59" customFormat="1" ht="17.25">
      <c r="A127" s="1470">
        <v>120</v>
      </c>
      <c r="B127" s="66"/>
      <c r="C127" s="772"/>
      <c r="D127" s="544" t="s">
        <v>231</v>
      </c>
      <c r="E127" s="73"/>
      <c r="F127" s="74">
        <v>4000</v>
      </c>
      <c r="G127" s="74">
        <v>4200</v>
      </c>
      <c r="H127" s="75">
        <v>4200</v>
      </c>
      <c r="I127" s="1436"/>
      <c r="J127" s="80"/>
      <c r="K127" s="80"/>
      <c r="L127" s="80"/>
      <c r="M127" s="80"/>
      <c r="N127" s="81"/>
      <c r="O127" s="53"/>
    </row>
    <row r="128" spans="1:17" s="1260" customFormat="1" ht="16.5">
      <c r="A128" s="1470">
        <v>121</v>
      </c>
      <c r="B128" s="1255"/>
      <c r="C128" s="1256"/>
      <c r="D128" s="1257" t="s">
        <v>608</v>
      </c>
      <c r="E128" s="527"/>
      <c r="F128" s="1258"/>
      <c r="G128" s="1258"/>
      <c r="H128" s="1259"/>
      <c r="I128" s="1436">
        <f t="shared" si="1"/>
        <v>5600</v>
      </c>
      <c r="J128" s="80"/>
      <c r="K128" s="80"/>
      <c r="L128" s="80"/>
      <c r="M128" s="80"/>
      <c r="N128" s="81">
        <v>5600</v>
      </c>
      <c r="O128" s="59">
        <f>SUM(J128:N128)-I128</f>
        <v>0</v>
      </c>
      <c r="P128" s="53"/>
      <c r="Q128" s="53"/>
    </row>
    <row r="129" spans="1:15" s="53" customFormat="1" ht="16.5">
      <c r="A129" s="1470">
        <v>122</v>
      </c>
      <c r="B129" s="526"/>
      <c r="C129" s="67"/>
      <c r="D129" s="541" t="s">
        <v>807</v>
      </c>
      <c r="E129" s="527"/>
      <c r="F129" s="528"/>
      <c r="G129" s="528"/>
      <c r="H129" s="529"/>
      <c r="I129" s="1436">
        <f t="shared" si="1"/>
        <v>5600</v>
      </c>
      <c r="J129" s="80"/>
      <c r="K129" s="80"/>
      <c r="L129" s="80"/>
      <c r="M129" s="80"/>
      <c r="N129" s="81">
        <v>5600</v>
      </c>
      <c r="O129" s="59"/>
    </row>
    <row r="130" spans="1:15" s="534" customFormat="1" ht="17.25">
      <c r="A130" s="1470">
        <v>123</v>
      </c>
      <c r="B130" s="530"/>
      <c r="C130" s="83"/>
      <c r="D130" s="542" t="s">
        <v>609</v>
      </c>
      <c r="E130" s="531"/>
      <c r="F130" s="532"/>
      <c r="G130" s="532"/>
      <c r="H130" s="533"/>
      <c r="I130" s="1413">
        <f t="shared" si="1"/>
        <v>0</v>
      </c>
      <c r="J130" s="652"/>
      <c r="K130" s="652"/>
      <c r="L130" s="652"/>
      <c r="M130" s="652"/>
      <c r="N130" s="653"/>
      <c r="O130" s="82"/>
    </row>
    <row r="131" spans="1:15" s="1387" customFormat="1" ht="17.25">
      <c r="A131" s="1470">
        <v>124</v>
      </c>
      <c r="B131" s="535"/>
      <c r="C131" s="67"/>
      <c r="D131" s="543" t="s">
        <v>911</v>
      </c>
      <c r="E131" s="527"/>
      <c r="F131" s="537"/>
      <c r="G131" s="537"/>
      <c r="H131" s="538"/>
      <c r="I131" s="340">
        <f t="shared" si="1"/>
        <v>5600</v>
      </c>
      <c r="J131" s="654">
        <f>SUM(J129:J130)</f>
        <v>0</v>
      </c>
      <c r="K131" s="654">
        <f>SUM(K129:K130)</f>
        <v>0</v>
      </c>
      <c r="L131" s="654">
        <f>SUM(L129:L130)</f>
        <v>0</v>
      </c>
      <c r="M131" s="654">
        <f>SUM(M129:M130)</f>
        <v>0</v>
      </c>
      <c r="N131" s="655">
        <f>SUM(N129:N130)</f>
        <v>5600</v>
      </c>
      <c r="O131" s="359"/>
    </row>
    <row r="132" spans="1:15" s="59" customFormat="1" ht="17.25">
      <c r="A132" s="1470">
        <v>125</v>
      </c>
      <c r="B132" s="66"/>
      <c r="C132" s="772"/>
      <c r="D132" s="544" t="s">
        <v>232</v>
      </c>
      <c r="E132" s="73"/>
      <c r="F132" s="74">
        <v>4000</v>
      </c>
      <c r="G132" s="74">
        <v>4500</v>
      </c>
      <c r="H132" s="75">
        <v>4500</v>
      </c>
      <c r="I132" s="1436"/>
      <c r="J132" s="80"/>
      <c r="K132" s="80"/>
      <c r="L132" s="80"/>
      <c r="M132" s="80"/>
      <c r="N132" s="81"/>
      <c r="O132" s="53"/>
    </row>
    <row r="133" spans="1:17" s="1260" customFormat="1" ht="16.5">
      <c r="A133" s="1470">
        <v>126</v>
      </c>
      <c r="B133" s="1255"/>
      <c r="C133" s="1256"/>
      <c r="D133" s="1257" t="s">
        <v>608</v>
      </c>
      <c r="E133" s="527"/>
      <c r="F133" s="1258"/>
      <c r="G133" s="1258"/>
      <c r="H133" s="1259"/>
      <c r="I133" s="1436">
        <f t="shared" si="1"/>
        <v>4500</v>
      </c>
      <c r="J133" s="80"/>
      <c r="K133" s="80"/>
      <c r="L133" s="80"/>
      <c r="M133" s="80"/>
      <c r="N133" s="81">
        <v>4500</v>
      </c>
      <c r="O133" s="59">
        <f>SUM(J133:N133)-I133</f>
        <v>0</v>
      </c>
      <c r="P133" s="53"/>
      <c r="Q133" s="53"/>
    </row>
    <row r="134" spans="1:15" s="53" customFormat="1" ht="16.5">
      <c r="A134" s="1470">
        <v>127</v>
      </c>
      <c r="B134" s="526"/>
      <c r="C134" s="67"/>
      <c r="D134" s="541" t="s">
        <v>807</v>
      </c>
      <c r="E134" s="527"/>
      <c r="F134" s="528"/>
      <c r="G134" s="528"/>
      <c r="H134" s="529"/>
      <c r="I134" s="1436">
        <f t="shared" si="1"/>
        <v>4500</v>
      </c>
      <c r="J134" s="80"/>
      <c r="K134" s="80"/>
      <c r="L134" s="80"/>
      <c r="M134" s="80"/>
      <c r="N134" s="81">
        <v>4500</v>
      </c>
      <c r="O134" s="59"/>
    </row>
    <row r="135" spans="1:15" s="534" customFormat="1" ht="17.25">
      <c r="A135" s="1470">
        <v>128</v>
      </c>
      <c r="B135" s="530"/>
      <c r="C135" s="83"/>
      <c r="D135" s="542" t="s">
        <v>609</v>
      </c>
      <c r="E135" s="531"/>
      <c r="F135" s="532"/>
      <c r="G135" s="532"/>
      <c r="H135" s="533"/>
      <c r="I135" s="1413">
        <f t="shared" si="1"/>
        <v>0</v>
      </c>
      <c r="J135" s="652"/>
      <c r="K135" s="652"/>
      <c r="L135" s="652"/>
      <c r="M135" s="652"/>
      <c r="N135" s="653"/>
      <c r="O135" s="82"/>
    </row>
    <row r="136" spans="1:15" s="1387" customFormat="1" ht="17.25">
      <c r="A136" s="1470">
        <v>129</v>
      </c>
      <c r="B136" s="535"/>
      <c r="C136" s="67"/>
      <c r="D136" s="543" t="s">
        <v>911</v>
      </c>
      <c r="E136" s="527"/>
      <c r="F136" s="537"/>
      <c r="G136" s="537"/>
      <c r="H136" s="538"/>
      <c r="I136" s="340">
        <f t="shared" si="1"/>
        <v>4500</v>
      </c>
      <c r="J136" s="654">
        <f>SUM(J134:J135)</f>
        <v>0</v>
      </c>
      <c r="K136" s="654">
        <f>SUM(K134:K135)</f>
        <v>0</v>
      </c>
      <c r="L136" s="654">
        <f>SUM(L134:L135)</f>
        <v>0</v>
      </c>
      <c r="M136" s="654">
        <f>SUM(M134:M135)</f>
        <v>0</v>
      </c>
      <c r="N136" s="655">
        <f>SUM(N134:N135)</f>
        <v>4500</v>
      </c>
      <c r="O136" s="359"/>
    </row>
    <row r="137" spans="1:15" s="59" customFormat="1" ht="17.25">
      <c r="A137" s="1470">
        <v>130</v>
      </c>
      <c r="B137" s="66"/>
      <c r="C137" s="772"/>
      <c r="D137" s="544" t="s">
        <v>233</v>
      </c>
      <c r="E137" s="73"/>
      <c r="F137" s="74">
        <v>2000</v>
      </c>
      <c r="G137" s="74">
        <v>2800</v>
      </c>
      <c r="H137" s="75">
        <v>2800</v>
      </c>
      <c r="I137" s="1436"/>
      <c r="J137" s="80"/>
      <c r="K137" s="80"/>
      <c r="L137" s="80"/>
      <c r="M137" s="80"/>
      <c r="N137" s="81"/>
      <c r="O137" s="53"/>
    </row>
    <row r="138" spans="1:17" s="1260" customFormat="1" ht="16.5">
      <c r="A138" s="1470">
        <v>131</v>
      </c>
      <c r="B138" s="1255"/>
      <c r="C138" s="1256"/>
      <c r="D138" s="1257" t="s">
        <v>608</v>
      </c>
      <c r="E138" s="527"/>
      <c r="F138" s="1258"/>
      <c r="G138" s="1258"/>
      <c r="H138" s="1259"/>
      <c r="I138" s="1436">
        <f t="shared" si="1"/>
        <v>3000</v>
      </c>
      <c r="J138" s="80"/>
      <c r="K138" s="80"/>
      <c r="L138" s="80"/>
      <c r="M138" s="80"/>
      <c r="N138" s="81">
        <v>3000</v>
      </c>
      <c r="O138" s="59">
        <f>SUM(J138:N138)-I138</f>
        <v>0</v>
      </c>
      <c r="P138" s="53"/>
      <c r="Q138" s="53"/>
    </row>
    <row r="139" spans="1:15" s="53" customFormat="1" ht="16.5">
      <c r="A139" s="1470">
        <v>132</v>
      </c>
      <c r="B139" s="526"/>
      <c r="C139" s="67"/>
      <c r="D139" s="541" t="s">
        <v>807</v>
      </c>
      <c r="E139" s="527"/>
      <c r="F139" s="528"/>
      <c r="G139" s="528"/>
      <c r="H139" s="529"/>
      <c r="I139" s="1436">
        <f t="shared" si="1"/>
        <v>3000</v>
      </c>
      <c r="J139" s="80"/>
      <c r="K139" s="80"/>
      <c r="L139" s="80"/>
      <c r="M139" s="80"/>
      <c r="N139" s="81">
        <v>3000</v>
      </c>
      <c r="O139" s="59"/>
    </row>
    <row r="140" spans="1:15" s="534" customFormat="1" ht="17.25">
      <c r="A140" s="1470">
        <v>133</v>
      </c>
      <c r="B140" s="530"/>
      <c r="C140" s="83"/>
      <c r="D140" s="542" t="s">
        <v>609</v>
      </c>
      <c r="E140" s="531"/>
      <c r="F140" s="532"/>
      <c r="G140" s="532"/>
      <c r="H140" s="533"/>
      <c r="I140" s="1413">
        <f t="shared" si="1"/>
        <v>0</v>
      </c>
      <c r="J140" s="652"/>
      <c r="K140" s="652"/>
      <c r="L140" s="652"/>
      <c r="M140" s="652"/>
      <c r="N140" s="653"/>
      <c r="O140" s="82"/>
    </row>
    <row r="141" spans="1:15" s="1387" customFormat="1" ht="17.25">
      <c r="A141" s="1470">
        <v>134</v>
      </c>
      <c r="B141" s="535"/>
      <c r="C141" s="67"/>
      <c r="D141" s="543" t="s">
        <v>911</v>
      </c>
      <c r="E141" s="527"/>
      <c r="F141" s="537"/>
      <c r="G141" s="537"/>
      <c r="H141" s="538"/>
      <c r="I141" s="340">
        <f t="shared" si="1"/>
        <v>3000</v>
      </c>
      <c r="J141" s="654">
        <f>SUM(J139:J140)</f>
        <v>0</v>
      </c>
      <c r="K141" s="654">
        <f>SUM(K139:K140)</f>
        <v>0</v>
      </c>
      <c r="L141" s="654">
        <f>SUM(L139:L140)</f>
        <v>0</v>
      </c>
      <c r="M141" s="654">
        <f>SUM(M139:M140)</f>
        <v>0</v>
      </c>
      <c r="N141" s="655">
        <f>SUM(N139:N140)</f>
        <v>3000</v>
      </c>
      <c r="O141" s="359"/>
    </row>
    <row r="142" spans="1:15" s="59" customFormat="1" ht="17.25">
      <c r="A142" s="1470">
        <v>135</v>
      </c>
      <c r="B142" s="66"/>
      <c r="C142" s="772"/>
      <c r="D142" s="544" t="s">
        <v>1079</v>
      </c>
      <c r="E142" s="73"/>
      <c r="F142" s="74"/>
      <c r="G142" s="74"/>
      <c r="H142" s="75"/>
      <c r="I142" s="1436"/>
      <c r="J142" s="80"/>
      <c r="K142" s="80"/>
      <c r="L142" s="80"/>
      <c r="M142" s="80"/>
      <c r="N142" s="81"/>
      <c r="O142" s="53"/>
    </row>
    <row r="143" spans="1:17" s="1260" customFormat="1" ht="16.5">
      <c r="A143" s="1470">
        <v>136</v>
      </c>
      <c r="B143" s="1255"/>
      <c r="C143" s="1256"/>
      <c r="D143" s="1257" t="s">
        <v>608</v>
      </c>
      <c r="E143" s="527"/>
      <c r="F143" s="1258"/>
      <c r="G143" s="1258"/>
      <c r="H143" s="1259"/>
      <c r="I143" s="1436">
        <f t="shared" si="1"/>
        <v>1000</v>
      </c>
      <c r="J143" s="80"/>
      <c r="K143" s="80"/>
      <c r="L143" s="80"/>
      <c r="M143" s="80"/>
      <c r="N143" s="81">
        <v>1000</v>
      </c>
      <c r="O143" s="59">
        <f>SUM(J143:N143)-I143</f>
        <v>0</v>
      </c>
      <c r="P143" s="53"/>
      <c r="Q143" s="53"/>
    </row>
    <row r="144" spans="1:15" s="53" customFormat="1" ht="16.5">
      <c r="A144" s="1470">
        <v>137</v>
      </c>
      <c r="B144" s="526"/>
      <c r="C144" s="67"/>
      <c r="D144" s="541" t="s">
        <v>807</v>
      </c>
      <c r="E144" s="527"/>
      <c r="F144" s="528"/>
      <c r="G144" s="528"/>
      <c r="H144" s="529"/>
      <c r="I144" s="1436">
        <f t="shared" si="1"/>
        <v>1000</v>
      </c>
      <c r="J144" s="80"/>
      <c r="K144" s="80"/>
      <c r="L144" s="80"/>
      <c r="M144" s="80"/>
      <c r="N144" s="81">
        <v>1000</v>
      </c>
      <c r="O144" s="59"/>
    </row>
    <row r="145" spans="1:15" s="534" customFormat="1" ht="17.25">
      <c r="A145" s="1470">
        <v>138</v>
      </c>
      <c r="B145" s="530"/>
      <c r="C145" s="83"/>
      <c r="D145" s="542" t="s">
        <v>609</v>
      </c>
      <c r="E145" s="531"/>
      <c r="F145" s="532"/>
      <c r="G145" s="532"/>
      <c r="H145" s="533"/>
      <c r="I145" s="1413">
        <f t="shared" si="1"/>
        <v>0</v>
      </c>
      <c r="J145" s="652"/>
      <c r="K145" s="652"/>
      <c r="L145" s="652"/>
      <c r="M145" s="652"/>
      <c r="N145" s="653"/>
      <c r="O145" s="82"/>
    </row>
    <row r="146" spans="1:15" s="1387" customFormat="1" ht="17.25">
      <c r="A146" s="1470">
        <v>139</v>
      </c>
      <c r="B146" s="535"/>
      <c r="C146" s="67"/>
      <c r="D146" s="543" t="s">
        <v>911</v>
      </c>
      <c r="E146" s="527"/>
      <c r="F146" s="537"/>
      <c r="G146" s="537"/>
      <c r="H146" s="538"/>
      <c r="I146" s="340">
        <f t="shared" si="1"/>
        <v>1000</v>
      </c>
      <c r="J146" s="654">
        <f>SUM(J144:J145)</f>
        <v>0</v>
      </c>
      <c r="K146" s="654">
        <f>SUM(K144:K145)</f>
        <v>0</v>
      </c>
      <c r="L146" s="654">
        <f>SUM(L144:L145)</f>
        <v>0</v>
      </c>
      <c r="M146" s="654">
        <f>SUM(M144:M145)</f>
        <v>0</v>
      </c>
      <c r="N146" s="655">
        <f>SUM(N144:N145)</f>
        <v>1000</v>
      </c>
      <c r="O146" s="359"/>
    </row>
    <row r="147" spans="1:15" s="59" customFormat="1" ht="17.25">
      <c r="A147" s="1470">
        <v>140</v>
      </c>
      <c r="B147" s="66"/>
      <c r="C147" s="67">
        <v>18</v>
      </c>
      <c r="D147" s="68" t="s">
        <v>234</v>
      </c>
      <c r="E147" s="67" t="s">
        <v>33</v>
      </c>
      <c r="F147" s="46">
        <v>1500</v>
      </c>
      <c r="G147" s="46">
        <v>1500</v>
      </c>
      <c r="H147" s="69">
        <v>1500</v>
      </c>
      <c r="I147" s="1436"/>
      <c r="J147" s="654"/>
      <c r="K147" s="654"/>
      <c r="L147" s="654"/>
      <c r="M147" s="654"/>
      <c r="N147" s="655"/>
      <c r="O147" s="359"/>
    </row>
    <row r="148" spans="1:15" s="1260" customFormat="1" ht="16.5">
      <c r="A148" s="1470">
        <v>141</v>
      </c>
      <c r="B148" s="1255"/>
      <c r="C148" s="1256"/>
      <c r="D148" s="1261" t="s">
        <v>608</v>
      </c>
      <c r="E148" s="1446"/>
      <c r="F148" s="1258"/>
      <c r="G148" s="1258"/>
      <c r="H148" s="1259"/>
      <c r="I148" s="1447">
        <f t="shared" si="1"/>
        <v>5000</v>
      </c>
      <c r="J148" s="1448"/>
      <c r="K148" s="1448"/>
      <c r="L148" s="1448"/>
      <c r="M148" s="1448"/>
      <c r="N148" s="1449">
        <v>5000</v>
      </c>
      <c r="O148" s="1450">
        <f>SUM(J148:N148)-I148</f>
        <v>0</v>
      </c>
    </row>
    <row r="149" spans="1:15" s="53" customFormat="1" ht="16.5">
      <c r="A149" s="1470">
        <v>142</v>
      </c>
      <c r="B149" s="526"/>
      <c r="C149" s="67"/>
      <c r="D149" s="68" t="s">
        <v>807</v>
      </c>
      <c r="E149" s="527"/>
      <c r="F149" s="528"/>
      <c r="G149" s="528"/>
      <c r="H149" s="529"/>
      <c r="I149" s="1436">
        <f t="shared" si="1"/>
        <v>0</v>
      </c>
      <c r="J149" s="80"/>
      <c r="K149" s="80"/>
      <c r="L149" s="80"/>
      <c r="M149" s="80"/>
      <c r="N149" s="81">
        <v>0</v>
      </c>
      <c r="O149" s="59"/>
    </row>
    <row r="150" spans="1:15" s="534" customFormat="1" ht="17.25">
      <c r="A150" s="1470">
        <v>143</v>
      </c>
      <c r="B150" s="530"/>
      <c r="C150" s="83"/>
      <c r="D150" s="76" t="s">
        <v>609</v>
      </c>
      <c r="E150" s="531"/>
      <c r="F150" s="532"/>
      <c r="G150" s="532"/>
      <c r="H150" s="533"/>
      <c r="I150" s="1413">
        <f>SUM(J150:N150)</f>
        <v>0</v>
      </c>
      <c r="J150" s="652"/>
      <c r="K150" s="652"/>
      <c r="L150" s="652"/>
      <c r="M150" s="652"/>
      <c r="N150" s="653"/>
      <c r="O150" s="82"/>
    </row>
    <row r="151" spans="1:15" s="1429" customFormat="1" ht="17.25">
      <c r="A151" s="1470">
        <v>144</v>
      </c>
      <c r="B151" s="535"/>
      <c r="C151" s="67"/>
      <c r="D151" s="536" t="s">
        <v>911</v>
      </c>
      <c r="E151" s="527"/>
      <c r="F151" s="537"/>
      <c r="G151" s="537"/>
      <c r="H151" s="538"/>
      <c r="I151" s="340">
        <f t="shared" si="1"/>
        <v>0</v>
      </c>
      <c r="J151" s="654">
        <f>SUM(J149:J150)</f>
        <v>0</v>
      </c>
      <c r="K151" s="654">
        <f>SUM(K149:K150)</f>
        <v>0</v>
      </c>
      <c r="L151" s="654">
        <f>SUM(L149:L150)</f>
        <v>0</v>
      </c>
      <c r="M151" s="654">
        <f>SUM(M149:M150)</f>
        <v>0</v>
      </c>
      <c r="N151" s="655">
        <f>SUM(N149:N150)</f>
        <v>0</v>
      </c>
      <c r="O151" s="359"/>
    </row>
    <row r="152" spans="1:15" s="59" customFormat="1" ht="17.25">
      <c r="A152" s="1470">
        <v>145</v>
      </c>
      <c r="B152" s="66"/>
      <c r="C152" s="67">
        <v>19</v>
      </c>
      <c r="D152" s="68" t="s">
        <v>651</v>
      </c>
      <c r="E152" s="67" t="s">
        <v>33</v>
      </c>
      <c r="F152" s="46"/>
      <c r="G152" s="46"/>
      <c r="H152" s="69"/>
      <c r="I152" s="1436"/>
      <c r="J152" s="654"/>
      <c r="K152" s="654"/>
      <c r="L152" s="654"/>
      <c r="M152" s="654"/>
      <c r="N152" s="655"/>
      <c r="O152" s="359"/>
    </row>
    <row r="153" spans="1:15" s="53" customFormat="1" ht="16.5">
      <c r="A153" s="1470">
        <v>146</v>
      </c>
      <c r="B153" s="526"/>
      <c r="C153" s="67"/>
      <c r="D153" s="68" t="s">
        <v>807</v>
      </c>
      <c r="E153" s="527"/>
      <c r="F153" s="528"/>
      <c r="G153" s="528"/>
      <c r="H153" s="529"/>
      <c r="I153" s="1436">
        <f t="shared" si="1"/>
        <v>5000</v>
      </c>
      <c r="J153" s="80"/>
      <c r="K153" s="80"/>
      <c r="L153" s="80"/>
      <c r="M153" s="80"/>
      <c r="N153" s="81">
        <v>5000</v>
      </c>
      <c r="O153" s="59"/>
    </row>
    <row r="154" spans="1:15" s="534" customFormat="1" ht="17.25">
      <c r="A154" s="1470">
        <v>147</v>
      </c>
      <c r="B154" s="530"/>
      <c r="C154" s="83"/>
      <c r="D154" s="76" t="s">
        <v>609</v>
      </c>
      <c r="E154" s="531"/>
      <c r="F154" s="532"/>
      <c r="G154" s="532"/>
      <c r="H154" s="533"/>
      <c r="I154" s="1413">
        <f t="shared" si="1"/>
        <v>0</v>
      </c>
      <c r="J154" s="652"/>
      <c r="K154" s="652"/>
      <c r="L154" s="652"/>
      <c r="M154" s="652"/>
      <c r="N154" s="653"/>
      <c r="O154" s="82"/>
    </row>
    <row r="155" spans="1:15" s="1429" customFormat="1" ht="17.25">
      <c r="A155" s="1470">
        <v>148</v>
      </c>
      <c r="B155" s="535"/>
      <c r="C155" s="67"/>
      <c r="D155" s="536" t="s">
        <v>911</v>
      </c>
      <c r="E155" s="527"/>
      <c r="F155" s="537"/>
      <c r="G155" s="537"/>
      <c r="H155" s="538"/>
      <c r="I155" s="340">
        <f t="shared" si="1"/>
        <v>5000</v>
      </c>
      <c r="J155" s="654">
        <f>SUM(J153:J154)</f>
        <v>0</v>
      </c>
      <c r="K155" s="654">
        <f>SUM(K153:K154)</f>
        <v>0</v>
      </c>
      <c r="L155" s="654">
        <f>SUM(L153:L154)</f>
        <v>0</v>
      </c>
      <c r="M155" s="654">
        <f>SUM(M153:M154)</f>
        <v>0</v>
      </c>
      <c r="N155" s="655">
        <f>SUM(N153:N154)</f>
        <v>5000</v>
      </c>
      <c r="O155" s="359"/>
    </row>
    <row r="156" spans="1:15" s="53" customFormat="1" ht="19.5" customHeight="1">
      <c r="A156" s="1470">
        <v>149</v>
      </c>
      <c r="B156" s="77"/>
      <c r="C156" s="73">
        <v>20</v>
      </c>
      <c r="D156" s="78" t="s">
        <v>235</v>
      </c>
      <c r="E156" s="73" t="s">
        <v>33</v>
      </c>
      <c r="F156" s="44">
        <v>1500</v>
      </c>
      <c r="G156" s="44">
        <v>1500</v>
      </c>
      <c r="H156" s="79">
        <v>1500</v>
      </c>
      <c r="I156" s="1436"/>
      <c r="J156" s="654"/>
      <c r="K156" s="654"/>
      <c r="L156" s="654"/>
      <c r="M156" s="654"/>
      <c r="N156" s="655"/>
      <c r="O156" s="1387"/>
    </row>
    <row r="157" spans="1:15" s="1260" customFormat="1" ht="16.5">
      <c r="A157" s="1470">
        <v>150</v>
      </c>
      <c r="B157" s="1255"/>
      <c r="C157" s="1256"/>
      <c r="D157" s="1261" t="s">
        <v>608</v>
      </c>
      <c r="E157" s="1446"/>
      <c r="F157" s="1258"/>
      <c r="G157" s="1258"/>
      <c r="H157" s="1259"/>
      <c r="I157" s="1447">
        <f t="shared" si="1"/>
        <v>1500</v>
      </c>
      <c r="J157" s="1448"/>
      <c r="K157" s="1448"/>
      <c r="L157" s="1448"/>
      <c r="M157" s="1448"/>
      <c r="N157" s="1449">
        <v>1500</v>
      </c>
      <c r="O157" s="1450">
        <f>SUM(J157:N157)-I157</f>
        <v>0</v>
      </c>
    </row>
    <row r="158" spans="1:15" s="53" customFormat="1" ht="16.5">
      <c r="A158" s="1470">
        <v>151</v>
      </c>
      <c r="B158" s="526"/>
      <c r="C158" s="67"/>
      <c r="D158" s="68" t="s">
        <v>807</v>
      </c>
      <c r="E158" s="527"/>
      <c r="F158" s="528"/>
      <c r="G158" s="528"/>
      <c r="H158" s="529"/>
      <c r="I158" s="1436">
        <f t="shared" si="1"/>
        <v>1500</v>
      </c>
      <c r="J158" s="80"/>
      <c r="K158" s="80"/>
      <c r="L158" s="80"/>
      <c r="M158" s="80"/>
      <c r="N158" s="81">
        <v>1500</v>
      </c>
      <c r="O158" s="59"/>
    </row>
    <row r="159" spans="1:15" s="534" customFormat="1" ht="17.25">
      <c r="A159" s="1470">
        <v>152</v>
      </c>
      <c r="B159" s="530"/>
      <c r="C159" s="83"/>
      <c r="D159" s="76" t="s">
        <v>609</v>
      </c>
      <c r="E159" s="531"/>
      <c r="F159" s="532"/>
      <c r="G159" s="532"/>
      <c r="H159" s="533"/>
      <c r="I159" s="1413">
        <f t="shared" si="1"/>
        <v>0</v>
      </c>
      <c r="J159" s="652"/>
      <c r="K159" s="652"/>
      <c r="L159" s="652"/>
      <c r="M159" s="652"/>
      <c r="N159" s="653"/>
      <c r="O159" s="82"/>
    </row>
    <row r="160" spans="1:15" s="1429" customFormat="1" ht="17.25">
      <c r="A160" s="1470">
        <v>153</v>
      </c>
      <c r="B160" s="535"/>
      <c r="C160" s="67"/>
      <c r="D160" s="536" t="s">
        <v>911</v>
      </c>
      <c r="E160" s="527"/>
      <c r="F160" s="537"/>
      <c r="G160" s="537"/>
      <c r="H160" s="538"/>
      <c r="I160" s="340">
        <f t="shared" si="1"/>
        <v>1500</v>
      </c>
      <c r="J160" s="654">
        <f>SUM(J158:J159)</f>
        <v>0</v>
      </c>
      <c r="K160" s="654">
        <f>SUM(K158:K159)</f>
        <v>0</v>
      </c>
      <c r="L160" s="654">
        <f>SUM(L158:L159)</f>
        <v>0</v>
      </c>
      <c r="M160" s="654">
        <f>SUM(M158:M159)</f>
        <v>0</v>
      </c>
      <c r="N160" s="655">
        <f>SUM(N158:N159)</f>
        <v>1500</v>
      </c>
      <c r="O160" s="359"/>
    </row>
    <row r="161" spans="1:15" s="53" customFormat="1" ht="19.5" customHeight="1">
      <c r="A161" s="1470">
        <v>154</v>
      </c>
      <c r="B161" s="77"/>
      <c r="C161" s="73">
        <v>21</v>
      </c>
      <c r="D161" s="78" t="s">
        <v>236</v>
      </c>
      <c r="E161" s="73" t="s">
        <v>33</v>
      </c>
      <c r="F161" s="44"/>
      <c r="G161" s="44">
        <v>2000</v>
      </c>
      <c r="H161" s="79">
        <v>2000</v>
      </c>
      <c r="I161" s="1436"/>
      <c r="J161" s="654"/>
      <c r="K161" s="654"/>
      <c r="L161" s="654"/>
      <c r="M161" s="654"/>
      <c r="N161" s="655"/>
      <c r="O161" s="1387"/>
    </row>
    <row r="162" spans="1:15" s="1260" customFormat="1" ht="16.5">
      <c r="A162" s="1470">
        <v>155</v>
      </c>
      <c r="B162" s="1255"/>
      <c r="C162" s="1256"/>
      <c r="D162" s="1261" t="s">
        <v>608</v>
      </c>
      <c r="E162" s="1446"/>
      <c r="F162" s="1258"/>
      <c r="G162" s="1258"/>
      <c r="H162" s="1259"/>
      <c r="I162" s="1447">
        <f t="shared" si="1"/>
        <v>2000</v>
      </c>
      <c r="J162" s="1448"/>
      <c r="K162" s="1448"/>
      <c r="L162" s="1448"/>
      <c r="M162" s="1448"/>
      <c r="N162" s="1449">
        <v>2000</v>
      </c>
      <c r="O162" s="1450">
        <f>SUM(J162:N162)-I162</f>
        <v>0</v>
      </c>
    </row>
    <row r="163" spans="1:15" s="53" customFormat="1" ht="16.5">
      <c r="A163" s="1470">
        <v>156</v>
      </c>
      <c r="B163" s="526"/>
      <c r="C163" s="67"/>
      <c r="D163" s="68" t="s">
        <v>807</v>
      </c>
      <c r="E163" s="527"/>
      <c r="F163" s="528"/>
      <c r="G163" s="528"/>
      <c r="H163" s="529"/>
      <c r="I163" s="1436">
        <f t="shared" si="1"/>
        <v>2000</v>
      </c>
      <c r="J163" s="80"/>
      <c r="K163" s="80"/>
      <c r="L163" s="80"/>
      <c r="M163" s="80"/>
      <c r="N163" s="81">
        <v>2000</v>
      </c>
      <c r="O163" s="59"/>
    </row>
    <row r="164" spans="1:15" s="534" customFormat="1" ht="17.25">
      <c r="A164" s="1470">
        <v>157</v>
      </c>
      <c r="B164" s="530"/>
      <c r="C164" s="83"/>
      <c r="D164" s="76" t="s">
        <v>609</v>
      </c>
      <c r="E164" s="531"/>
      <c r="F164" s="532"/>
      <c r="G164" s="532"/>
      <c r="H164" s="533"/>
      <c r="I164" s="1413">
        <f t="shared" si="1"/>
        <v>0</v>
      </c>
      <c r="J164" s="652"/>
      <c r="K164" s="652"/>
      <c r="L164" s="652"/>
      <c r="M164" s="652"/>
      <c r="N164" s="653"/>
      <c r="O164" s="82"/>
    </row>
    <row r="165" spans="1:15" s="1429" customFormat="1" ht="17.25">
      <c r="A165" s="1470">
        <v>158</v>
      </c>
      <c r="B165" s="535"/>
      <c r="C165" s="67"/>
      <c r="D165" s="536" t="s">
        <v>911</v>
      </c>
      <c r="E165" s="527"/>
      <c r="F165" s="537"/>
      <c r="G165" s="537"/>
      <c r="H165" s="538"/>
      <c r="I165" s="340">
        <f t="shared" si="1"/>
        <v>2000</v>
      </c>
      <c r="J165" s="654">
        <f>SUM(J163:J164)</f>
        <v>0</v>
      </c>
      <c r="K165" s="654">
        <f>SUM(K163:K164)</f>
        <v>0</v>
      </c>
      <c r="L165" s="654">
        <f>SUM(L163:L164)</f>
        <v>0</v>
      </c>
      <c r="M165" s="654">
        <f>SUM(M163:M164)</f>
        <v>0</v>
      </c>
      <c r="N165" s="655">
        <f>SUM(N163:N164)</f>
        <v>2000</v>
      </c>
      <c r="O165" s="359"/>
    </row>
    <row r="166" spans="1:15" s="53" customFormat="1" ht="19.5" customHeight="1">
      <c r="A166" s="1470">
        <v>159</v>
      </c>
      <c r="B166" s="77"/>
      <c r="C166" s="73">
        <v>22</v>
      </c>
      <c r="D166" s="78" t="s">
        <v>237</v>
      </c>
      <c r="E166" s="73" t="s">
        <v>33</v>
      </c>
      <c r="F166" s="44"/>
      <c r="G166" s="44"/>
      <c r="H166" s="79"/>
      <c r="I166" s="1436"/>
      <c r="J166" s="654"/>
      <c r="K166" s="654"/>
      <c r="L166" s="654"/>
      <c r="M166" s="654"/>
      <c r="N166" s="655"/>
      <c r="O166" s="1387"/>
    </row>
    <row r="167" spans="1:15" s="1260" customFormat="1" ht="16.5">
      <c r="A167" s="1470">
        <v>160</v>
      </c>
      <c r="B167" s="1255"/>
      <c r="C167" s="1256"/>
      <c r="D167" s="1261" t="s">
        <v>608</v>
      </c>
      <c r="E167" s="1446"/>
      <c r="F167" s="1258"/>
      <c r="G167" s="1258"/>
      <c r="H167" s="1259"/>
      <c r="I167" s="1447">
        <f t="shared" si="1"/>
        <v>2000</v>
      </c>
      <c r="J167" s="1448"/>
      <c r="K167" s="1448"/>
      <c r="L167" s="1448"/>
      <c r="M167" s="1448"/>
      <c r="N167" s="1449">
        <v>2000</v>
      </c>
      <c r="O167" s="1450">
        <f>SUM(J167:N167)-I167</f>
        <v>0</v>
      </c>
    </row>
    <row r="168" spans="1:15" s="53" customFormat="1" ht="16.5">
      <c r="A168" s="1470">
        <v>161</v>
      </c>
      <c r="B168" s="526"/>
      <c r="C168" s="67"/>
      <c r="D168" s="68" t="s">
        <v>807</v>
      </c>
      <c r="E168" s="527"/>
      <c r="F168" s="528"/>
      <c r="G168" s="528"/>
      <c r="H168" s="529"/>
      <c r="I168" s="1436">
        <f t="shared" si="1"/>
        <v>0</v>
      </c>
      <c r="J168" s="80"/>
      <c r="K168" s="80"/>
      <c r="L168" s="80"/>
      <c r="M168" s="80"/>
      <c r="N168" s="81">
        <v>0</v>
      </c>
      <c r="O168" s="59"/>
    </row>
    <row r="169" spans="1:15" s="534" customFormat="1" ht="17.25">
      <c r="A169" s="1470">
        <v>162</v>
      </c>
      <c r="B169" s="530"/>
      <c r="C169" s="83"/>
      <c r="D169" s="76" t="s">
        <v>609</v>
      </c>
      <c r="E169" s="531"/>
      <c r="F169" s="532"/>
      <c r="G169" s="532"/>
      <c r="H169" s="533"/>
      <c r="I169" s="1413">
        <f aca="true" t="shared" si="2" ref="I169:I252">SUM(J169:N169)</f>
        <v>0</v>
      </c>
      <c r="J169" s="652"/>
      <c r="K169" s="652"/>
      <c r="L169" s="652"/>
      <c r="M169" s="652"/>
      <c r="N169" s="653"/>
      <c r="O169" s="82"/>
    </row>
    <row r="170" spans="1:15" s="1429" customFormat="1" ht="17.25">
      <c r="A170" s="1470">
        <v>163</v>
      </c>
      <c r="B170" s="535"/>
      <c r="C170" s="67"/>
      <c r="D170" s="536" t="s">
        <v>911</v>
      </c>
      <c r="E170" s="527"/>
      <c r="F170" s="537"/>
      <c r="G170" s="537"/>
      <c r="H170" s="538"/>
      <c r="I170" s="340">
        <f t="shared" si="2"/>
        <v>0</v>
      </c>
      <c r="J170" s="654">
        <f>SUM(J168:J169)</f>
        <v>0</v>
      </c>
      <c r="K170" s="654">
        <f>SUM(K168:K169)</f>
        <v>0</v>
      </c>
      <c r="L170" s="654">
        <f>SUM(L168:L169)</f>
        <v>0</v>
      </c>
      <c r="M170" s="654">
        <f>SUM(M168:M169)</f>
        <v>0</v>
      </c>
      <c r="N170" s="655">
        <f>SUM(N168:N169)</f>
        <v>0</v>
      </c>
      <c r="O170" s="359"/>
    </row>
    <row r="171" spans="1:15" s="53" customFormat="1" ht="19.5" customHeight="1">
      <c r="A171" s="1470">
        <v>164</v>
      </c>
      <c r="B171" s="77"/>
      <c r="C171" s="73">
        <v>23</v>
      </c>
      <c r="D171" s="78" t="s">
        <v>650</v>
      </c>
      <c r="E171" s="73" t="s">
        <v>33</v>
      </c>
      <c r="F171" s="44"/>
      <c r="G171" s="44"/>
      <c r="H171" s="79"/>
      <c r="I171" s="1436"/>
      <c r="J171" s="654"/>
      <c r="K171" s="654"/>
      <c r="L171" s="654"/>
      <c r="M171" s="654"/>
      <c r="N171" s="655"/>
      <c r="O171" s="1387"/>
    </row>
    <row r="172" spans="1:15" s="53" customFormat="1" ht="16.5">
      <c r="A172" s="1470">
        <v>165</v>
      </c>
      <c r="B172" s="526"/>
      <c r="C172" s="67"/>
      <c r="D172" s="68" t="s">
        <v>807</v>
      </c>
      <c r="E172" s="527"/>
      <c r="F172" s="528"/>
      <c r="G172" s="528"/>
      <c r="H172" s="529"/>
      <c r="I172" s="1436">
        <f>SUM(J172:N172)</f>
        <v>2000</v>
      </c>
      <c r="J172" s="80"/>
      <c r="K172" s="80"/>
      <c r="L172" s="80"/>
      <c r="M172" s="80"/>
      <c r="N172" s="81">
        <v>2000</v>
      </c>
      <c r="O172" s="59"/>
    </row>
    <row r="173" spans="1:15" s="534" customFormat="1" ht="17.25">
      <c r="A173" s="1470">
        <v>166</v>
      </c>
      <c r="B173" s="530"/>
      <c r="C173" s="83"/>
      <c r="D173" s="76" t="s">
        <v>609</v>
      </c>
      <c r="E173" s="531"/>
      <c r="F173" s="532"/>
      <c r="G173" s="532"/>
      <c r="H173" s="533"/>
      <c r="I173" s="1413">
        <f>SUM(J173:N173)</f>
        <v>0</v>
      </c>
      <c r="J173" s="652"/>
      <c r="K173" s="652"/>
      <c r="L173" s="652"/>
      <c r="M173" s="652"/>
      <c r="N173" s="653"/>
      <c r="O173" s="82"/>
    </row>
    <row r="174" spans="1:15" s="1429" customFormat="1" ht="17.25">
      <c r="A174" s="1470">
        <v>167</v>
      </c>
      <c r="B174" s="535"/>
      <c r="C174" s="67"/>
      <c r="D174" s="536" t="s">
        <v>911</v>
      </c>
      <c r="E174" s="527"/>
      <c r="F174" s="537"/>
      <c r="G174" s="537"/>
      <c r="H174" s="538"/>
      <c r="I174" s="340">
        <f>SUM(J174:N174)</f>
        <v>2000</v>
      </c>
      <c r="J174" s="654">
        <f>SUM(J172:J173)</f>
        <v>0</v>
      </c>
      <c r="K174" s="654">
        <f>SUM(K172:K173)</f>
        <v>0</v>
      </c>
      <c r="L174" s="654">
        <f>SUM(L172:L173)</f>
        <v>0</v>
      </c>
      <c r="M174" s="654">
        <f>SUM(M172:M173)</f>
        <v>0</v>
      </c>
      <c r="N174" s="655">
        <f>SUM(N172:N173)</f>
        <v>2000</v>
      </c>
      <c r="O174" s="359"/>
    </row>
    <row r="175" spans="1:15" s="53" customFormat="1" ht="19.5" customHeight="1">
      <c r="A175" s="1470">
        <v>168</v>
      </c>
      <c r="B175" s="77"/>
      <c r="C175" s="73">
        <v>24</v>
      </c>
      <c r="D175" s="78" t="s">
        <v>238</v>
      </c>
      <c r="E175" s="73" t="s">
        <v>33</v>
      </c>
      <c r="F175" s="44"/>
      <c r="G175" s="44"/>
      <c r="H175" s="79"/>
      <c r="I175" s="1436"/>
      <c r="J175" s="654"/>
      <c r="K175" s="654"/>
      <c r="L175" s="654"/>
      <c r="M175" s="654"/>
      <c r="N175" s="655"/>
      <c r="O175" s="1387"/>
    </row>
    <row r="176" spans="1:15" s="1260" customFormat="1" ht="16.5">
      <c r="A176" s="1470">
        <v>169</v>
      </c>
      <c r="B176" s="1255"/>
      <c r="C176" s="1256"/>
      <c r="D176" s="1261" t="s">
        <v>608</v>
      </c>
      <c r="E176" s="1446"/>
      <c r="F176" s="1258"/>
      <c r="G176" s="1258"/>
      <c r="H176" s="1259"/>
      <c r="I176" s="1447">
        <f t="shared" si="2"/>
        <v>2000</v>
      </c>
      <c r="J176" s="1448"/>
      <c r="K176" s="1448"/>
      <c r="L176" s="1448">
        <v>2000</v>
      </c>
      <c r="M176" s="1448"/>
      <c r="N176" s="1449"/>
      <c r="O176" s="1450">
        <f>SUM(J176:N176)-I176</f>
        <v>0</v>
      </c>
    </row>
    <row r="177" spans="1:15" s="53" customFormat="1" ht="16.5">
      <c r="A177" s="1470">
        <v>170</v>
      </c>
      <c r="B177" s="526"/>
      <c r="C177" s="67"/>
      <c r="D177" s="68" t="s">
        <v>807</v>
      </c>
      <c r="E177" s="527"/>
      <c r="F177" s="528"/>
      <c r="G177" s="528"/>
      <c r="H177" s="529"/>
      <c r="I177" s="1436">
        <f t="shared" si="2"/>
        <v>1982</v>
      </c>
      <c r="J177" s="80"/>
      <c r="K177" s="80"/>
      <c r="L177" s="80">
        <v>1982</v>
      </c>
      <c r="M177" s="80"/>
      <c r="N177" s="81"/>
      <c r="O177" s="59"/>
    </row>
    <row r="178" spans="1:15" s="534" customFormat="1" ht="17.25">
      <c r="A178" s="1470">
        <v>171</v>
      </c>
      <c r="B178" s="530"/>
      <c r="C178" s="83"/>
      <c r="D178" s="76" t="s">
        <v>609</v>
      </c>
      <c r="E178" s="531"/>
      <c r="F178" s="532"/>
      <c r="G178" s="532"/>
      <c r="H178" s="533"/>
      <c r="I178" s="1413">
        <f t="shared" si="2"/>
        <v>0</v>
      </c>
      <c r="J178" s="652"/>
      <c r="K178" s="652"/>
      <c r="L178" s="652"/>
      <c r="M178" s="652"/>
      <c r="N178" s="653"/>
      <c r="O178" s="82"/>
    </row>
    <row r="179" spans="1:15" s="1429" customFormat="1" ht="17.25">
      <c r="A179" s="1470">
        <v>172</v>
      </c>
      <c r="B179" s="535"/>
      <c r="C179" s="67"/>
      <c r="D179" s="536" t="s">
        <v>911</v>
      </c>
      <c r="E179" s="527"/>
      <c r="F179" s="537"/>
      <c r="G179" s="537"/>
      <c r="H179" s="538"/>
      <c r="I179" s="340">
        <f t="shared" si="2"/>
        <v>1982</v>
      </c>
      <c r="J179" s="654">
        <f>SUM(J177:J178)</f>
        <v>0</v>
      </c>
      <c r="K179" s="654">
        <f>SUM(K177:K178)</f>
        <v>0</v>
      </c>
      <c r="L179" s="654">
        <f>SUM(L177:L178)</f>
        <v>1982</v>
      </c>
      <c r="M179" s="654">
        <f>SUM(M177:M178)</f>
        <v>0</v>
      </c>
      <c r="N179" s="655">
        <f>SUM(N177:N178)</f>
        <v>0</v>
      </c>
      <c r="O179" s="359"/>
    </row>
    <row r="180" spans="1:15" s="53" customFormat="1" ht="19.5" customHeight="1">
      <c r="A180" s="1470">
        <v>173</v>
      </c>
      <c r="B180" s="77"/>
      <c r="C180" s="73">
        <v>25</v>
      </c>
      <c r="D180" s="78" t="s">
        <v>239</v>
      </c>
      <c r="E180" s="73" t="s">
        <v>33</v>
      </c>
      <c r="F180" s="44">
        <v>209038</v>
      </c>
      <c r="G180" s="44">
        <v>213000</v>
      </c>
      <c r="H180" s="79">
        <v>206719</v>
      </c>
      <c r="I180" s="1436"/>
      <c r="J180" s="654"/>
      <c r="K180" s="654"/>
      <c r="L180" s="654"/>
      <c r="M180" s="654"/>
      <c r="N180" s="655"/>
      <c r="O180" s="1387"/>
    </row>
    <row r="181" spans="1:15" s="1260" customFormat="1" ht="16.5">
      <c r="A181" s="1470">
        <v>174</v>
      </c>
      <c r="B181" s="1255"/>
      <c r="C181" s="1256"/>
      <c r="D181" s="1261" t="s">
        <v>608</v>
      </c>
      <c r="E181" s="1446"/>
      <c r="F181" s="1258"/>
      <c r="G181" s="1258"/>
      <c r="H181" s="1259"/>
      <c r="I181" s="1447">
        <f t="shared" si="2"/>
        <v>213500</v>
      </c>
      <c r="J181" s="1448">
        <v>345</v>
      </c>
      <c r="K181" s="1448">
        <v>93</v>
      </c>
      <c r="L181" s="1448">
        <v>59590</v>
      </c>
      <c r="M181" s="1448"/>
      <c r="N181" s="1449">
        <v>153472</v>
      </c>
      <c r="O181" s="1450">
        <f>SUM(J181:N181)-I181</f>
        <v>0</v>
      </c>
    </row>
    <row r="182" spans="1:15" s="53" customFormat="1" ht="16.5">
      <c r="A182" s="1470">
        <v>175</v>
      </c>
      <c r="B182" s="526"/>
      <c r="C182" s="67"/>
      <c r="D182" s="68" t="s">
        <v>807</v>
      </c>
      <c r="E182" s="527"/>
      <c r="F182" s="528"/>
      <c r="G182" s="528"/>
      <c r="H182" s="529"/>
      <c r="I182" s="1436">
        <f t="shared" si="2"/>
        <v>215577</v>
      </c>
      <c r="J182" s="80">
        <v>345</v>
      </c>
      <c r="K182" s="80">
        <v>93</v>
      </c>
      <c r="L182" s="80">
        <v>59590</v>
      </c>
      <c r="M182" s="80"/>
      <c r="N182" s="81">
        <v>155549</v>
      </c>
      <c r="O182" s="59"/>
    </row>
    <row r="183" spans="1:15" s="534" customFormat="1" ht="17.25">
      <c r="A183" s="1470">
        <v>176</v>
      </c>
      <c r="B183" s="530"/>
      <c r="C183" s="83"/>
      <c r="D183" s="76" t="s">
        <v>609</v>
      </c>
      <c r="E183" s="531"/>
      <c r="F183" s="532"/>
      <c r="G183" s="532"/>
      <c r="H183" s="533"/>
      <c r="I183" s="1413">
        <f t="shared" si="2"/>
        <v>0</v>
      </c>
      <c r="J183" s="652"/>
      <c r="K183" s="652"/>
      <c r="L183" s="652"/>
      <c r="M183" s="652"/>
      <c r="N183" s="653"/>
      <c r="O183" s="82"/>
    </row>
    <row r="184" spans="1:15" s="1429" customFormat="1" ht="17.25">
      <c r="A184" s="1470">
        <v>177</v>
      </c>
      <c r="B184" s="535"/>
      <c r="C184" s="67"/>
      <c r="D184" s="536" t="s">
        <v>911</v>
      </c>
      <c r="E184" s="527"/>
      <c r="F184" s="537"/>
      <c r="G184" s="537"/>
      <c r="H184" s="538"/>
      <c r="I184" s="340">
        <f t="shared" si="2"/>
        <v>215577</v>
      </c>
      <c r="J184" s="654">
        <f>SUM(J182:J183)</f>
        <v>345</v>
      </c>
      <c r="K184" s="654">
        <f>SUM(K182:K183)</f>
        <v>93</v>
      </c>
      <c r="L184" s="654">
        <f>SUM(L182:L183)</f>
        <v>59590</v>
      </c>
      <c r="M184" s="654">
        <f>SUM(M182:M183)</f>
        <v>0</v>
      </c>
      <c r="N184" s="655">
        <f>SUM(N182:N183)</f>
        <v>155549</v>
      </c>
      <c r="O184" s="359"/>
    </row>
    <row r="185" spans="1:15" s="53" customFormat="1" ht="19.5" customHeight="1">
      <c r="A185" s="1470">
        <v>178</v>
      </c>
      <c r="B185" s="77"/>
      <c r="C185" s="73">
        <v>26</v>
      </c>
      <c r="D185" s="78" t="s">
        <v>240</v>
      </c>
      <c r="E185" s="73" t="s">
        <v>31</v>
      </c>
      <c r="F185" s="44">
        <v>13000</v>
      </c>
      <c r="G185" s="44">
        <v>13600</v>
      </c>
      <c r="H185" s="79">
        <v>13500</v>
      </c>
      <c r="I185" s="1436"/>
      <c r="J185" s="654"/>
      <c r="K185" s="654"/>
      <c r="L185" s="654"/>
      <c r="M185" s="654"/>
      <c r="N185" s="655"/>
      <c r="O185" s="1387"/>
    </row>
    <row r="186" spans="1:15" s="1260" customFormat="1" ht="16.5">
      <c r="A186" s="1470">
        <v>179</v>
      </c>
      <c r="B186" s="1255"/>
      <c r="C186" s="1256"/>
      <c r="D186" s="1261" t="s">
        <v>608</v>
      </c>
      <c r="E186" s="1446"/>
      <c r="F186" s="1258"/>
      <c r="G186" s="1258"/>
      <c r="H186" s="1259"/>
      <c r="I186" s="1447">
        <f t="shared" si="2"/>
        <v>13600</v>
      </c>
      <c r="J186" s="1448"/>
      <c r="K186" s="1448"/>
      <c r="L186" s="1448">
        <v>13000</v>
      </c>
      <c r="M186" s="1448"/>
      <c r="N186" s="1449">
        <v>600</v>
      </c>
      <c r="O186" s="1450">
        <f>SUM(J186:N186)-I186</f>
        <v>0</v>
      </c>
    </row>
    <row r="187" spans="1:15" s="53" customFormat="1" ht="16.5">
      <c r="A187" s="1470">
        <v>180</v>
      </c>
      <c r="B187" s="526"/>
      <c r="C187" s="67"/>
      <c r="D187" s="68" t="s">
        <v>807</v>
      </c>
      <c r="E187" s="527"/>
      <c r="F187" s="528"/>
      <c r="G187" s="528"/>
      <c r="H187" s="529"/>
      <c r="I187" s="1436">
        <f t="shared" si="2"/>
        <v>13700</v>
      </c>
      <c r="J187" s="80"/>
      <c r="K187" s="80"/>
      <c r="L187" s="80">
        <v>13100</v>
      </c>
      <c r="M187" s="80"/>
      <c r="N187" s="81">
        <v>600</v>
      </c>
      <c r="O187" s="59"/>
    </row>
    <row r="188" spans="1:15" s="534" customFormat="1" ht="17.25">
      <c r="A188" s="1470">
        <v>181</v>
      </c>
      <c r="B188" s="530"/>
      <c r="C188" s="83"/>
      <c r="D188" s="76" t="s">
        <v>609</v>
      </c>
      <c r="E188" s="531"/>
      <c r="F188" s="532"/>
      <c r="G188" s="532"/>
      <c r="H188" s="533"/>
      <c r="I188" s="1413">
        <f t="shared" si="2"/>
        <v>0</v>
      </c>
      <c r="J188" s="652"/>
      <c r="K188" s="652"/>
      <c r="L188" s="652"/>
      <c r="M188" s="652"/>
      <c r="N188" s="653"/>
      <c r="O188" s="82"/>
    </row>
    <row r="189" spans="1:15" s="1429" customFormat="1" ht="17.25">
      <c r="A189" s="1470">
        <v>182</v>
      </c>
      <c r="B189" s="535"/>
      <c r="C189" s="67"/>
      <c r="D189" s="536" t="s">
        <v>911</v>
      </c>
      <c r="E189" s="527"/>
      <c r="F189" s="537"/>
      <c r="G189" s="537"/>
      <c r="H189" s="538"/>
      <c r="I189" s="340">
        <f t="shared" si="2"/>
        <v>13700</v>
      </c>
      <c r="J189" s="654">
        <f>SUM(J187:J188)</f>
        <v>0</v>
      </c>
      <c r="K189" s="654">
        <f>SUM(K187:K188)</f>
        <v>0</v>
      </c>
      <c r="L189" s="654">
        <f>SUM(L187:L188)</f>
        <v>13100</v>
      </c>
      <c r="M189" s="654">
        <f>SUM(M187:M188)</f>
        <v>0</v>
      </c>
      <c r="N189" s="655">
        <f>SUM(N187:N188)</f>
        <v>600</v>
      </c>
      <c r="O189" s="359"/>
    </row>
    <row r="190" spans="1:15" s="53" customFormat="1" ht="19.5" customHeight="1">
      <c r="A190" s="1470">
        <v>183</v>
      </c>
      <c r="B190" s="77"/>
      <c r="C190" s="73">
        <v>27</v>
      </c>
      <c r="D190" s="78" t="s">
        <v>241</v>
      </c>
      <c r="E190" s="73" t="s">
        <v>31</v>
      </c>
      <c r="F190" s="44">
        <v>2076</v>
      </c>
      <c r="G190" s="44">
        <v>4000</v>
      </c>
      <c r="H190" s="79">
        <v>5898</v>
      </c>
      <c r="I190" s="1436"/>
      <c r="J190" s="654"/>
      <c r="K190" s="654"/>
      <c r="L190" s="654"/>
      <c r="M190" s="654"/>
      <c r="N190" s="655"/>
      <c r="O190" s="1387"/>
    </row>
    <row r="191" spans="1:15" s="1260" customFormat="1" ht="16.5">
      <c r="A191" s="1470">
        <v>184</v>
      </c>
      <c r="B191" s="1255"/>
      <c r="C191" s="1256"/>
      <c r="D191" s="1261" t="s">
        <v>608</v>
      </c>
      <c r="E191" s="1446"/>
      <c r="F191" s="1258"/>
      <c r="G191" s="1258"/>
      <c r="H191" s="1259"/>
      <c r="I191" s="1447">
        <f t="shared" si="2"/>
        <v>4000</v>
      </c>
      <c r="J191" s="1448">
        <v>100</v>
      </c>
      <c r="K191" s="1448">
        <v>77</v>
      </c>
      <c r="L191" s="1448">
        <v>3823</v>
      </c>
      <c r="M191" s="1448"/>
      <c r="N191" s="1449"/>
      <c r="O191" s="1450">
        <f>SUM(J191:N191)-I191</f>
        <v>0</v>
      </c>
    </row>
    <row r="192" spans="1:15" s="53" customFormat="1" ht="16.5">
      <c r="A192" s="1470">
        <v>185</v>
      </c>
      <c r="B192" s="526"/>
      <c r="C192" s="67"/>
      <c r="D192" s="68" t="s">
        <v>807</v>
      </c>
      <c r="E192" s="527"/>
      <c r="F192" s="528"/>
      <c r="G192" s="528"/>
      <c r="H192" s="529"/>
      <c r="I192" s="1436">
        <f t="shared" si="2"/>
        <v>5102</v>
      </c>
      <c r="J192" s="80">
        <v>100</v>
      </c>
      <c r="K192" s="80">
        <v>77</v>
      </c>
      <c r="L192" s="80">
        <v>4925</v>
      </c>
      <c r="M192" s="80"/>
      <c r="N192" s="81"/>
      <c r="O192" s="59"/>
    </row>
    <row r="193" spans="1:15" s="534" customFormat="1" ht="17.25">
      <c r="A193" s="1470">
        <v>186</v>
      </c>
      <c r="B193" s="530"/>
      <c r="C193" s="83"/>
      <c r="D193" s="76" t="s">
        <v>609</v>
      </c>
      <c r="E193" s="531"/>
      <c r="F193" s="532"/>
      <c r="G193" s="532"/>
      <c r="H193" s="533"/>
      <c r="I193" s="1413">
        <f t="shared" si="2"/>
        <v>0</v>
      </c>
      <c r="J193" s="652"/>
      <c r="K193" s="652"/>
      <c r="L193" s="652"/>
      <c r="M193" s="652"/>
      <c r="N193" s="653"/>
      <c r="O193" s="82"/>
    </row>
    <row r="194" spans="1:15" s="1429" customFormat="1" ht="17.25">
      <c r="A194" s="1470">
        <v>187</v>
      </c>
      <c r="B194" s="535"/>
      <c r="C194" s="67"/>
      <c r="D194" s="536" t="s">
        <v>911</v>
      </c>
      <c r="E194" s="527"/>
      <c r="F194" s="537"/>
      <c r="G194" s="537"/>
      <c r="H194" s="538"/>
      <c r="I194" s="340">
        <f t="shared" si="2"/>
        <v>5102</v>
      </c>
      <c r="J194" s="654">
        <f>SUM(J192:J193)</f>
        <v>100</v>
      </c>
      <c r="K194" s="654">
        <f>SUM(K192:K193)</f>
        <v>77</v>
      </c>
      <c r="L194" s="654">
        <f>SUM(L192:L193)</f>
        <v>4925</v>
      </c>
      <c r="M194" s="654">
        <f>SUM(M192:M193)</f>
        <v>0</v>
      </c>
      <c r="N194" s="655">
        <f>SUM(N192:N193)</f>
        <v>0</v>
      </c>
      <c r="O194" s="359"/>
    </row>
    <row r="195" spans="1:15" s="53" customFormat="1" ht="19.5" customHeight="1">
      <c r="A195" s="1470">
        <v>188</v>
      </c>
      <c r="B195" s="77"/>
      <c r="C195" s="73">
        <v>28</v>
      </c>
      <c r="D195" s="78" t="s">
        <v>242</v>
      </c>
      <c r="E195" s="73" t="s">
        <v>31</v>
      </c>
      <c r="F195" s="44">
        <v>940</v>
      </c>
      <c r="G195" s="44">
        <v>2000</v>
      </c>
      <c r="H195" s="79">
        <v>1587</v>
      </c>
      <c r="I195" s="1436"/>
      <c r="J195" s="654"/>
      <c r="K195" s="654"/>
      <c r="L195" s="654"/>
      <c r="M195" s="654"/>
      <c r="N195" s="655"/>
      <c r="O195" s="1387"/>
    </row>
    <row r="196" spans="1:15" s="1260" customFormat="1" ht="16.5">
      <c r="A196" s="1470">
        <v>189</v>
      </c>
      <c r="B196" s="1255"/>
      <c r="C196" s="1256"/>
      <c r="D196" s="1261" t="s">
        <v>608</v>
      </c>
      <c r="E196" s="1446"/>
      <c r="F196" s="1258"/>
      <c r="G196" s="1258"/>
      <c r="H196" s="1259"/>
      <c r="I196" s="1447">
        <f t="shared" si="2"/>
        <v>2000</v>
      </c>
      <c r="J196" s="1448"/>
      <c r="K196" s="1448"/>
      <c r="L196" s="1448">
        <v>2000</v>
      </c>
      <c r="M196" s="1448"/>
      <c r="N196" s="1449"/>
      <c r="O196" s="1450">
        <f>SUM(J196:N196)-I196</f>
        <v>0</v>
      </c>
    </row>
    <row r="197" spans="1:15" s="53" customFormat="1" ht="16.5">
      <c r="A197" s="1470">
        <v>190</v>
      </c>
      <c r="B197" s="526"/>
      <c r="C197" s="67"/>
      <c r="D197" s="68" t="s">
        <v>807</v>
      </c>
      <c r="E197" s="527"/>
      <c r="F197" s="528"/>
      <c r="G197" s="528"/>
      <c r="H197" s="529"/>
      <c r="I197" s="1436">
        <f t="shared" si="2"/>
        <v>3093</v>
      </c>
      <c r="J197" s="80"/>
      <c r="K197" s="80"/>
      <c r="L197" s="80">
        <v>3093</v>
      </c>
      <c r="M197" s="80"/>
      <c r="N197" s="81"/>
      <c r="O197" s="59"/>
    </row>
    <row r="198" spans="1:15" s="534" customFormat="1" ht="17.25">
      <c r="A198" s="1470">
        <v>191</v>
      </c>
      <c r="B198" s="530"/>
      <c r="C198" s="83"/>
      <c r="D198" s="76" t="s">
        <v>609</v>
      </c>
      <c r="E198" s="531"/>
      <c r="F198" s="532"/>
      <c r="G198" s="532"/>
      <c r="H198" s="533"/>
      <c r="I198" s="1413">
        <f t="shared" si="2"/>
        <v>0</v>
      </c>
      <c r="J198" s="652"/>
      <c r="K198" s="652"/>
      <c r="L198" s="652"/>
      <c r="M198" s="652"/>
      <c r="N198" s="653"/>
      <c r="O198" s="82"/>
    </row>
    <row r="199" spans="1:15" s="1429" customFormat="1" ht="17.25">
      <c r="A199" s="1470">
        <v>192</v>
      </c>
      <c r="B199" s="535"/>
      <c r="C199" s="67"/>
      <c r="D199" s="536" t="s">
        <v>911</v>
      </c>
      <c r="E199" s="527"/>
      <c r="F199" s="537"/>
      <c r="G199" s="537"/>
      <c r="H199" s="538"/>
      <c r="I199" s="340">
        <f t="shared" si="2"/>
        <v>3093</v>
      </c>
      <c r="J199" s="654">
        <f>SUM(J197:J198)</f>
        <v>0</v>
      </c>
      <c r="K199" s="654">
        <f>SUM(K197:K198)</f>
        <v>0</v>
      </c>
      <c r="L199" s="654">
        <f>SUM(L197:L198)</f>
        <v>3093</v>
      </c>
      <c r="M199" s="654">
        <f>SUM(M197:M198)</f>
        <v>0</v>
      </c>
      <c r="N199" s="655">
        <f>SUM(N197:N198)</f>
        <v>0</v>
      </c>
      <c r="O199" s="359"/>
    </row>
    <row r="200" spans="1:15" s="53" customFormat="1" ht="19.5" customHeight="1">
      <c r="A200" s="1470">
        <v>193</v>
      </c>
      <c r="B200" s="77"/>
      <c r="C200" s="73">
        <v>29</v>
      </c>
      <c r="D200" s="78" t="s">
        <v>17</v>
      </c>
      <c r="E200" s="73" t="s">
        <v>33</v>
      </c>
      <c r="F200" s="44">
        <v>24833</v>
      </c>
      <c r="G200" s="44">
        <v>25000</v>
      </c>
      <c r="H200" s="79">
        <v>22917</v>
      </c>
      <c r="I200" s="1436"/>
      <c r="J200" s="654"/>
      <c r="K200" s="654"/>
      <c r="L200" s="654"/>
      <c r="M200" s="654"/>
      <c r="N200" s="655"/>
      <c r="O200" s="1387"/>
    </row>
    <row r="201" spans="1:15" s="1260" customFormat="1" ht="16.5">
      <c r="A201" s="1470">
        <v>194</v>
      </c>
      <c r="B201" s="1255"/>
      <c r="C201" s="1256"/>
      <c r="D201" s="1261" t="s">
        <v>608</v>
      </c>
      <c r="E201" s="1446"/>
      <c r="F201" s="1258"/>
      <c r="G201" s="1258"/>
      <c r="H201" s="1259"/>
      <c r="I201" s="1447">
        <f t="shared" si="2"/>
        <v>25000</v>
      </c>
      <c r="J201" s="1448"/>
      <c r="K201" s="1448"/>
      <c r="L201" s="1448">
        <v>25000</v>
      </c>
      <c r="M201" s="1448"/>
      <c r="N201" s="1449"/>
      <c r="O201" s="1450">
        <f>SUM(J201:N201)-I201</f>
        <v>0</v>
      </c>
    </row>
    <row r="202" spans="1:15" s="53" customFormat="1" ht="16.5">
      <c r="A202" s="1470">
        <v>195</v>
      </c>
      <c r="B202" s="526"/>
      <c r="C202" s="67"/>
      <c r="D202" s="68" t="s">
        <v>807</v>
      </c>
      <c r="E202" s="527"/>
      <c r="F202" s="528"/>
      <c r="G202" s="528"/>
      <c r="H202" s="529"/>
      <c r="I202" s="1436">
        <f t="shared" si="2"/>
        <v>27083</v>
      </c>
      <c r="J202" s="80"/>
      <c r="K202" s="80"/>
      <c r="L202" s="80">
        <v>27083</v>
      </c>
      <c r="M202" s="80"/>
      <c r="N202" s="81"/>
      <c r="O202" s="59"/>
    </row>
    <row r="203" spans="1:15" s="534" customFormat="1" ht="17.25">
      <c r="A203" s="1470">
        <v>196</v>
      </c>
      <c r="B203" s="530"/>
      <c r="C203" s="83"/>
      <c r="D203" s="76" t="s">
        <v>609</v>
      </c>
      <c r="E203" s="531"/>
      <c r="F203" s="532"/>
      <c r="G203" s="532"/>
      <c r="H203" s="533"/>
      <c r="I203" s="1413">
        <f t="shared" si="2"/>
        <v>0</v>
      </c>
      <c r="J203" s="652"/>
      <c r="K203" s="652"/>
      <c r="L203" s="652"/>
      <c r="M203" s="652"/>
      <c r="N203" s="653"/>
      <c r="O203" s="82"/>
    </row>
    <row r="204" spans="1:15" s="1429" customFormat="1" ht="17.25">
      <c r="A204" s="1470">
        <v>197</v>
      </c>
      <c r="B204" s="535"/>
      <c r="C204" s="67"/>
      <c r="D204" s="536" t="s">
        <v>911</v>
      </c>
      <c r="E204" s="527"/>
      <c r="F204" s="537"/>
      <c r="G204" s="537"/>
      <c r="H204" s="538"/>
      <c r="I204" s="340">
        <f t="shared" si="2"/>
        <v>27083</v>
      </c>
      <c r="J204" s="654">
        <f>SUM(J202:J203)</f>
        <v>0</v>
      </c>
      <c r="K204" s="654">
        <f>SUM(K202:K203)</f>
        <v>0</v>
      </c>
      <c r="L204" s="654">
        <f>SUM(L202:L203)</f>
        <v>27083</v>
      </c>
      <c r="M204" s="654">
        <f>SUM(M202:M203)</f>
        <v>0</v>
      </c>
      <c r="N204" s="655">
        <f>SUM(N202:N203)</f>
        <v>0</v>
      </c>
      <c r="O204" s="359"/>
    </row>
    <row r="205" spans="1:15" s="53" customFormat="1" ht="19.5" customHeight="1">
      <c r="A205" s="1470">
        <v>198</v>
      </c>
      <c r="B205" s="77"/>
      <c r="C205" s="73">
        <v>30</v>
      </c>
      <c r="D205" s="78" t="s">
        <v>243</v>
      </c>
      <c r="E205" s="73" t="s">
        <v>33</v>
      </c>
      <c r="F205" s="44"/>
      <c r="G205" s="44">
        <v>2000</v>
      </c>
      <c r="H205" s="79"/>
      <c r="I205" s="1436"/>
      <c r="J205" s="654"/>
      <c r="K205" s="654"/>
      <c r="L205" s="654"/>
      <c r="M205" s="654"/>
      <c r="N205" s="655"/>
      <c r="O205" s="1387"/>
    </row>
    <row r="206" spans="1:15" s="1260" customFormat="1" ht="16.5">
      <c r="A206" s="1470">
        <v>199</v>
      </c>
      <c r="B206" s="1255"/>
      <c r="C206" s="1256"/>
      <c r="D206" s="1261" t="s">
        <v>608</v>
      </c>
      <c r="E206" s="1446"/>
      <c r="F206" s="1258"/>
      <c r="G206" s="1258"/>
      <c r="H206" s="1259"/>
      <c r="I206" s="1447">
        <f t="shared" si="2"/>
        <v>3000</v>
      </c>
      <c r="J206" s="1448"/>
      <c r="K206" s="1448"/>
      <c r="L206" s="1448">
        <v>2000</v>
      </c>
      <c r="M206" s="1448"/>
      <c r="N206" s="1449">
        <v>1000</v>
      </c>
      <c r="O206" s="1450">
        <f>SUM(J206:N206)-I206</f>
        <v>0</v>
      </c>
    </row>
    <row r="207" spans="1:15" s="53" customFormat="1" ht="16.5">
      <c r="A207" s="1470">
        <v>200</v>
      </c>
      <c r="B207" s="526"/>
      <c r="C207" s="67"/>
      <c r="D207" s="68" t="s">
        <v>807</v>
      </c>
      <c r="E207" s="527"/>
      <c r="F207" s="528"/>
      <c r="G207" s="528"/>
      <c r="H207" s="529"/>
      <c r="I207" s="1436">
        <f t="shared" si="2"/>
        <v>2187</v>
      </c>
      <c r="J207" s="80"/>
      <c r="K207" s="80"/>
      <c r="L207" s="80">
        <v>2187</v>
      </c>
      <c r="M207" s="80"/>
      <c r="N207" s="81">
        <v>0</v>
      </c>
      <c r="O207" s="59"/>
    </row>
    <row r="208" spans="1:15" s="534" customFormat="1" ht="17.25">
      <c r="A208" s="1470">
        <v>201</v>
      </c>
      <c r="B208" s="530"/>
      <c r="C208" s="83"/>
      <c r="D208" s="76" t="s">
        <v>609</v>
      </c>
      <c r="E208" s="531"/>
      <c r="F208" s="532"/>
      <c r="G208" s="532"/>
      <c r="H208" s="533"/>
      <c r="I208" s="1413">
        <f t="shared" si="2"/>
        <v>0</v>
      </c>
      <c r="J208" s="652"/>
      <c r="K208" s="652"/>
      <c r="L208" s="652"/>
      <c r="M208" s="652"/>
      <c r="N208" s="653"/>
      <c r="O208" s="82"/>
    </row>
    <row r="209" spans="1:15" s="1429" customFormat="1" ht="17.25">
      <c r="A209" s="1470">
        <v>202</v>
      </c>
      <c r="B209" s="535"/>
      <c r="C209" s="67"/>
      <c r="D209" s="536" t="s">
        <v>911</v>
      </c>
      <c r="E209" s="527"/>
      <c r="F209" s="537"/>
      <c r="G209" s="537"/>
      <c r="H209" s="538"/>
      <c r="I209" s="340">
        <f>SUM(J209:N209)</f>
        <v>2187</v>
      </c>
      <c r="J209" s="654">
        <f>SUM(J207:J208)</f>
        <v>0</v>
      </c>
      <c r="K209" s="654">
        <f>SUM(K207:K208)</f>
        <v>0</v>
      </c>
      <c r="L209" s="654">
        <f>SUM(L207:L208)</f>
        <v>2187</v>
      </c>
      <c r="M209" s="654">
        <f>SUM(M207:M208)</f>
        <v>0</v>
      </c>
      <c r="N209" s="655">
        <f>SUM(N207:N208)</f>
        <v>0</v>
      </c>
      <c r="O209" s="359"/>
    </row>
    <row r="210" spans="1:15" s="53" customFormat="1" ht="19.5" customHeight="1">
      <c r="A210" s="1470">
        <v>203</v>
      </c>
      <c r="B210" s="77"/>
      <c r="C210" s="73">
        <v>31</v>
      </c>
      <c r="D210" s="78" t="s">
        <v>244</v>
      </c>
      <c r="E210" s="73" t="s">
        <v>33</v>
      </c>
      <c r="F210" s="44">
        <f>SUM(F215:F235)</f>
        <v>6740</v>
      </c>
      <c r="G210" s="44">
        <f>SUM(G215:G235)</f>
        <v>10500</v>
      </c>
      <c r="H210" s="79">
        <f>SUM(H215:H235)</f>
        <v>8250</v>
      </c>
      <c r="I210" s="1436"/>
      <c r="J210" s="654"/>
      <c r="K210" s="654"/>
      <c r="L210" s="654"/>
      <c r="M210" s="654"/>
      <c r="N210" s="655"/>
      <c r="O210" s="1387"/>
    </row>
    <row r="211" spans="1:15" s="1260" customFormat="1" ht="16.5">
      <c r="A211" s="1470">
        <v>204</v>
      </c>
      <c r="B211" s="1255"/>
      <c r="C211" s="1256"/>
      <c r="D211" s="1261" t="s">
        <v>608</v>
      </c>
      <c r="E211" s="1446"/>
      <c r="F211" s="1258"/>
      <c r="G211" s="1258"/>
      <c r="H211" s="1259"/>
      <c r="I211" s="1447">
        <f t="shared" si="2"/>
        <v>10000</v>
      </c>
      <c r="J211" s="1448">
        <f>SUM(J216,J221,J226,J231,J236)</f>
        <v>0</v>
      </c>
      <c r="K211" s="1448">
        <f>SUM(K216,K221,K226,K231,K236)</f>
        <v>0</v>
      </c>
      <c r="L211" s="1448">
        <f>SUM(L216,L221,L226,L231,L236)</f>
        <v>2000</v>
      </c>
      <c r="M211" s="1448">
        <f>SUM(M216,M221,M226,M231,M236)</f>
        <v>0</v>
      </c>
      <c r="N211" s="1449">
        <f>SUM(N216,N221,N226,N231,N236)</f>
        <v>8000</v>
      </c>
      <c r="O211" s="1450">
        <f>SUM(J211:N211)-I211</f>
        <v>0</v>
      </c>
    </row>
    <row r="212" spans="1:15" s="53" customFormat="1" ht="16.5">
      <c r="A212" s="1470">
        <v>205</v>
      </c>
      <c r="B212" s="526"/>
      <c r="C212" s="67"/>
      <c r="D212" s="68" t="s">
        <v>807</v>
      </c>
      <c r="E212" s="527"/>
      <c r="F212" s="528"/>
      <c r="G212" s="528"/>
      <c r="H212" s="529"/>
      <c r="I212" s="1436">
        <f t="shared" si="2"/>
        <v>7810</v>
      </c>
      <c r="J212" s="80">
        <f>SUM(J217,J222,J227,J232,J237)</f>
        <v>0</v>
      </c>
      <c r="K212" s="80">
        <f>SUM(K217,K222,K227,K232,K237)</f>
        <v>0</v>
      </c>
      <c r="L212" s="80">
        <f>SUM(L217,L222,L227,L232,L237)</f>
        <v>2000</v>
      </c>
      <c r="M212" s="80">
        <f>SUM(M217,M222,M227,M232,M237)</f>
        <v>0</v>
      </c>
      <c r="N212" s="81">
        <f>SUM(N217,N222,N227,N232,N237)</f>
        <v>5810</v>
      </c>
      <c r="O212" s="59"/>
    </row>
    <row r="213" spans="1:15" s="534" customFormat="1" ht="17.25">
      <c r="A213" s="1470">
        <v>206</v>
      </c>
      <c r="B213" s="530"/>
      <c r="C213" s="83"/>
      <c r="D213" s="76" t="s">
        <v>609</v>
      </c>
      <c r="E213" s="531"/>
      <c r="F213" s="532"/>
      <c r="G213" s="532"/>
      <c r="H213" s="533"/>
      <c r="I213" s="1413">
        <f t="shared" si="2"/>
        <v>0</v>
      </c>
      <c r="J213" s="652">
        <f>SUM(J218,J223,J228,J233,J238)</f>
        <v>0</v>
      </c>
      <c r="K213" s="652">
        <f>SUM(K218,K223,K228,K233,K238)</f>
        <v>0</v>
      </c>
      <c r="L213" s="652">
        <f>SUM(L218,L223,L228,L233,L238)</f>
        <v>0</v>
      </c>
      <c r="M213" s="652">
        <f>SUM(M218,M223,M228,M233,M238)</f>
        <v>0</v>
      </c>
      <c r="N213" s="653">
        <f>SUM(N218,N223,N228,N233,N238)</f>
        <v>0</v>
      </c>
      <c r="O213" s="82"/>
    </row>
    <row r="214" spans="1:15" s="1429" customFormat="1" ht="17.25">
      <c r="A214" s="1470">
        <v>207</v>
      </c>
      <c r="B214" s="535"/>
      <c r="C214" s="67"/>
      <c r="D214" s="536" t="s">
        <v>911</v>
      </c>
      <c r="E214" s="527"/>
      <c r="F214" s="537"/>
      <c r="G214" s="537"/>
      <c r="H214" s="538"/>
      <c r="I214" s="340">
        <f t="shared" si="2"/>
        <v>7810</v>
      </c>
      <c r="J214" s="654">
        <f>SUM(J212:J213)</f>
        <v>0</v>
      </c>
      <c r="K214" s="654">
        <f>SUM(K212:K213)</f>
        <v>0</v>
      </c>
      <c r="L214" s="654">
        <f>SUM(L212:L213)</f>
        <v>2000</v>
      </c>
      <c r="M214" s="654">
        <f>SUM(M212:M213)</f>
        <v>0</v>
      </c>
      <c r="N214" s="655">
        <f>SUM(N212:N213)</f>
        <v>5810</v>
      </c>
      <c r="O214" s="359"/>
    </row>
    <row r="215" spans="1:15" s="59" customFormat="1" ht="17.25">
      <c r="A215" s="1470">
        <v>208</v>
      </c>
      <c r="B215" s="66"/>
      <c r="C215" s="772"/>
      <c r="D215" s="545" t="s">
        <v>615</v>
      </c>
      <c r="E215" s="73"/>
      <c r="F215" s="74"/>
      <c r="G215" s="74">
        <v>2500</v>
      </c>
      <c r="H215" s="75"/>
      <c r="I215" s="1436"/>
      <c r="J215" s="80"/>
      <c r="K215" s="80"/>
      <c r="L215" s="80"/>
      <c r="M215" s="80"/>
      <c r="N215" s="81"/>
      <c r="O215" s="53"/>
    </row>
    <row r="216" spans="1:15" s="1260" customFormat="1" ht="16.5">
      <c r="A216" s="1470">
        <v>209</v>
      </c>
      <c r="B216" s="1255"/>
      <c r="C216" s="1256"/>
      <c r="D216" s="1257" t="s">
        <v>608</v>
      </c>
      <c r="E216" s="1446"/>
      <c r="F216" s="1258"/>
      <c r="G216" s="1258"/>
      <c r="H216" s="1259"/>
      <c r="I216" s="1447">
        <f t="shared" si="2"/>
        <v>2500</v>
      </c>
      <c r="J216" s="1448"/>
      <c r="K216" s="1448"/>
      <c r="L216" s="1448"/>
      <c r="M216" s="1448"/>
      <c r="N216" s="1449">
        <v>2500</v>
      </c>
      <c r="O216" s="1450">
        <f>SUM(J216:N216)-I216</f>
        <v>0</v>
      </c>
    </row>
    <row r="217" spans="1:15" s="53" customFormat="1" ht="16.5">
      <c r="A217" s="1470">
        <v>210</v>
      </c>
      <c r="B217" s="526"/>
      <c r="C217" s="67"/>
      <c r="D217" s="541" t="s">
        <v>807</v>
      </c>
      <c r="E217" s="527"/>
      <c r="F217" s="528"/>
      <c r="G217" s="528"/>
      <c r="H217" s="529"/>
      <c r="I217" s="1436">
        <f t="shared" si="2"/>
        <v>0</v>
      </c>
      <c r="J217" s="80"/>
      <c r="K217" s="80"/>
      <c r="L217" s="80"/>
      <c r="M217" s="80"/>
      <c r="N217" s="81"/>
      <c r="O217" s="59"/>
    </row>
    <row r="218" spans="1:15" s="534" customFormat="1" ht="17.25">
      <c r="A218" s="1470">
        <v>211</v>
      </c>
      <c r="B218" s="530"/>
      <c r="C218" s="83"/>
      <c r="D218" s="542" t="s">
        <v>609</v>
      </c>
      <c r="E218" s="531"/>
      <c r="F218" s="532"/>
      <c r="G218" s="532"/>
      <c r="H218" s="533"/>
      <c r="I218" s="1413">
        <f t="shared" si="2"/>
        <v>0</v>
      </c>
      <c r="J218" s="652"/>
      <c r="K218" s="652"/>
      <c r="L218" s="652"/>
      <c r="M218" s="652"/>
      <c r="N218" s="653"/>
      <c r="O218" s="82"/>
    </row>
    <row r="219" spans="1:15" s="1387" customFormat="1" ht="17.25">
      <c r="A219" s="1470">
        <v>212</v>
      </c>
      <c r="B219" s="535"/>
      <c r="C219" s="67"/>
      <c r="D219" s="543" t="s">
        <v>911</v>
      </c>
      <c r="E219" s="527"/>
      <c r="F219" s="537"/>
      <c r="G219" s="537"/>
      <c r="H219" s="538"/>
      <c r="I219" s="340">
        <f t="shared" si="2"/>
        <v>0</v>
      </c>
      <c r="J219" s="654">
        <f>SUM(J217:J218)</f>
        <v>0</v>
      </c>
      <c r="K219" s="654">
        <f>SUM(K217:K218)</f>
        <v>0</v>
      </c>
      <c r="L219" s="654">
        <f>SUM(L217:L218)</f>
        <v>0</v>
      </c>
      <c r="M219" s="654">
        <f>SUM(M217:M218)</f>
        <v>0</v>
      </c>
      <c r="N219" s="655">
        <f>SUM(N217:N218)</f>
        <v>0</v>
      </c>
      <c r="O219" s="359"/>
    </row>
    <row r="220" spans="1:15" s="59" customFormat="1" ht="17.25">
      <c r="A220" s="1470">
        <v>213</v>
      </c>
      <c r="B220" s="66"/>
      <c r="C220" s="772"/>
      <c r="D220" s="544" t="s">
        <v>611</v>
      </c>
      <c r="E220" s="73"/>
      <c r="F220" s="74">
        <v>5240</v>
      </c>
      <c r="G220" s="74">
        <v>6000</v>
      </c>
      <c r="H220" s="75">
        <v>6250</v>
      </c>
      <c r="I220" s="1436"/>
      <c r="J220" s="80"/>
      <c r="K220" s="80"/>
      <c r="L220" s="80"/>
      <c r="M220" s="80"/>
      <c r="N220" s="81"/>
      <c r="O220" s="53"/>
    </row>
    <row r="221" spans="1:15" s="1260" customFormat="1" ht="16.5">
      <c r="A221" s="1470">
        <v>214</v>
      </c>
      <c r="B221" s="1255"/>
      <c r="C221" s="1256"/>
      <c r="D221" s="1257" t="s">
        <v>608</v>
      </c>
      <c r="E221" s="1446"/>
      <c r="F221" s="1258"/>
      <c r="G221" s="1258"/>
      <c r="H221" s="1259"/>
      <c r="I221" s="1447">
        <f t="shared" si="2"/>
        <v>5000</v>
      </c>
      <c r="J221" s="1448"/>
      <c r="K221" s="1448"/>
      <c r="L221" s="1448"/>
      <c r="M221" s="1448"/>
      <c r="N221" s="1449">
        <v>5000</v>
      </c>
      <c r="O221" s="1450">
        <f>SUM(J221:N221)-I221</f>
        <v>0</v>
      </c>
    </row>
    <row r="222" spans="1:15" s="53" customFormat="1" ht="16.5">
      <c r="A222" s="1470">
        <v>215</v>
      </c>
      <c r="B222" s="526"/>
      <c r="C222" s="67"/>
      <c r="D222" s="541" t="s">
        <v>807</v>
      </c>
      <c r="E222" s="527"/>
      <c r="F222" s="528"/>
      <c r="G222" s="528"/>
      <c r="H222" s="529"/>
      <c r="I222" s="1436">
        <f t="shared" si="2"/>
        <v>5310</v>
      </c>
      <c r="J222" s="80"/>
      <c r="K222" s="80"/>
      <c r="L222" s="80"/>
      <c r="M222" s="80"/>
      <c r="N222" s="81">
        <v>5310</v>
      </c>
      <c r="O222" s="59"/>
    </row>
    <row r="223" spans="1:15" s="534" customFormat="1" ht="17.25">
      <c r="A223" s="1470">
        <v>216</v>
      </c>
      <c r="B223" s="530"/>
      <c r="C223" s="83"/>
      <c r="D223" s="542" t="s">
        <v>913</v>
      </c>
      <c r="E223" s="531"/>
      <c r="F223" s="532"/>
      <c r="G223" s="532"/>
      <c r="H223" s="533"/>
      <c r="I223" s="1413">
        <f t="shared" si="2"/>
        <v>0</v>
      </c>
      <c r="J223" s="652"/>
      <c r="K223" s="652"/>
      <c r="L223" s="652"/>
      <c r="M223" s="652"/>
      <c r="N223" s="653"/>
      <c r="O223" s="82"/>
    </row>
    <row r="224" spans="1:15" s="1429" customFormat="1" ht="17.25">
      <c r="A224" s="1470">
        <v>217</v>
      </c>
      <c r="B224" s="535"/>
      <c r="C224" s="67"/>
      <c r="D224" s="543" t="s">
        <v>911</v>
      </c>
      <c r="E224" s="527"/>
      <c r="F224" s="537"/>
      <c r="G224" s="537"/>
      <c r="H224" s="538"/>
      <c r="I224" s="340">
        <f t="shared" si="2"/>
        <v>5310</v>
      </c>
      <c r="J224" s="654">
        <f>SUM(J222:J223)</f>
        <v>0</v>
      </c>
      <c r="K224" s="654">
        <f>SUM(K222:K223)</f>
        <v>0</v>
      </c>
      <c r="L224" s="654">
        <f>SUM(L222:L223)</f>
        <v>0</v>
      </c>
      <c r="M224" s="654">
        <f>SUM(M222:M223)</f>
        <v>0</v>
      </c>
      <c r="N224" s="655">
        <f>SUM(N222:N223)</f>
        <v>5310</v>
      </c>
      <c r="O224" s="359"/>
    </row>
    <row r="225" spans="1:15" s="59" customFormat="1" ht="17.25">
      <c r="A225" s="1470">
        <v>218</v>
      </c>
      <c r="B225" s="66"/>
      <c r="C225" s="772"/>
      <c r="D225" s="544" t="s">
        <v>612</v>
      </c>
      <c r="E225" s="73"/>
      <c r="F225" s="74">
        <v>500</v>
      </c>
      <c r="G225" s="74">
        <v>500</v>
      </c>
      <c r="H225" s="75">
        <v>500</v>
      </c>
      <c r="I225" s="1436"/>
      <c r="J225" s="80"/>
      <c r="K225" s="80"/>
      <c r="L225" s="80"/>
      <c r="M225" s="80"/>
      <c r="N225" s="81"/>
      <c r="O225" s="53"/>
    </row>
    <row r="226" spans="1:15" s="1260" customFormat="1" ht="16.5">
      <c r="A226" s="1470">
        <v>219</v>
      </c>
      <c r="B226" s="1255"/>
      <c r="C226" s="1256"/>
      <c r="D226" s="1257" t="s">
        <v>608</v>
      </c>
      <c r="E226" s="1446"/>
      <c r="F226" s="1258"/>
      <c r="G226" s="1258"/>
      <c r="H226" s="1259"/>
      <c r="I226" s="1447">
        <f t="shared" si="2"/>
        <v>500</v>
      </c>
      <c r="J226" s="1448"/>
      <c r="K226" s="1448"/>
      <c r="L226" s="1448">
        <v>500</v>
      </c>
      <c r="M226" s="1448"/>
      <c r="N226" s="1449"/>
      <c r="O226" s="1450">
        <f>SUM(J226:N226)-I226</f>
        <v>0</v>
      </c>
    </row>
    <row r="227" spans="1:15" s="53" customFormat="1" ht="16.5">
      <c r="A227" s="1470">
        <v>220</v>
      </c>
      <c r="B227" s="526"/>
      <c r="C227" s="67"/>
      <c r="D227" s="541" t="s">
        <v>807</v>
      </c>
      <c r="E227" s="527"/>
      <c r="F227" s="528"/>
      <c r="G227" s="528"/>
      <c r="H227" s="529"/>
      <c r="I227" s="1436">
        <f t="shared" si="2"/>
        <v>500</v>
      </c>
      <c r="J227" s="80"/>
      <c r="K227" s="80"/>
      <c r="L227" s="80">
        <v>500</v>
      </c>
      <c r="M227" s="80"/>
      <c r="N227" s="81"/>
      <c r="O227" s="59"/>
    </row>
    <row r="228" spans="1:15" s="534" customFormat="1" ht="17.25">
      <c r="A228" s="1470">
        <v>221</v>
      </c>
      <c r="B228" s="530"/>
      <c r="C228" s="83"/>
      <c r="D228" s="542" t="s">
        <v>609</v>
      </c>
      <c r="E228" s="531"/>
      <c r="F228" s="532"/>
      <c r="G228" s="532"/>
      <c r="H228" s="533"/>
      <c r="I228" s="1413">
        <f t="shared" si="2"/>
        <v>0</v>
      </c>
      <c r="J228" s="652"/>
      <c r="K228" s="652"/>
      <c r="L228" s="652"/>
      <c r="M228" s="652"/>
      <c r="N228" s="653"/>
      <c r="O228" s="82"/>
    </row>
    <row r="229" spans="1:15" s="1429" customFormat="1" ht="17.25">
      <c r="A229" s="1470">
        <v>222</v>
      </c>
      <c r="B229" s="535"/>
      <c r="C229" s="67"/>
      <c r="D229" s="543" t="s">
        <v>911</v>
      </c>
      <c r="E229" s="527"/>
      <c r="F229" s="537"/>
      <c r="G229" s="537"/>
      <c r="H229" s="538"/>
      <c r="I229" s="340">
        <f t="shared" si="2"/>
        <v>500</v>
      </c>
      <c r="J229" s="654">
        <f>SUM(J227:J228)</f>
        <v>0</v>
      </c>
      <c r="K229" s="654">
        <f>SUM(K227:K228)</f>
        <v>0</v>
      </c>
      <c r="L229" s="654">
        <f>SUM(L227:L228)</f>
        <v>500</v>
      </c>
      <c r="M229" s="654">
        <f>SUM(M227:M228)</f>
        <v>0</v>
      </c>
      <c r="N229" s="655">
        <f>SUM(N227:N228)</f>
        <v>0</v>
      </c>
      <c r="O229" s="359"/>
    </row>
    <row r="230" spans="1:15" s="59" customFormat="1" ht="17.25">
      <c r="A230" s="1470">
        <v>223</v>
      </c>
      <c r="B230" s="66"/>
      <c r="C230" s="772"/>
      <c r="D230" s="544" t="s">
        <v>613</v>
      </c>
      <c r="E230" s="73"/>
      <c r="F230" s="74"/>
      <c r="G230" s="74">
        <v>500</v>
      </c>
      <c r="H230" s="75">
        <v>500</v>
      </c>
      <c r="I230" s="1436"/>
      <c r="J230" s="80"/>
      <c r="K230" s="80"/>
      <c r="L230" s="80"/>
      <c r="M230" s="80"/>
      <c r="N230" s="81"/>
      <c r="O230" s="53"/>
    </row>
    <row r="231" spans="1:15" s="1260" customFormat="1" ht="16.5">
      <c r="A231" s="1470">
        <v>224</v>
      </c>
      <c r="B231" s="1255"/>
      <c r="C231" s="1256"/>
      <c r="D231" s="1257" t="s">
        <v>608</v>
      </c>
      <c r="E231" s="1446"/>
      <c r="F231" s="1258"/>
      <c r="G231" s="1258"/>
      <c r="H231" s="1259"/>
      <c r="I231" s="1447">
        <f t="shared" si="2"/>
        <v>500</v>
      </c>
      <c r="J231" s="1448"/>
      <c r="K231" s="1448"/>
      <c r="L231" s="1448"/>
      <c r="M231" s="1448"/>
      <c r="N231" s="1449">
        <v>500</v>
      </c>
      <c r="O231" s="1450">
        <f>SUM(J231:N231)-I231</f>
        <v>0</v>
      </c>
    </row>
    <row r="232" spans="1:15" s="53" customFormat="1" ht="16.5">
      <c r="A232" s="1470">
        <v>225</v>
      </c>
      <c r="B232" s="526"/>
      <c r="C232" s="67"/>
      <c r="D232" s="541" t="s">
        <v>807</v>
      </c>
      <c r="E232" s="527"/>
      <c r="F232" s="528"/>
      <c r="G232" s="528"/>
      <c r="H232" s="529"/>
      <c r="I232" s="1436">
        <f t="shared" si="2"/>
        <v>500</v>
      </c>
      <c r="J232" s="80"/>
      <c r="K232" s="80"/>
      <c r="L232" s="80"/>
      <c r="M232" s="80"/>
      <c r="N232" s="81">
        <v>500</v>
      </c>
      <c r="O232" s="59"/>
    </row>
    <row r="233" spans="1:15" s="534" customFormat="1" ht="17.25">
      <c r="A233" s="1470">
        <v>226</v>
      </c>
      <c r="B233" s="530"/>
      <c r="C233" s="83"/>
      <c r="D233" s="542" t="s">
        <v>609</v>
      </c>
      <c r="E233" s="531"/>
      <c r="F233" s="532"/>
      <c r="G233" s="532"/>
      <c r="H233" s="533"/>
      <c r="I233" s="1413">
        <f t="shared" si="2"/>
        <v>0</v>
      </c>
      <c r="J233" s="652"/>
      <c r="K233" s="652"/>
      <c r="L233" s="652"/>
      <c r="M233" s="652"/>
      <c r="N233" s="653"/>
      <c r="O233" s="82"/>
    </row>
    <row r="234" spans="1:15" s="1429" customFormat="1" ht="17.25">
      <c r="A234" s="1470">
        <v>227</v>
      </c>
      <c r="B234" s="535"/>
      <c r="C234" s="67"/>
      <c r="D234" s="543" t="s">
        <v>911</v>
      </c>
      <c r="E234" s="527"/>
      <c r="F234" s="537"/>
      <c r="G234" s="537"/>
      <c r="H234" s="538"/>
      <c r="I234" s="340">
        <f t="shared" si="2"/>
        <v>500</v>
      </c>
      <c r="J234" s="654">
        <f>SUM(J232:J233)</f>
        <v>0</v>
      </c>
      <c r="K234" s="654">
        <f>SUM(K232:K233)</f>
        <v>0</v>
      </c>
      <c r="L234" s="654">
        <f>SUM(L232:L233)</f>
        <v>0</v>
      </c>
      <c r="M234" s="654">
        <f>SUM(M232:M233)</f>
        <v>0</v>
      </c>
      <c r="N234" s="655">
        <f>SUM(N232:N233)</f>
        <v>500</v>
      </c>
      <c r="O234" s="359"/>
    </row>
    <row r="235" spans="1:15" s="59" customFormat="1" ht="17.25">
      <c r="A235" s="1470">
        <v>228</v>
      </c>
      <c r="B235" s="66"/>
      <c r="C235" s="772"/>
      <c r="D235" s="544" t="s">
        <v>614</v>
      </c>
      <c r="E235" s="73"/>
      <c r="F235" s="74">
        <v>1000</v>
      </c>
      <c r="G235" s="74">
        <v>1000</v>
      </c>
      <c r="H235" s="75">
        <v>1000</v>
      </c>
      <c r="I235" s="1436"/>
      <c r="J235" s="80"/>
      <c r="K235" s="80"/>
      <c r="L235" s="80"/>
      <c r="M235" s="80"/>
      <c r="N235" s="81"/>
      <c r="O235" s="53"/>
    </row>
    <row r="236" spans="1:15" s="1260" customFormat="1" ht="16.5">
      <c r="A236" s="1470">
        <v>229</v>
      </c>
      <c r="B236" s="1255"/>
      <c r="C236" s="1256"/>
      <c r="D236" s="1257" t="s">
        <v>608</v>
      </c>
      <c r="E236" s="1446"/>
      <c r="F236" s="1258"/>
      <c r="G236" s="1258"/>
      <c r="H236" s="1259"/>
      <c r="I236" s="1447">
        <f t="shared" si="2"/>
        <v>1500</v>
      </c>
      <c r="J236" s="1448"/>
      <c r="K236" s="1448"/>
      <c r="L236" s="1448">
        <v>1500</v>
      </c>
      <c r="M236" s="1448"/>
      <c r="N236" s="1449"/>
      <c r="O236" s="1450">
        <f>SUM(J236:N236)-I236</f>
        <v>0</v>
      </c>
    </row>
    <row r="237" spans="1:15" s="53" customFormat="1" ht="16.5">
      <c r="A237" s="1470">
        <v>230</v>
      </c>
      <c r="B237" s="526"/>
      <c r="C237" s="67"/>
      <c r="D237" s="541" t="s">
        <v>807</v>
      </c>
      <c r="E237" s="527"/>
      <c r="F237" s="528"/>
      <c r="G237" s="528"/>
      <c r="H237" s="529"/>
      <c r="I237" s="1436">
        <f t="shared" si="2"/>
        <v>1500</v>
      </c>
      <c r="J237" s="80"/>
      <c r="K237" s="80"/>
      <c r="L237" s="80">
        <v>1500</v>
      </c>
      <c r="M237" s="80"/>
      <c r="N237" s="81"/>
      <c r="O237" s="59"/>
    </row>
    <row r="238" spans="1:15" s="534" customFormat="1" ht="17.25">
      <c r="A238" s="1470">
        <v>231</v>
      </c>
      <c r="B238" s="530"/>
      <c r="C238" s="83"/>
      <c r="D238" s="542" t="s">
        <v>609</v>
      </c>
      <c r="E238" s="531"/>
      <c r="F238" s="532"/>
      <c r="G238" s="532"/>
      <c r="H238" s="533"/>
      <c r="I238" s="1413">
        <f t="shared" si="2"/>
        <v>0</v>
      </c>
      <c r="J238" s="652"/>
      <c r="K238" s="652"/>
      <c r="L238" s="652"/>
      <c r="M238" s="652"/>
      <c r="N238" s="653"/>
      <c r="O238" s="82"/>
    </row>
    <row r="239" spans="1:15" s="1429" customFormat="1" ht="17.25">
      <c r="A239" s="1470">
        <v>232</v>
      </c>
      <c r="B239" s="535"/>
      <c r="C239" s="67"/>
      <c r="D239" s="543" t="s">
        <v>911</v>
      </c>
      <c r="E239" s="527"/>
      <c r="F239" s="537"/>
      <c r="G239" s="537"/>
      <c r="H239" s="538"/>
      <c r="I239" s="340">
        <f t="shared" si="2"/>
        <v>1500</v>
      </c>
      <c r="J239" s="654">
        <f>SUM(J237:J238)</f>
        <v>0</v>
      </c>
      <c r="K239" s="654">
        <f>SUM(K237:K238)</f>
        <v>0</v>
      </c>
      <c r="L239" s="654">
        <f>SUM(L237:L238)</f>
        <v>1500</v>
      </c>
      <c r="M239" s="654">
        <f>SUM(M237:M238)</f>
        <v>0</v>
      </c>
      <c r="N239" s="655">
        <f>SUM(N237:N238)</f>
        <v>0</v>
      </c>
      <c r="O239" s="359"/>
    </row>
    <row r="240" spans="1:15" s="53" customFormat="1" ht="19.5" customHeight="1">
      <c r="A240" s="1470">
        <v>233</v>
      </c>
      <c r="B240" s="77"/>
      <c r="C240" s="73">
        <v>32</v>
      </c>
      <c r="D240" s="78" t="s">
        <v>551</v>
      </c>
      <c r="E240" s="73" t="s">
        <v>245</v>
      </c>
      <c r="F240" s="44">
        <v>10585</v>
      </c>
      <c r="G240" s="44">
        <v>11000</v>
      </c>
      <c r="H240" s="79">
        <v>8313</v>
      </c>
      <c r="I240" s="1436"/>
      <c r="J240" s="654"/>
      <c r="K240" s="654"/>
      <c r="L240" s="654"/>
      <c r="M240" s="654"/>
      <c r="N240" s="655"/>
      <c r="O240" s="1387"/>
    </row>
    <row r="241" spans="1:15" s="1260" customFormat="1" ht="16.5">
      <c r="A241" s="1470">
        <v>234</v>
      </c>
      <c r="B241" s="1255"/>
      <c r="C241" s="1256"/>
      <c r="D241" s="1261" t="s">
        <v>608</v>
      </c>
      <c r="E241" s="1446"/>
      <c r="F241" s="1258"/>
      <c r="G241" s="1258"/>
      <c r="H241" s="1259"/>
      <c r="I241" s="1447">
        <f t="shared" si="2"/>
        <v>10000</v>
      </c>
      <c r="J241" s="1448"/>
      <c r="K241" s="1448"/>
      <c r="L241" s="1448"/>
      <c r="M241" s="1448">
        <v>10000</v>
      </c>
      <c r="N241" s="1449"/>
      <c r="O241" s="1450">
        <f>SUM(J241:N241)-I241</f>
        <v>0</v>
      </c>
    </row>
    <row r="242" spans="1:15" s="53" customFormat="1" ht="16.5">
      <c r="A242" s="1470">
        <v>235</v>
      </c>
      <c r="B242" s="526"/>
      <c r="C242" s="67"/>
      <c r="D242" s="68" t="s">
        <v>807</v>
      </c>
      <c r="E242" s="527"/>
      <c r="F242" s="528"/>
      <c r="G242" s="528"/>
      <c r="H242" s="529"/>
      <c r="I242" s="1436">
        <f t="shared" si="2"/>
        <v>10000</v>
      </c>
      <c r="J242" s="80"/>
      <c r="K242" s="80"/>
      <c r="L242" s="80"/>
      <c r="M242" s="80">
        <v>10000</v>
      </c>
      <c r="N242" s="81"/>
      <c r="O242" s="59"/>
    </row>
    <row r="243" spans="1:15" s="534" customFormat="1" ht="17.25">
      <c r="A243" s="1470">
        <v>236</v>
      </c>
      <c r="B243" s="530"/>
      <c r="C243" s="83"/>
      <c r="D243" s="76" t="s">
        <v>609</v>
      </c>
      <c r="E243" s="531"/>
      <c r="F243" s="532"/>
      <c r="G243" s="532"/>
      <c r="H243" s="533"/>
      <c r="I243" s="1413">
        <f t="shared" si="2"/>
        <v>0</v>
      </c>
      <c r="J243" s="652"/>
      <c r="K243" s="652"/>
      <c r="L243" s="652"/>
      <c r="M243" s="652"/>
      <c r="N243" s="653"/>
      <c r="O243" s="82"/>
    </row>
    <row r="244" spans="1:15" s="1429" customFormat="1" ht="17.25">
      <c r="A244" s="1470">
        <v>237</v>
      </c>
      <c r="B244" s="535"/>
      <c r="C244" s="67"/>
      <c r="D244" s="536" t="s">
        <v>911</v>
      </c>
      <c r="E244" s="527"/>
      <c r="F244" s="537"/>
      <c r="G244" s="537"/>
      <c r="H244" s="538"/>
      <c r="I244" s="340">
        <f t="shared" si="2"/>
        <v>10000</v>
      </c>
      <c r="J244" s="654">
        <f>SUM(J242:J243)</f>
        <v>0</v>
      </c>
      <c r="K244" s="654">
        <f>SUM(K242:K243)</f>
        <v>0</v>
      </c>
      <c r="L244" s="654">
        <f>SUM(L242:L243)</f>
        <v>0</v>
      </c>
      <c r="M244" s="654">
        <f>SUM(M242:M243)</f>
        <v>10000</v>
      </c>
      <c r="N244" s="655">
        <f>SUM(N242:N243)</f>
        <v>0</v>
      </c>
      <c r="O244" s="359"/>
    </row>
    <row r="245" spans="1:15" s="53" customFormat="1" ht="19.5" customHeight="1">
      <c r="A245" s="1470">
        <v>238</v>
      </c>
      <c r="B245" s="77"/>
      <c r="C245" s="73">
        <v>33</v>
      </c>
      <c r="D245" s="78" t="s">
        <v>246</v>
      </c>
      <c r="E245" s="73" t="s">
        <v>245</v>
      </c>
      <c r="F245" s="44">
        <v>100</v>
      </c>
      <c r="G245" s="44">
        <v>300</v>
      </c>
      <c r="H245" s="79">
        <v>60</v>
      </c>
      <c r="I245" s="1436"/>
      <c r="J245" s="654"/>
      <c r="K245" s="654"/>
      <c r="L245" s="654"/>
      <c r="M245" s="654"/>
      <c r="N245" s="655"/>
      <c r="O245" s="1387"/>
    </row>
    <row r="246" spans="1:15" s="1260" customFormat="1" ht="16.5">
      <c r="A246" s="1470">
        <v>239</v>
      </c>
      <c r="B246" s="1255"/>
      <c r="C246" s="1256"/>
      <c r="D246" s="1261" t="s">
        <v>608</v>
      </c>
      <c r="E246" s="1446"/>
      <c r="F246" s="1258"/>
      <c r="G246" s="1258"/>
      <c r="H246" s="1259"/>
      <c r="I246" s="1447">
        <f t="shared" si="2"/>
        <v>200</v>
      </c>
      <c r="J246" s="1448"/>
      <c r="K246" s="1448"/>
      <c r="L246" s="1448"/>
      <c r="M246" s="1448">
        <v>200</v>
      </c>
      <c r="N246" s="1449"/>
      <c r="O246" s="1450">
        <f>SUM(J246:N246)-I246</f>
        <v>0</v>
      </c>
    </row>
    <row r="247" spans="1:15" s="53" customFormat="1" ht="16.5">
      <c r="A247" s="1470">
        <v>240</v>
      </c>
      <c r="B247" s="526"/>
      <c r="C247" s="67"/>
      <c r="D247" s="68" t="s">
        <v>807</v>
      </c>
      <c r="E247" s="527"/>
      <c r="F247" s="528"/>
      <c r="G247" s="528"/>
      <c r="H247" s="529"/>
      <c r="I247" s="1436">
        <f t="shared" si="2"/>
        <v>200</v>
      </c>
      <c r="J247" s="80"/>
      <c r="K247" s="80"/>
      <c r="L247" s="80"/>
      <c r="M247" s="80">
        <v>200</v>
      </c>
      <c r="N247" s="81"/>
      <c r="O247" s="59"/>
    </row>
    <row r="248" spans="1:15" s="534" customFormat="1" ht="17.25">
      <c r="A248" s="1470">
        <v>241</v>
      </c>
      <c r="B248" s="530"/>
      <c r="C248" s="83"/>
      <c r="D248" s="76" t="s">
        <v>609</v>
      </c>
      <c r="E248" s="531"/>
      <c r="F248" s="532"/>
      <c r="G248" s="532"/>
      <c r="H248" s="533"/>
      <c r="I248" s="1413">
        <f t="shared" si="2"/>
        <v>0</v>
      </c>
      <c r="J248" s="652"/>
      <c r="K248" s="652"/>
      <c r="L248" s="652"/>
      <c r="M248" s="652"/>
      <c r="N248" s="653"/>
      <c r="O248" s="82"/>
    </row>
    <row r="249" spans="1:15" s="1429" customFormat="1" ht="17.25">
      <c r="A249" s="1470">
        <v>242</v>
      </c>
      <c r="B249" s="535"/>
      <c r="C249" s="67"/>
      <c r="D249" s="536" t="s">
        <v>911</v>
      </c>
      <c r="E249" s="527"/>
      <c r="F249" s="537"/>
      <c r="G249" s="537"/>
      <c r="H249" s="538"/>
      <c r="I249" s="340">
        <f t="shared" si="2"/>
        <v>200</v>
      </c>
      <c r="J249" s="654">
        <f>SUM(J247:J248)</f>
        <v>0</v>
      </c>
      <c r="K249" s="654">
        <f>SUM(K247:K248)</f>
        <v>0</v>
      </c>
      <c r="L249" s="654">
        <f>SUM(L247:L248)</f>
        <v>0</v>
      </c>
      <c r="M249" s="654">
        <f>SUM(M247:M248)</f>
        <v>200</v>
      </c>
      <c r="N249" s="655">
        <f>SUM(N247:N248)</f>
        <v>0</v>
      </c>
      <c r="O249" s="359"/>
    </row>
    <row r="250" spans="1:15" s="53" customFormat="1" ht="19.5" customHeight="1">
      <c r="A250" s="1470">
        <v>243</v>
      </c>
      <c r="B250" s="77"/>
      <c r="C250" s="73">
        <v>34</v>
      </c>
      <c r="D250" s="78" t="s">
        <v>558</v>
      </c>
      <c r="E250" s="73" t="s">
        <v>245</v>
      </c>
      <c r="F250" s="44">
        <v>540</v>
      </c>
      <c r="G250" s="44">
        <v>600</v>
      </c>
      <c r="H250" s="79">
        <v>547</v>
      </c>
      <c r="I250" s="1436"/>
      <c r="J250" s="654"/>
      <c r="K250" s="654"/>
      <c r="L250" s="654"/>
      <c r="M250" s="654"/>
      <c r="N250" s="655"/>
      <c r="O250" s="1387"/>
    </row>
    <row r="251" spans="1:15" s="1260" customFormat="1" ht="16.5">
      <c r="A251" s="1470">
        <v>244</v>
      </c>
      <c r="B251" s="1255"/>
      <c r="C251" s="1256"/>
      <c r="D251" s="1261" t="s">
        <v>608</v>
      </c>
      <c r="E251" s="1446"/>
      <c r="F251" s="1258"/>
      <c r="G251" s="1258"/>
      <c r="H251" s="1259"/>
      <c r="I251" s="1447">
        <f t="shared" si="2"/>
        <v>3290</v>
      </c>
      <c r="J251" s="1448"/>
      <c r="K251" s="1448"/>
      <c r="L251" s="1448"/>
      <c r="M251" s="1448">
        <v>3290</v>
      </c>
      <c r="N251" s="1449"/>
      <c r="O251" s="1450">
        <f>SUM(J251:N251)-I251</f>
        <v>0</v>
      </c>
    </row>
    <row r="252" spans="1:15" s="53" customFormat="1" ht="16.5">
      <c r="A252" s="1470">
        <v>245</v>
      </c>
      <c r="B252" s="526"/>
      <c r="C252" s="67"/>
      <c r="D252" s="68" t="s">
        <v>807</v>
      </c>
      <c r="E252" s="527"/>
      <c r="F252" s="528"/>
      <c r="G252" s="528"/>
      <c r="H252" s="529"/>
      <c r="I252" s="1436">
        <f t="shared" si="2"/>
        <v>3290</v>
      </c>
      <c r="J252" s="80"/>
      <c r="K252" s="80"/>
      <c r="L252" s="80"/>
      <c r="M252" s="80">
        <v>3290</v>
      </c>
      <c r="N252" s="81"/>
      <c r="O252" s="59"/>
    </row>
    <row r="253" spans="1:15" s="534" customFormat="1" ht="17.25">
      <c r="A253" s="1470">
        <v>246</v>
      </c>
      <c r="B253" s="530"/>
      <c r="C253" s="83"/>
      <c r="D253" s="76" t="s">
        <v>971</v>
      </c>
      <c r="E253" s="531"/>
      <c r="F253" s="532"/>
      <c r="G253" s="532"/>
      <c r="H253" s="533"/>
      <c r="I253" s="1413">
        <f aca="true" t="shared" si="3" ref="I253:I326">SUM(J253:N253)</f>
        <v>-2600</v>
      </c>
      <c r="J253" s="652"/>
      <c r="K253" s="652"/>
      <c r="L253" s="652"/>
      <c r="M253" s="652">
        <v>-2600</v>
      </c>
      <c r="N253" s="653"/>
      <c r="O253" s="82"/>
    </row>
    <row r="254" spans="1:15" s="1429" customFormat="1" ht="17.25">
      <c r="A254" s="1470">
        <v>247</v>
      </c>
      <c r="B254" s="535"/>
      <c r="C254" s="67"/>
      <c r="D254" s="536" t="s">
        <v>911</v>
      </c>
      <c r="E254" s="527"/>
      <c r="F254" s="537"/>
      <c r="G254" s="537"/>
      <c r="H254" s="538"/>
      <c r="I254" s="340">
        <f t="shared" si="3"/>
        <v>690</v>
      </c>
      <c r="J254" s="654">
        <f>SUM(J252:J253)</f>
        <v>0</v>
      </c>
      <c r="K254" s="654">
        <f>SUM(K252:K253)</f>
        <v>0</v>
      </c>
      <c r="L254" s="654">
        <f>SUM(L252:L253)</f>
        <v>0</v>
      </c>
      <c r="M254" s="654">
        <f>SUM(M252:M253)</f>
        <v>690</v>
      </c>
      <c r="N254" s="655">
        <f>SUM(N252:N253)</f>
        <v>0</v>
      </c>
      <c r="O254" s="359"/>
    </row>
    <row r="255" spans="1:15" s="53" customFormat="1" ht="19.5" customHeight="1">
      <c r="A255" s="1470">
        <v>248</v>
      </c>
      <c r="B255" s="77"/>
      <c r="C255" s="73">
        <v>35</v>
      </c>
      <c r="D255" s="78" t="s">
        <v>247</v>
      </c>
      <c r="E255" s="73" t="s">
        <v>245</v>
      </c>
      <c r="F255" s="44">
        <v>144043</v>
      </c>
      <c r="G255" s="44">
        <v>150000</v>
      </c>
      <c r="H255" s="79">
        <v>92993</v>
      </c>
      <c r="I255" s="1436"/>
      <c r="J255" s="654"/>
      <c r="K255" s="654"/>
      <c r="L255" s="654"/>
      <c r="M255" s="654"/>
      <c r="N255" s="655"/>
      <c r="O255" s="1387"/>
    </row>
    <row r="256" spans="1:15" s="1260" customFormat="1" ht="16.5">
      <c r="A256" s="1470">
        <v>249</v>
      </c>
      <c r="B256" s="1255"/>
      <c r="C256" s="1256"/>
      <c r="D256" s="1261" t="s">
        <v>608</v>
      </c>
      <c r="E256" s="1446"/>
      <c r="F256" s="1258"/>
      <c r="G256" s="1258"/>
      <c r="H256" s="1259"/>
      <c r="I256" s="1447">
        <f t="shared" si="3"/>
        <v>34250</v>
      </c>
      <c r="J256" s="1448"/>
      <c r="K256" s="1448"/>
      <c r="L256" s="1448"/>
      <c r="M256" s="1448">
        <v>34250</v>
      </c>
      <c r="N256" s="1449"/>
      <c r="O256" s="1450">
        <f>SUM(J256:N256)-I256</f>
        <v>0</v>
      </c>
    </row>
    <row r="257" spans="1:15" s="53" customFormat="1" ht="16.5">
      <c r="A257" s="1470">
        <v>250</v>
      </c>
      <c r="B257" s="526"/>
      <c r="C257" s="67"/>
      <c r="D257" s="68" t="s">
        <v>807</v>
      </c>
      <c r="E257" s="527"/>
      <c r="F257" s="528"/>
      <c r="G257" s="528"/>
      <c r="H257" s="529"/>
      <c r="I257" s="1436">
        <f t="shared" si="3"/>
        <v>32619</v>
      </c>
      <c r="J257" s="80"/>
      <c r="K257" s="80"/>
      <c r="L257" s="80"/>
      <c r="M257" s="80">
        <v>32619</v>
      </c>
      <c r="N257" s="81"/>
      <c r="O257" s="59"/>
    </row>
    <row r="258" spans="1:15" s="534" customFormat="1" ht="17.25">
      <c r="A258" s="1470">
        <v>251</v>
      </c>
      <c r="B258" s="530"/>
      <c r="C258" s="83"/>
      <c r="D258" s="76" t="s">
        <v>609</v>
      </c>
      <c r="E258" s="531"/>
      <c r="F258" s="532"/>
      <c r="G258" s="532"/>
      <c r="H258" s="533"/>
      <c r="I258" s="1413">
        <f t="shared" si="3"/>
        <v>0</v>
      </c>
      <c r="J258" s="652"/>
      <c r="K258" s="652"/>
      <c r="L258" s="652"/>
      <c r="M258" s="652"/>
      <c r="N258" s="653"/>
      <c r="O258" s="82"/>
    </row>
    <row r="259" spans="1:15" s="1429" customFormat="1" ht="17.25">
      <c r="A259" s="1470">
        <v>252</v>
      </c>
      <c r="B259" s="535"/>
      <c r="C259" s="67"/>
      <c r="D259" s="536" t="s">
        <v>911</v>
      </c>
      <c r="E259" s="527"/>
      <c r="F259" s="537"/>
      <c r="G259" s="537"/>
      <c r="H259" s="538"/>
      <c r="I259" s="340">
        <f t="shared" si="3"/>
        <v>32619</v>
      </c>
      <c r="J259" s="654">
        <f>SUM(J257:J258)</f>
        <v>0</v>
      </c>
      <c r="K259" s="654">
        <f>SUM(K257:K258)</f>
        <v>0</v>
      </c>
      <c r="L259" s="654">
        <f>SUM(L257:L258)</f>
        <v>0</v>
      </c>
      <c r="M259" s="654">
        <f>SUM(M257:M258)</f>
        <v>32619</v>
      </c>
      <c r="N259" s="655">
        <f>SUM(N257:N258)</f>
        <v>0</v>
      </c>
      <c r="O259" s="359"/>
    </row>
    <row r="260" spans="1:15" s="53" customFormat="1" ht="19.5" customHeight="1">
      <c r="A260" s="1470">
        <v>253</v>
      </c>
      <c r="B260" s="77"/>
      <c r="C260" s="73">
        <v>36</v>
      </c>
      <c r="D260" s="78" t="s">
        <v>559</v>
      </c>
      <c r="E260" s="73" t="s">
        <v>245</v>
      </c>
      <c r="F260" s="44">
        <v>38728</v>
      </c>
      <c r="G260" s="44">
        <v>40000</v>
      </c>
      <c r="H260" s="79">
        <v>27355</v>
      </c>
      <c r="I260" s="1436"/>
      <c r="J260" s="654"/>
      <c r="K260" s="654"/>
      <c r="L260" s="654"/>
      <c r="M260" s="654"/>
      <c r="N260" s="655"/>
      <c r="O260" s="1387"/>
    </row>
    <row r="261" spans="1:15" s="1260" customFormat="1" ht="16.5">
      <c r="A261" s="1470">
        <v>254</v>
      </c>
      <c r="B261" s="1255"/>
      <c r="C261" s="1256"/>
      <c r="D261" s="1261" t="s">
        <v>608</v>
      </c>
      <c r="E261" s="1446"/>
      <c r="F261" s="1258"/>
      <c r="G261" s="1258"/>
      <c r="H261" s="1259"/>
      <c r="I261" s="1447">
        <f t="shared" si="3"/>
        <v>20900</v>
      </c>
      <c r="J261" s="1448"/>
      <c r="K261" s="1448"/>
      <c r="L261" s="1448"/>
      <c r="M261" s="1448">
        <v>20900</v>
      </c>
      <c r="N261" s="1449"/>
      <c r="O261" s="1450">
        <f>SUM(J261:N261)-I261</f>
        <v>0</v>
      </c>
    </row>
    <row r="262" spans="1:15" s="53" customFormat="1" ht="16.5">
      <c r="A262" s="1470">
        <v>255</v>
      </c>
      <c r="B262" s="526"/>
      <c r="C262" s="67"/>
      <c r="D262" s="68" t="s">
        <v>807</v>
      </c>
      <c r="E262" s="527"/>
      <c r="F262" s="528"/>
      <c r="G262" s="528"/>
      <c r="H262" s="529"/>
      <c r="I262" s="1436">
        <f t="shared" si="3"/>
        <v>21400</v>
      </c>
      <c r="J262" s="80"/>
      <c r="K262" s="80"/>
      <c r="L262" s="80"/>
      <c r="M262" s="80">
        <v>21400</v>
      </c>
      <c r="N262" s="81"/>
      <c r="O262" s="59"/>
    </row>
    <row r="263" spans="1:15" s="534" customFormat="1" ht="17.25">
      <c r="A263" s="1470">
        <v>256</v>
      </c>
      <c r="B263" s="530"/>
      <c r="C263" s="83"/>
      <c r="D263" s="76" t="s">
        <v>971</v>
      </c>
      <c r="E263" s="531"/>
      <c r="F263" s="532"/>
      <c r="G263" s="532"/>
      <c r="H263" s="533"/>
      <c r="I263" s="1413">
        <f t="shared" si="3"/>
        <v>-5300</v>
      </c>
      <c r="J263" s="652"/>
      <c r="K263" s="652"/>
      <c r="L263" s="652"/>
      <c r="M263" s="652">
        <v>-5300</v>
      </c>
      <c r="N263" s="653"/>
      <c r="O263" s="82"/>
    </row>
    <row r="264" spans="1:15" s="1429" customFormat="1" ht="17.25">
      <c r="A264" s="1470">
        <v>257</v>
      </c>
      <c r="B264" s="535"/>
      <c r="C264" s="67"/>
      <c r="D264" s="536" t="s">
        <v>911</v>
      </c>
      <c r="E264" s="527"/>
      <c r="F264" s="537"/>
      <c r="G264" s="537"/>
      <c r="H264" s="538"/>
      <c r="I264" s="340">
        <f t="shared" si="3"/>
        <v>16100</v>
      </c>
      <c r="J264" s="654">
        <f>SUM(J262:J263)</f>
        <v>0</v>
      </c>
      <c r="K264" s="654">
        <f>SUM(K262:K263)</f>
        <v>0</v>
      </c>
      <c r="L264" s="654">
        <f>SUM(L262:L263)</f>
        <v>0</v>
      </c>
      <c r="M264" s="654">
        <f>SUM(M262:M263)</f>
        <v>16100</v>
      </c>
      <c r="N264" s="655">
        <f>SUM(N262:N263)</f>
        <v>0</v>
      </c>
      <c r="O264" s="359"/>
    </row>
    <row r="265" spans="1:15" s="53" customFormat="1" ht="19.5" customHeight="1">
      <c r="A265" s="1470">
        <v>258</v>
      </c>
      <c r="B265" s="77"/>
      <c r="C265" s="73">
        <v>37</v>
      </c>
      <c r="D265" s="78" t="s">
        <v>560</v>
      </c>
      <c r="E265" s="73" t="s">
        <v>245</v>
      </c>
      <c r="F265" s="44">
        <v>40173</v>
      </c>
      <c r="G265" s="44">
        <v>42000</v>
      </c>
      <c r="H265" s="79">
        <v>40859</v>
      </c>
      <c r="I265" s="1436"/>
      <c r="J265" s="654"/>
      <c r="K265" s="654"/>
      <c r="L265" s="654"/>
      <c r="M265" s="654"/>
      <c r="N265" s="655"/>
      <c r="O265" s="1387"/>
    </row>
    <row r="266" spans="1:15" s="1260" customFormat="1" ht="16.5">
      <c r="A266" s="1470">
        <v>259</v>
      </c>
      <c r="B266" s="1255"/>
      <c r="C266" s="1256"/>
      <c r="D266" s="1261" t="s">
        <v>608</v>
      </c>
      <c r="E266" s="1446"/>
      <c r="F266" s="1258"/>
      <c r="G266" s="1258"/>
      <c r="H266" s="1259"/>
      <c r="I266" s="1447">
        <f t="shared" si="3"/>
        <v>11000</v>
      </c>
      <c r="J266" s="1448"/>
      <c r="K266" s="1448"/>
      <c r="L266" s="1448"/>
      <c r="M266" s="1448">
        <v>11000</v>
      </c>
      <c r="N266" s="1449"/>
      <c r="O266" s="1450">
        <f>SUM(J266:N266)-I266</f>
        <v>0</v>
      </c>
    </row>
    <row r="267" spans="1:15" s="53" customFormat="1" ht="16.5">
      <c r="A267" s="1470">
        <v>260</v>
      </c>
      <c r="B267" s="526"/>
      <c r="C267" s="67"/>
      <c r="D267" s="68" t="s">
        <v>807</v>
      </c>
      <c r="E267" s="527"/>
      <c r="F267" s="528"/>
      <c r="G267" s="528"/>
      <c r="H267" s="529"/>
      <c r="I267" s="1436">
        <f t="shared" si="3"/>
        <v>11000</v>
      </c>
      <c r="J267" s="80"/>
      <c r="K267" s="80"/>
      <c r="L267" s="80"/>
      <c r="M267" s="80">
        <v>11000</v>
      </c>
      <c r="N267" s="81"/>
      <c r="O267" s="59"/>
    </row>
    <row r="268" spans="1:15" s="534" customFormat="1" ht="17.25">
      <c r="A268" s="1470">
        <v>261</v>
      </c>
      <c r="B268" s="530"/>
      <c r="C268" s="83"/>
      <c r="D268" s="76" t="s">
        <v>609</v>
      </c>
      <c r="E268" s="531"/>
      <c r="F268" s="532"/>
      <c r="G268" s="532"/>
      <c r="H268" s="533"/>
      <c r="I268" s="1413">
        <f t="shared" si="3"/>
        <v>0</v>
      </c>
      <c r="J268" s="652"/>
      <c r="K268" s="652"/>
      <c r="L268" s="652"/>
      <c r="M268" s="652"/>
      <c r="N268" s="653"/>
      <c r="O268" s="82"/>
    </row>
    <row r="269" spans="1:15" s="1429" customFormat="1" ht="17.25">
      <c r="A269" s="1470">
        <v>262</v>
      </c>
      <c r="B269" s="535"/>
      <c r="C269" s="67"/>
      <c r="D269" s="536" t="s">
        <v>911</v>
      </c>
      <c r="E269" s="527"/>
      <c r="F269" s="537"/>
      <c r="G269" s="537"/>
      <c r="H269" s="538"/>
      <c r="I269" s="340">
        <f t="shared" si="3"/>
        <v>11000</v>
      </c>
      <c r="J269" s="654">
        <f>SUM(J267:J268)</f>
        <v>0</v>
      </c>
      <c r="K269" s="654">
        <f>SUM(K267:K268)</f>
        <v>0</v>
      </c>
      <c r="L269" s="654">
        <f>SUM(L267:L268)</f>
        <v>0</v>
      </c>
      <c r="M269" s="654">
        <f>SUM(M267:M268)</f>
        <v>11000</v>
      </c>
      <c r="N269" s="655">
        <f>SUM(N267:N268)</f>
        <v>0</v>
      </c>
      <c r="O269" s="359"/>
    </row>
    <row r="270" spans="1:15" s="53" customFormat="1" ht="19.5" customHeight="1">
      <c r="A270" s="1470">
        <v>263</v>
      </c>
      <c r="B270" s="77"/>
      <c r="C270" s="73">
        <v>38</v>
      </c>
      <c r="D270" s="78" t="s">
        <v>561</v>
      </c>
      <c r="E270" s="73" t="s">
        <v>31</v>
      </c>
      <c r="F270" s="44">
        <v>2604</v>
      </c>
      <c r="G270" s="44">
        <v>3000</v>
      </c>
      <c r="H270" s="79">
        <v>1547</v>
      </c>
      <c r="I270" s="1436"/>
      <c r="J270" s="654"/>
      <c r="K270" s="654"/>
      <c r="L270" s="654"/>
      <c r="M270" s="654"/>
      <c r="N270" s="655"/>
      <c r="O270" s="1387"/>
    </row>
    <row r="271" spans="1:15" s="1260" customFormat="1" ht="16.5">
      <c r="A271" s="1470">
        <v>264</v>
      </c>
      <c r="B271" s="1255"/>
      <c r="C271" s="1256"/>
      <c r="D271" s="1261" t="s">
        <v>608</v>
      </c>
      <c r="E271" s="1446"/>
      <c r="F271" s="1258"/>
      <c r="G271" s="1258"/>
      <c r="H271" s="1259"/>
      <c r="I271" s="1447">
        <f t="shared" si="3"/>
        <v>2000</v>
      </c>
      <c r="J271" s="1448"/>
      <c r="K271" s="1448"/>
      <c r="L271" s="1448"/>
      <c r="M271" s="1448">
        <v>2000</v>
      </c>
      <c r="N271" s="1449"/>
      <c r="O271" s="1450">
        <f>SUM(J271:N271)-I271</f>
        <v>0</v>
      </c>
    </row>
    <row r="272" spans="1:15" s="53" customFormat="1" ht="16.5">
      <c r="A272" s="1470">
        <v>265</v>
      </c>
      <c r="B272" s="526"/>
      <c r="C272" s="67"/>
      <c r="D272" s="68" t="s">
        <v>807</v>
      </c>
      <c r="E272" s="527"/>
      <c r="F272" s="528"/>
      <c r="G272" s="528"/>
      <c r="H272" s="529"/>
      <c r="I272" s="1436">
        <f t="shared" si="3"/>
        <v>2000</v>
      </c>
      <c r="J272" s="80"/>
      <c r="K272" s="80"/>
      <c r="L272" s="80"/>
      <c r="M272" s="80">
        <v>2000</v>
      </c>
      <c r="N272" s="81"/>
      <c r="O272" s="59"/>
    </row>
    <row r="273" spans="1:15" s="534" customFormat="1" ht="17.25">
      <c r="A273" s="1470">
        <v>266</v>
      </c>
      <c r="B273" s="530"/>
      <c r="C273" s="83"/>
      <c r="D273" s="76" t="s">
        <v>971</v>
      </c>
      <c r="E273" s="531"/>
      <c r="F273" s="532"/>
      <c r="G273" s="532"/>
      <c r="H273" s="533"/>
      <c r="I273" s="1413">
        <f t="shared" si="3"/>
        <v>-600</v>
      </c>
      <c r="J273" s="652"/>
      <c r="K273" s="652"/>
      <c r="L273" s="652"/>
      <c r="M273" s="652">
        <v>-600</v>
      </c>
      <c r="N273" s="653"/>
      <c r="O273" s="82"/>
    </row>
    <row r="274" spans="1:15" s="1429" customFormat="1" ht="17.25">
      <c r="A274" s="1470">
        <v>267</v>
      </c>
      <c r="B274" s="535"/>
      <c r="C274" s="67"/>
      <c r="D274" s="536" t="s">
        <v>911</v>
      </c>
      <c r="E274" s="527"/>
      <c r="F274" s="537"/>
      <c r="G274" s="537"/>
      <c r="H274" s="538"/>
      <c r="I274" s="340">
        <f t="shared" si="3"/>
        <v>1400</v>
      </c>
      <c r="J274" s="654">
        <f>SUM(J272:J273)</f>
        <v>0</v>
      </c>
      <c r="K274" s="654">
        <f>SUM(K272:K273)</f>
        <v>0</v>
      </c>
      <c r="L274" s="654">
        <f>SUM(L272:L273)</f>
        <v>0</v>
      </c>
      <c r="M274" s="654">
        <f>SUM(M272:M273)</f>
        <v>1400</v>
      </c>
      <c r="N274" s="655">
        <f>SUM(N272:N273)</f>
        <v>0</v>
      </c>
      <c r="O274" s="359"/>
    </row>
    <row r="275" spans="1:15" s="53" customFormat="1" ht="19.5" customHeight="1">
      <c r="A275" s="1470">
        <v>268</v>
      </c>
      <c r="B275" s="77"/>
      <c r="C275" s="73">
        <v>39</v>
      </c>
      <c r="D275" s="78" t="s">
        <v>563</v>
      </c>
      <c r="E275" s="73" t="s">
        <v>31</v>
      </c>
      <c r="F275" s="44"/>
      <c r="G275" s="44">
        <v>28000</v>
      </c>
      <c r="H275" s="79">
        <v>15878</v>
      </c>
      <c r="I275" s="1436"/>
      <c r="J275" s="654"/>
      <c r="K275" s="654"/>
      <c r="L275" s="654"/>
      <c r="M275" s="654"/>
      <c r="N275" s="655"/>
      <c r="O275" s="1387"/>
    </row>
    <row r="276" spans="1:15" s="1260" customFormat="1" ht="16.5">
      <c r="A276" s="1470">
        <v>269</v>
      </c>
      <c r="B276" s="1255"/>
      <c r="C276" s="1256"/>
      <c r="D276" s="1261" t="s">
        <v>608</v>
      </c>
      <c r="E276" s="1446"/>
      <c r="F276" s="1258"/>
      <c r="G276" s="1258"/>
      <c r="H276" s="1259"/>
      <c r="I276" s="1447">
        <f t="shared" si="3"/>
        <v>12000</v>
      </c>
      <c r="J276" s="1448"/>
      <c r="K276" s="1448"/>
      <c r="L276" s="1448"/>
      <c r="M276" s="1448">
        <v>12000</v>
      </c>
      <c r="N276" s="1449"/>
      <c r="O276" s="1450">
        <f>SUM(J276:N276)-I276</f>
        <v>0</v>
      </c>
    </row>
    <row r="277" spans="1:15" s="53" customFormat="1" ht="16.5">
      <c r="A277" s="1470">
        <v>270</v>
      </c>
      <c r="B277" s="526"/>
      <c r="C277" s="67"/>
      <c r="D277" s="68" t="s">
        <v>807</v>
      </c>
      <c r="E277" s="527"/>
      <c r="F277" s="528"/>
      <c r="G277" s="528"/>
      <c r="H277" s="529"/>
      <c r="I277" s="1436">
        <f t="shared" si="3"/>
        <v>12000</v>
      </c>
      <c r="J277" s="80"/>
      <c r="K277" s="80"/>
      <c r="L277" s="80"/>
      <c r="M277" s="80">
        <v>12000</v>
      </c>
      <c r="N277" s="81"/>
      <c r="O277" s="59"/>
    </row>
    <row r="278" spans="1:15" s="534" customFormat="1" ht="17.25">
      <c r="A278" s="1470">
        <v>271</v>
      </c>
      <c r="B278" s="530"/>
      <c r="C278" s="83"/>
      <c r="D278" s="76" t="s">
        <v>971</v>
      </c>
      <c r="E278" s="531"/>
      <c r="F278" s="532"/>
      <c r="G278" s="532"/>
      <c r="H278" s="533"/>
      <c r="I278" s="1413">
        <f t="shared" si="3"/>
        <v>-2500</v>
      </c>
      <c r="J278" s="652"/>
      <c r="K278" s="652"/>
      <c r="L278" s="652"/>
      <c r="M278" s="652">
        <v>-2500</v>
      </c>
      <c r="N278" s="653"/>
      <c r="O278" s="82"/>
    </row>
    <row r="279" spans="1:15" s="1429" customFormat="1" ht="17.25">
      <c r="A279" s="1470">
        <v>272</v>
      </c>
      <c r="B279" s="535"/>
      <c r="C279" s="67"/>
      <c r="D279" s="536" t="s">
        <v>911</v>
      </c>
      <c r="E279" s="527"/>
      <c r="F279" s="537"/>
      <c r="G279" s="537"/>
      <c r="H279" s="538"/>
      <c r="I279" s="340">
        <f t="shared" si="3"/>
        <v>9500</v>
      </c>
      <c r="J279" s="654">
        <f>SUM(J277:J278)</f>
        <v>0</v>
      </c>
      <c r="K279" s="654">
        <f>SUM(K277:K278)</f>
        <v>0</v>
      </c>
      <c r="L279" s="654">
        <f>SUM(L277:L278)</f>
        <v>0</v>
      </c>
      <c r="M279" s="654">
        <f>SUM(M277:M278)</f>
        <v>9500</v>
      </c>
      <c r="N279" s="655">
        <f>SUM(N277:N278)</f>
        <v>0</v>
      </c>
      <c r="O279" s="359"/>
    </row>
    <row r="280" spans="1:15" s="53" customFormat="1" ht="19.5" customHeight="1">
      <c r="A280" s="1470">
        <v>273</v>
      </c>
      <c r="B280" s="77"/>
      <c r="C280" s="73">
        <v>40</v>
      </c>
      <c r="D280" s="78" t="s">
        <v>248</v>
      </c>
      <c r="E280" s="73" t="s">
        <v>31</v>
      </c>
      <c r="F280" s="44"/>
      <c r="G280" s="44">
        <v>1000</v>
      </c>
      <c r="H280" s="79">
        <v>773</v>
      </c>
      <c r="I280" s="1436"/>
      <c r="J280" s="654"/>
      <c r="K280" s="654"/>
      <c r="L280" s="654"/>
      <c r="M280" s="654"/>
      <c r="N280" s="655"/>
      <c r="O280" s="1387"/>
    </row>
    <row r="281" spans="1:15" s="1260" customFormat="1" ht="16.5">
      <c r="A281" s="1470">
        <v>274</v>
      </c>
      <c r="B281" s="1255"/>
      <c r="C281" s="1256"/>
      <c r="D281" s="1261" t="s">
        <v>608</v>
      </c>
      <c r="E281" s="1446"/>
      <c r="F281" s="1258"/>
      <c r="G281" s="1258"/>
      <c r="H281" s="1259"/>
      <c r="I281" s="1447">
        <f t="shared" si="3"/>
        <v>4800</v>
      </c>
      <c r="J281" s="1448"/>
      <c r="K281" s="1448"/>
      <c r="L281" s="1448"/>
      <c r="M281" s="1448">
        <v>4800</v>
      </c>
      <c r="N281" s="1449"/>
      <c r="O281" s="1450">
        <f>SUM(J281:N281)-I281</f>
        <v>0</v>
      </c>
    </row>
    <row r="282" spans="1:15" s="53" customFormat="1" ht="16.5">
      <c r="A282" s="1470">
        <v>275</v>
      </c>
      <c r="B282" s="526"/>
      <c r="C282" s="67"/>
      <c r="D282" s="68" t="s">
        <v>807</v>
      </c>
      <c r="E282" s="527"/>
      <c r="F282" s="528"/>
      <c r="G282" s="528"/>
      <c r="H282" s="529"/>
      <c r="I282" s="1436">
        <f t="shared" si="3"/>
        <v>4800</v>
      </c>
      <c r="J282" s="80"/>
      <c r="K282" s="80"/>
      <c r="L282" s="80"/>
      <c r="M282" s="80">
        <v>4800</v>
      </c>
      <c r="N282" s="81"/>
      <c r="O282" s="59"/>
    </row>
    <row r="283" spans="1:15" s="534" customFormat="1" ht="17.25">
      <c r="A283" s="1470">
        <v>276</v>
      </c>
      <c r="B283" s="530"/>
      <c r="C283" s="83"/>
      <c r="D283" s="76" t="s">
        <v>609</v>
      </c>
      <c r="E283" s="531"/>
      <c r="F283" s="532"/>
      <c r="G283" s="532"/>
      <c r="H283" s="533"/>
      <c r="I283" s="1413">
        <f t="shared" si="3"/>
        <v>0</v>
      </c>
      <c r="J283" s="652"/>
      <c r="K283" s="652"/>
      <c r="L283" s="652"/>
      <c r="M283" s="652"/>
      <c r="N283" s="653"/>
      <c r="O283" s="82"/>
    </row>
    <row r="284" spans="1:15" s="1429" customFormat="1" ht="17.25">
      <c r="A284" s="1470">
        <v>277</v>
      </c>
      <c r="B284" s="535"/>
      <c r="C284" s="67"/>
      <c r="D284" s="536" t="s">
        <v>911</v>
      </c>
      <c r="E284" s="527"/>
      <c r="F284" s="537"/>
      <c r="G284" s="537"/>
      <c r="H284" s="538"/>
      <c r="I284" s="340">
        <f t="shared" si="3"/>
        <v>4800</v>
      </c>
      <c r="J284" s="654">
        <f>SUM(J282:J283)</f>
        <v>0</v>
      </c>
      <c r="K284" s="654">
        <f>SUM(K282:K283)</f>
        <v>0</v>
      </c>
      <c r="L284" s="654">
        <f>SUM(L282:L283)</f>
        <v>0</v>
      </c>
      <c r="M284" s="654">
        <f>SUM(M282:M283)</f>
        <v>4800</v>
      </c>
      <c r="N284" s="655">
        <f>SUM(N282:N283)</f>
        <v>0</v>
      </c>
      <c r="O284" s="359"/>
    </row>
    <row r="285" spans="1:15" s="53" customFormat="1" ht="18" customHeight="1">
      <c r="A285" s="1470">
        <v>278</v>
      </c>
      <c r="B285" s="77"/>
      <c r="C285" s="73">
        <v>41</v>
      </c>
      <c r="D285" s="78" t="s">
        <v>249</v>
      </c>
      <c r="E285" s="73" t="s">
        <v>31</v>
      </c>
      <c r="F285" s="44">
        <v>16993</v>
      </c>
      <c r="G285" s="44">
        <v>46400</v>
      </c>
      <c r="H285" s="79">
        <v>57444</v>
      </c>
      <c r="I285" s="1436"/>
      <c r="J285" s="654"/>
      <c r="K285" s="654"/>
      <c r="L285" s="654"/>
      <c r="M285" s="654"/>
      <c r="N285" s="655"/>
      <c r="O285" s="1486"/>
    </row>
    <row r="286" spans="1:15" s="1260" customFormat="1" ht="16.5">
      <c r="A286" s="1470">
        <v>279</v>
      </c>
      <c r="B286" s="1255"/>
      <c r="C286" s="1256"/>
      <c r="D286" s="1261" t="s">
        <v>608</v>
      </c>
      <c r="E286" s="1446"/>
      <c r="F286" s="1258"/>
      <c r="G286" s="1258"/>
      <c r="H286" s="1259"/>
      <c r="I286" s="1447">
        <f t="shared" si="3"/>
        <v>16332</v>
      </c>
      <c r="J286" s="1448">
        <v>14389</v>
      </c>
      <c r="K286" s="1448">
        <v>1943</v>
      </c>
      <c r="L286" s="1448"/>
      <c r="M286" s="1448"/>
      <c r="N286" s="1449"/>
      <c r="O286" s="1450">
        <f>SUM(J286:N286)-I286</f>
        <v>0</v>
      </c>
    </row>
    <row r="287" spans="1:15" s="53" customFormat="1" ht="16.5">
      <c r="A287" s="1470">
        <v>280</v>
      </c>
      <c r="B287" s="526"/>
      <c r="C287" s="67"/>
      <c r="D287" s="68" t="s">
        <v>807</v>
      </c>
      <c r="E287" s="527"/>
      <c r="F287" s="528"/>
      <c r="G287" s="528"/>
      <c r="H287" s="529"/>
      <c r="I287" s="1436">
        <f t="shared" si="3"/>
        <v>16991</v>
      </c>
      <c r="J287" s="80">
        <v>15048</v>
      </c>
      <c r="K287" s="80">
        <v>1943</v>
      </c>
      <c r="L287" s="80"/>
      <c r="M287" s="80"/>
      <c r="N287" s="81"/>
      <c r="O287" s="59"/>
    </row>
    <row r="288" spans="1:15" s="534" customFormat="1" ht="17.25">
      <c r="A288" s="1470">
        <v>281</v>
      </c>
      <c r="B288" s="530"/>
      <c r="C288" s="83"/>
      <c r="D288" s="76" t="s">
        <v>685</v>
      </c>
      <c r="E288" s="531"/>
      <c r="F288" s="532"/>
      <c r="G288" s="532"/>
      <c r="H288" s="533"/>
      <c r="I288" s="1413">
        <f t="shared" si="3"/>
        <v>0</v>
      </c>
      <c r="J288" s="652"/>
      <c r="K288" s="652"/>
      <c r="L288" s="652"/>
      <c r="M288" s="652"/>
      <c r="N288" s="653"/>
      <c r="O288" s="82"/>
    </row>
    <row r="289" spans="1:15" s="1429" customFormat="1" ht="17.25">
      <c r="A289" s="1470">
        <v>282</v>
      </c>
      <c r="B289" s="535"/>
      <c r="C289" s="67"/>
      <c r="D289" s="536" t="s">
        <v>911</v>
      </c>
      <c r="E289" s="527"/>
      <c r="F289" s="537"/>
      <c r="G289" s="537"/>
      <c r="H289" s="538"/>
      <c r="I289" s="340">
        <f t="shared" si="3"/>
        <v>16991</v>
      </c>
      <c r="J289" s="654">
        <f>SUM(J287:J288)</f>
        <v>15048</v>
      </c>
      <c r="K289" s="654">
        <f>SUM(K287:K288)</f>
        <v>1943</v>
      </c>
      <c r="L289" s="654">
        <f>SUM(L287:L288)</f>
        <v>0</v>
      </c>
      <c r="M289" s="654">
        <f>SUM(M287:M288)</f>
        <v>0</v>
      </c>
      <c r="N289" s="655">
        <f>SUM(N287:N288)</f>
        <v>0</v>
      </c>
      <c r="O289" s="359"/>
    </row>
    <row r="290" spans="1:15" s="53" customFormat="1" ht="18" customHeight="1">
      <c r="A290" s="1470">
        <v>283</v>
      </c>
      <c r="B290" s="77"/>
      <c r="C290" s="73">
        <v>42</v>
      </c>
      <c r="D290" s="78" t="s">
        <v>834</v>
      </c>
      <c r="E290" s="73" t="s">
        <v>33</v>
      </c>
      <c r="F290" s="44"/>
      <c r="G290" s="44"/>
      <c r="H290" s="79"/>
      <c r="I290" s="1436"/>
      <c r="J290" s="654"/>
      <c r="K290" s="654"/>
      <c r="L290" s="654"/>
      <c r="M290" s="654"/>
      <c r="N290" s="655"/>
      <c r="O290" s="1486"/>
    </row>
    <row r="291" spans="1:15" s="53" customFormat="1" ht="16.5">
      <c r="A291" s="1470">
        <v>284</v>
      </c>
      <c r="B291" s="526"/>
      <c r="C291" s="67"/>
      <c r="D291" s="68" t="s">
        <v>807</v>
      </c>
      <c r="E291" s="527"/>
      <c r="F291" s="528"/>
      <c r="G291" s="528"/>
      <c r="H291" s="529"/>
      <c r="I291" s="1436">
        <f>SUM(J291:N291)</f>
        <v>913</v>
      </c>
      <c r="J291" s="80">
        <v>719</v>
      </c>
      <c r="K291" s="80">
        <v>194</v>
      </c>
      <c r="L291" s="80"/>
      <c r="M291" s="80"/>
      <c r="N291" s="81"/>
      <c r="O291" s="59"/>
    </row>
    <row r="292" spans="1:15" s="534" customFormat="1" ht="17.25">
      <c r="A292" s="1470">
        <v>285</v>
      </c>
      <c r="B292" s="530"/>
      <c r="C292" s="83"/>
      <c r="D292" s="76" t="s">
        <v>685</v>
      </c>
      <c r="E292" s="531"/>
      <c r="F292" s="532"/>
      <c r="G292" s="532"/>
      <c r="H292" s="533"/>
      <c r="I292" s="1413">
        <f>SUM(J292:N292)</f>
        <v>0</v>
      </c>
      <c r="J292" s="652"/>
      <c r="K292" s="652"/>
      <c r="L292" s="652"/>
      <c r="M292" s="652"/>
      <c r="N292" s="653"/>
      <c r="O292" s="82"/>
    </row>
    <row r="293" spans="1:15" s="1429" customFormat="1" ht="17.25">
      <c r="A293" s="1470">
        <v>286</v>
      </c>
      <c r="B293" s="535"/>
      <c r="C293" s="67"/>
      <c r="D293" s="536" t="s">
        <v>911</v>
      </c>
      <c r="E293" s="527"/>
      <c r="F293" s="537"/>
      <c r="G293" s="537"/>
      <c r="H293" s="538"/>
      <c r="I293" s="340">
        <f>SUM(J293:N293)</f>
        <v>913</v>
      </c>
      <c r="J293" s="654">
        <f>SUM(J291:J292)</f>
        <v>719</v>
      </c>
      <c r="K293" s="654">
        <f>SUM(K291:K292)</f>
        <v>194</v>
      </c>
      <c r="L293" s="654">
        <f>SUM(L291:L292)</f>
        <v>0</v>
      </c>
      <c r="M293" s="654">
        <f>SUM(M291:M292)</f>
        <v>0</v>
      </c>
      <c r="N293" s="655">
        <f>SUM(N291:N292)</f>
        <v>0</v>
      </c>
      <c r="O293" s="359"/>
    </row>
    <row r="294" spans="1:15" s="53" customFormat="1" ht="18" customHeight="1">
      <c r="A294" s="1470">
        <v>287</v>
      </c>
      <c r="B294" s="77"/>
      <c r="C294" s="73">
        <v>43</v>
      </c>
      <c r="D294" s="78" t="s">
        <v>250</v>
      </c>
      <c r="E294" s="73" t="s">
        <v>33</v>
      </c>
      <c r="F294" s="44"/>
      <c r="G294" s="44"/>
      <c r="H294" s="79"/>
      <c r="I294" s="1436"/>
      <c r="J294" s="654"/>
      <c r="K294" s="654"/>
      <c r="L294" s="654"/>
      <c r="M294" s="654"/>
      <c r="N294" s="655"/>
      <c r="O294" s="1387"/>
    </row>
    <row r="295" spans="1:15" s="1260" customFormat="1" ht="16.5">
      <c r="A295" s="1470">
        <v>288</v>
      </c>
      <c r="B295" s="1255"/>
      <c r="C295" s="1256"/>
      <c r="D295" s="1261" t="s">
        <v>608</v>
      </c>
      <c r="E295" s="1446"/>
      <c r="F295" s="1258"/>
      <c r="G295" s="1258"/>
      <c r="H295" s="1259"/>
      <c r="I295" s="1447">
        <f t="shared" si="3"/>
        <v>5000</v>
      </c>
      <c r="J295" s="1448"/>
      <c r="K295" s="1448"/>
      <c r="L295" s="1448"/>
      <c r="M295" s="1448">
        <v>5000</v>
      </c>
      <c r="N295" s="1449"/>
      <c r="O295" s="1450">
        <f>SUM(J295:N295)-I295</f>
        <v>0</v>
      </c>
    </row>
    <row r="296" spans="1:15" s="53" customFormat="1" ht="16.5">
      <c r="A296" s="1470">
        <v>289</v>
      </c>
      <c r="B296" s="526"/>
      <c r="C296" s="67"/>
      <c r="D296" s="68" t="s">
        <v>807</v>
      </c>
      <c r="E296" s="527"/>
      <c r="F296" s="528"/>
      <c r="G296" s="528"/>
      <c r="H296" s="529"/>
      <c r="I296" s="1436">
        <f t="shared" si="3"/>
        <v>5000</v>
      </c>
      <c r="J296" s="80"/>
      <c r="K296" s="80"/>
      <c r="L296" s="80"/>
      <c r="M296" s="80">
        <v>5000</v>
      </c>
      <c r="N296" s="81"/>
      <c r="O296" s="59"/>
    </row>
    <row r="297" spans="1:15" s="534" customFormat="1" ht="17.25">
      <c r="A297" s="1470">
        <v>290</v>
      </c>
      <c r="B297" s="530"/>
      <c r="C297" s="83"/>
      <c r="D297" s="76" t="s">
        <v>609</v>
      </c>
      <c r="E297" s="531"/>
      <c r="F297" s="532"/>
      <c r="G297" s="532"/>
      <c r="H297" s="533"/>
      <c r="I297" s="1413">
        <f t="shared" si="3"/>
        <v>0</v>
      </c>
      <c r="J297" s="652"/>
      <c r="K297" s="652"/>
      <c r="L297" s="652"/>
      <c r="M297" s="652"/>
      <c r="N297" s="653"/>
      <c r="O297" s="82"/>
    </row>
    <row r="298" spans="1:15" s="1429" customFormat="1" ht="17.25">
      <c r="A298" s="1470">
        <v>291</v>
      </c>
      <c r="B298" s="535"/>
      <c r="C298" s="67"/>
      <c r="D298" s="536" t="s">
        <v>911</v>
      </c>
      <c r="E298" s="527"/>
      <c r="F298" s="537"/>
      <c r="G298" s="537"/>
      <c r="H298" s="538"/>
      <c r="I298" s="340">
        <f t="shared" si="3"/>
        <v>5000</v>
      </c>
      <c r="J298" s="654">
        <f>SUM(J296:J297)</f>
        <v>0</v>
      </c>
      <c r="K298" s="654">
        <f>SUM(K296:K297)</f>
        <v>0</v>
      </c>
      <c r="L298" s="654">
        <f>SUM(L296:L297)</f>
        <v>0</v>
      </c>
      <c r="M298" s="654">
        <f>SUM(M296:M297)</f>
        <v>5000</v>
      </c>
      <c r="N298" s="655">
        <f>SUM(N296:N297)</f>
        <v>0</v>
      </c>
      <c r="O298" s="359"/>
    </row>
    <row r="299" spans="1:15" s="53" customFormat="1" ht="17.25">
      <c r="A299" s="1470">
        <v>292</v>
      </c>
      <c r="B299" s="77"/>
      <c r="C299" s="73">
        <v>44</v>
      </c>
      <c r="D299" s="78" t="s">
        <v>251</v>
      </c>
      <c r="E299" s="73" t="s">
        <v>33</v>
      </c>
      <c r="F299" s="44"/>
      <c r="G299" s="44">
        <v>500</v>
      </c>
      <c r="H299" s="79"/>
      <c r="I299" s="1436"/>
      <c r="J299" s="654"/>
      <c r="K299" s="654"/>
      <c r="L299" s="654"/>
      <c r="M299" s="654"/>
      <c r="N299" s="655"/>
      <c r="O299" s="1387"/>
    </row>
    <row r="300" spans="1:15" s="1260" customFormat="1" ht="16.5">
      <c r="A300" s="1470">
        <v>293</v>
      </c>
      <c r="B300" s="1255"/>
      <c r="C300" s="1256"/>
      <c r="D300" s="1261" t="s">
        <v>608</v>
      </c>
      <c r="E300" s="1446"/>
      <c r="F300" s="1258"/>
      <c r="G300" s="1258"/>
      <c r="H300" s="1259"/>
      <c r="I300" s="1447">
        <f t="shared" si="3"/>
        <v>500</v>
      </c>
      <c r="J300" s="1448"/>
      <c r="K300" s="1448"/>
      <c r="L300" s="1448"/>
      <c r="M300" s="1448">
        <v>500</v>
      </c>
      <c r="N300" s="1449"/>
      <c r="O300" s="1450">
        <f>SUM(J300:N300)-I300</f>
        <v>0</v>
      </c>
    </row>
    <row r="301" spans="1:15" s="53" customFormat="1" ht="16.5">
      <c r="A301" s="1470">
        <v>294</v>
      </c>
      <c r="B301" s="526"/>
      <c r="C301" s="67"/>
      <c r="D301" s="68" t="s">
        <v>807</v>
      </c>
      <c r="E301" s="527"/>
      <c r="F301" s="528"/>
      <c r="G301" s="528"/>
      <c r="H301" s="529"/>
      <c r="I301" s="1436">
        <f t="shared" si="3"/>
        <v>500</v>
      </c>
      <c r="J301" s="80"/>
      <c r="K301" s="80"/>
      <c r="L301" s="80"/>
      <c r="M301" s="80">
        <v>500</v>
      </c>
      <c r="N301" s="81"/>
      <c r="O301" s="59"/>
    </row>
    <row r="302" spans="1:15" s="534" customFormat="1" ht="17.25">
      <c r="A302" s="1470">
        <v>295</v>
      </c>
      <c r="B302" s="530"/>
      <c r="C302" s="83"/>
      <c r="D302" s="76" t="s">
        <v>971</v>
      </c>
      <c r="E302" s="531"/>
      <c r="F302" s="532"/>
      <c r="G302" s="532"/>
      <c r="H302" s="533"/>
      <c r="I302" s="1413">
        <f t="shared" si="3"/>
        <v>-500</v>
      </c>
      <c r="J302" s="652"/>
      <c r="K302" s="652"/>
      <c r="L302" s="652"/>
      <c r="M302" s="652">
        <v>-500</v>
      </c>
      <c r="N302" s="653"/>
      <c r="O302" s="82"/>
    </row>
    <row r="303" spans="1:15" s="1429" customFormat="1" ht="17.25">
      <c r="A303" s="1470">
        <v>296</v>
      </c>
      <c r="B303" s="535"/>
      <c r="C303" s="67"/>
      <c r="D303" s="536" t="s">
        <v>911</v>
      </c>
      <c r="E303" s="527"/>
      <c r="F303" s="537"/>
      <c r="G303" s="537"/>
      <c r="H303" s="538"/>
      <c r="I303" s="340">
        <f t="shared" si="3"/>
        <v>0</v>
      </c>
      <c r="J303" s="654">
        <f>SUM(J301:J302)</f>
        <v>0</v>
      </c>
      <c r="K303" s="654">
        <f>SUM(K301:K302)</f>
        <v>0</v>
      </c>
      <c r="L303" s="654">
        <f>SUM(L301:L302)</f>
        <v>0</v>
      </c>
      <c r="M303" s="654">
        <f>SUM(M301:M302)</f>
        <v>0</v>
      </c>
      <c r="N303" s="655">
        <f>SUM(N301:N302)</f>
        <v>0</v>
      </c>
      <c r="O303" s="359"/>
    </row>
    <row r="304" spans="1:15" s="53" customFormat="1" ht="19.5" customHeight="1">
      <c r="A304" s="1470">
        <v>297</v>
      </c>
      <c r="B304" s="77"/>
      <c r="C304" s="73">
        <v>45</v>
      </c>
      <c r="D304" s="78" t="s">
        <v>252</v>
      </c>
      <c r="E304" s="73" t="s">
        <v>31</v>
      </c>
      <c r="F304" s="44"/>
      <c r="G304" s="44"/>
      <c r="H304" s="79"/>
      <c r="I304" s="1436"/>
      <c r="J304" s="654"/>
      <c r="K304" s="654"/>
      <c r="L304" s="654"/>
      <c r="M304" s="654"/>
      <c r="N304" s="655"/>
      <c r="O304" s="1387"/>
    </row>
    <row r="305" spans="1:15" s="1260" customFormat="1" ht="16.5">
      <c r="A305" s="1470">
        <v>298</v>
      </c>
      <c r="B305" s="1255"/>
      <c r="C305" s="1256"/>
      <c r="D305" s="1261" t="s">
        <v>608</v>
      </c>
      <c r="E305" s="1446"/>
      <c r="F305" s="1258"/>
      <c r="G305" s="1258"/>
      <c r="H305" s="1259"/>
      <c r="I305" s="1447">
        <f t="shared" si="3"/>
        <v>18660</v>
      </c>
      <c r="J305" s="1448"/>
      <c r="K305" s="1448"/>
      <c r="L305" s="1448"/>
      <c r="M305" s="1448">
        <v>18660</v>
      </c>
      <c r="N305" s="1449"/>
      <c r="O305" s="1450">
        <f>SUM(J305:N305)-I305</f>
        <v>0</v>
      </c>
    </row>
    <row r="306" spans="1:15" s="53" customFormat="1" ht="16.5">
      <c r="A306" s="1470">
        <v>299</v>
      </c>
      <c r="B306" s="526"/>
      <c r="C306" s="67"/>
      <c r="D306" s="68" t="s">
        <v>807</v>
      </c>
      <c r="E306" s="527"/>
      <c r="F306" s="528"/>
      <c r="G306" s="528"/>
      <c r="H306" s="529"/>
      <c r="I306" s="1436">
        <f t="shared" si="3"/>
        <v>18660</v>
      </c>
      <c r="J306" s="80"/>
      <c r="K306" s="80"/>
      <c r="L306" s="80"/>
      <c r="M306" s="80">
        <v>18660</v>
      </c>
      <c r="N306" s="81"/>
      <c r="O306" s="59"/>
    </row>
    <row r="307" spans="1:15" s="534" customFormat="1" ht="17.25">
      <c r="A307" s="1470">
        <v>300</v>
      </c>
      <c r="B307" s="530"/>
      <c r="C307" s="83"/>
      <c r="D307" s="76" t="s">
        <v>971</v>
      </c>
      <c r="E307" s="531"/>
      <c r="F307" s="532"/>
      <c r="G307" s="532"/>
      <c r="H307" s="533"/>
      <c r="I307" s="1413">
        <f t="shared" si="3"/>
        <v>-8500</v>
      </c>
      <c r="J307" s="652"/>
      <c r="K307" s="652"/>
      <c r="L307" s="652"/>
      <c r="M307" s="652">
        <v>-8500</v>
      </c>
      <c r="N307" s="653"/>
      <c r="O307" s="82"/>
    </row>
    <row r="308" spans="1:15" s="1429" customFormat="1" ht="17.25">
      <c r="A308" s="1470">
        <v>301</v>
      </c>
      <c r="B308" s="535"/>
      <c r="C308" s="67"/>
      <c r="D308" s="536" t="s">
        <v>911</v>
      </c>
      <c r="E308" s="527"/>
      <c r="F308" s="537"/>
      <c r="G308" s="537"/>
      <c r="H308" s="538"/>
      <c r="I308" s="340">
        <f t="shared" si="3"/>
        <v>10160</v>
      </c>
      <c r="J308" s="654">
        <f>SUM(J306:J307)</f>
        <v>0</v>
      </c>
      <c r="K308" s="654">
        <f>SUM(K306:K307)</f>
        <v>0</v>
      </c>
      <c r="L308" s="654">
        <f>SUM(L306:L307)</f>
        <v>0</v>
      </c>
      <c r="M308" s="654">
        <f>SUM(M306:M307)</f>
        <v>10160</v>
      </c>
      <c r="N308" s="655">
        <f>SUM(N306:N307)</f>
        <v>0</v>
      </c>
      <c r="O308" s="359"/>
    </row>
    <row r="309" spans="1:15" s="682" customFormat="1" ht="19.5" customHeight="1">
      <c r="A309" s="1470">
        <v>302</v>
      </c>
      <c r="B309" s="776"/>
      <c r="C309" s="777">
        <v>46</v>
      </c>
      <c r="D309" s="78" t="s">
        <v>253</v>
      </c>
      <c r="E309" s="777" t="s">
        <v>31</v>
      </c>
      <c r="F309" s="778">
        <v>10000</v>
      </c>
      <c r="G309" s="778">
        <v>11000</v>
      </c>
      <c r="H309" s="779">
        <v>11000</v>
      </c>
      <c r="I309" s="1437"/>
      <c r="J309" s="673"/>
      <c r="K309" s="673"/>
      <c r="L309" s="673"/>
      <c r="M309" s="673"/>
      <c r="N309" s="674"/>
      <c r="O309" s="692"/>
    </row>
    <row r="310" spans="1:15" s="1260" customFormat="1" ht="16.5">
      <c r="A310" s="1470">
        <v>303</v>
      </c>
      <c r="B310" s="1255"/>
      <c r="C310" s="1256"/>
      <c r="D310" s="1261" t="s">
        <v>608</v>
      </c>
      <c r="E310" s="1446"/>
      <c r="F310" s="1258"/>
      <c r="G310" s="1258"/>
      <c r="H310" s="1259"/>
      <c r="I310" s="1447">
        <f t="shared" si="3"/>
        <v>11500</v>
      </c>
      <c r="J310" s="1448"/>
      <c r="K310" s="1448"/>
      <c r="L310" s="1448"/>
      <c r="M310" s="1448"/>
      <c r="N310" s="1449">
        <v>11500</v>
      </c>
      <c r="O310" s="1450">
        <f>SUM(J310:N310)-I310</f>
        <v>0</v>
      </c>
    </row>
    <row r="311" spans="1:15" s="53" customFormat="1" ht="16.5">
      <c r="A311" s="1470">
        <v>304</v>
      </c>
      <c r="B311" s="526"/>
      <c r="C311" s="67"/>
      <c r="D311" s="68" t="s">
        <v>807</v>
      </c>
      <c r="E311" s="527"/>
      <c r="F311" s="528"/>
      <c r="G311" s="528"/>
      <c r="H311" s="529"/>
      <c r="I311" s="1436">
        <f t="shared" si="3"/>
        <v>11500</v>
      </c>
      <c r="J311" s="80"/>
      <c r="K311" s="80"/>
      <c r="L311" s="80"/>
      <c r="M311" s="80"/>
      <c r="N311" s="81">
        <v>11500</v>
      </c>
      <c r="O311" s="59"/>
    </row>
    <row r="312" spans="1:15" s="534" customFormat="1" ht="17.25">
      <c r="A312" s="1470">
        <v>305</v>
      </c>
      <c r="B312" s="530"/>
      <c r="C312" s="83"/>
      <c r="D312" s="76" t="s">
        <v>609</v>
      </c>
      <c r="E312" s="531"/>
      <c r="F312" s="532"/>
      <c r="G312" s="532"/>
      <c r="H312" s="533"/>
      <c r="I312" s="1413">
        <f t="shared" si="3"/>
        <v>0</v>
      </c>
      <c r="J312" s="652"/>
      <c r="K312" s="652"/>
      <c r="L312" s="652"/>
      <c r="M312" s="652"/>
      <c r="N312" s="653"/>
      <c r="O312" s="82"/>
    </row>
    <row r="313" spans="1:15" s="1429" customFormat="1" ht="17.25">
      <c r="A313" s="1470">
        <v>306</v>
      </c>
      <c r="B313" s="535"/>
      <c r="C313" s="67"/>
      <c r="D313" s="536" t="s">
        <v>911</v>
      </c>
      <c r="E313" s="527"/>
      <c r="F313" s="537"/>
      <c r="G313" s="537"/>
      <c r="H313" s="538"/>
      <c r="I313" s="340">
        <f t="shared" si="3"/>
        <v>11500</v>
      </c>
      <c r="J313" s="654">
        <f>SUM(J311:J312)</f>
        <v>0</v>
      </c>
      <c r="K313" s="654">
        <f>SUM(K311:K312)</f>
        <v>0</v>
      </c>
      <c r="L313" s="654">
        <f>SUM(L311:L312)</f>
        <v>0</v>
      </c>
      <c r="M313" s="654">
        <f>SUM(M311:M312)</f>
        <v>0</v>
      </c>
      <c r="N313" s="655">
        <f>SUM(N311:N312)</f>
        <v>11500</v>
      </c>
      <c r="O313" s="359"/>
    </row>
    <row r="314" spans="1:15" s="682" customFormat="1" ht="19.5" customHeight="1">
      <c r="A314" s="1470">
        <v>307</v>
      </c>
      <c r="B314" s="776"/>
      <c r="C314" s="777">
        <v>47</v>
      </c>
      <c r="D314" s="78" t="s">
        <v>254</v>
      </c>
      <c r="E314" s="777" t="s">
        <v>31</v>
      </c>
      <c r="F314" s="778">
        <v>54000</v>
      </c>
      <c r="G314" s="778">
        <v>60000</v>
      </c>
      <c r="H314" s="779">
        <v>60000</v>
      </c>
      <c r="I314" s="1437"/>
      <c r="J314" s="673"/>
      <c r="K314" s="673"/>
      <c r="L314" s="673"/>
      <c r="M314" s="673"/>
      <c r="N314" s="674"/>
      <c r="O314" s="692"/>
    </row>
    <row r="315" spans="1:15" s="1260" customFormat="1" ht="16.5">
      <c r="A315" s="1470">
        <v>308</v>
      </c>
      <c r="B315" s="1255"/>
      <c r="C315" s="1256"/>
      <c r="D315" s="1261" t="s">
        <v>608</v>
      </c>
      <c r="E315" s="1446"/>
      <c r="F315" s="1258"/>
      <c r="G315" s="1258"/>
      <c r="H315" s="1259"/>
      <c r="I315" s="1447">
        <f t="shared" si="3"/>
        <v>60000</v>
      </c>
      <c r="J315" s="1448"/>
      <c r="K315" s="1448"/>
      <c r="L315" s="1448"/>
      <c r="M315" s="1448"/>
      <c r="N315" s="1449">
        <v>60000</v>
      </c>
      <c r="O315" s="1450">
        <f>SUM(J315:N315)-I315</f>
        <v>0</v>
      </c>
    </row>
    <row r="316" spans="1:15" s="53" customFormat="1" ht="16.5">
      <c r="A316" s="1470">
        <v>309</v>
      </c>
      <c r="B316" s="526"/>
      <c r="C316" s="67"/>
      <c r="D316" s="68" t="s">
        <v>807</v>
      </c>
      <c r="E316" s="527"/>
      <c r="F316" s="528"/>
      <c r="G316" s="528"/>
      <c r="H316" s="529"/>
      <c r="I316" s="1436">
        <f t="shared" si="3"/>
        <v>60000</v>
      </c>
      <c r="J316" s="80"/>
      <c r="K316" s="80"/>
      <c r="L316" s="80"/>
      <c r="M316" s="80"/>
      <c r="N316" s="81">
        <v>60000</v>
      </c>
      <c r="O316" s="59"/>
    </row>
    <row r="317" spans="1:15" s="534" customFormat="1" ht="17.25">
      <c r="A317" s="1470">
        <v>310</v>
      </c>
      <c r="B317" s="530"/>
      <c r="C317" s="83"/>
      <c r="D317" s="76" t="s">
        <v>609</v>
      </c>
      <c r="E317" s="531"/>
      <c r="F317" s="532"/>
      <c r="G317" s="532"/>
      <c r="H317" s="533"/>
      <c r="I317" s="1413">
        <f t="shared" si="3"/>
        <v>0</v>
      </c>
      <c r="J317" s="652"/>
      <c r="K317" s="652"/>
      <c r="L317" s="652"/>
      <c r="M317" s="652"/>
      <c r="N317" s="653"/>
      <c r="O317" s="82"/>
    </row>
    <row r="318" spans="1:15" s="1429" customFormat="1" ht="17.25">
      <c r="A318" s="1470">
        <v>311</v>
      </c>
      <c r="B318" s="535"/>
      <c r="C318" s="67"/>
      <c r="D318" s="536" t="s">
        <v>911</v>
      </c>
      <c r="E318" s="527"/>
      <c r="F318" s="537"/>
      <c r="G318" s="537"/>
      <c r="H318" s="538"/>
      <c r="I318" s="340">
        <f t="shared" si="3"/>
        <v>60000</v>
      </c>
      <c r="J318" s="654">
        <f>SUM(J316:J317)</f>
        <v>0</v>
      </c>
      <c r="K318" s="654">
        <f>SUM(K316:K317)</f>
        <v>0</v>
      </c>
      <c r="L318" s="654">
        <f>SUM(L316:L317)</f>
        <v>0</v>
      </c>
      <c r="M318" s="654">
        <f>SUM(M316:M317)</f>
        <v>0</v>
      </c>
      <c r="N318" s="655">
        <f>SUM(N316:N317)</f>
        <v>60000</v>
      </c>
      <c r="O318" s="359"/>
    </row>
    <row r="319" spans="1:15" s="682" customFormat="1" ht="19.5" customHeight="1">
      <c r="A319" s="1470">
        <v>312</v>
      </c>
      <c r="B319" s="776"/>
      <c r="C319" s="777">
        <v>48</v>
      </c>
      <c r="D319" s="78" t="s">
        <v>255</v>
      </c>
      <c r="E319" s="777" t="s">
        <v>31</v>
      </c>
      <c r="F319" s="778">
        <v>201585</v>
      </c>
      <c r="G319" s="778">
        <v>268213</v>
      </c>
      <c r="H319" s="779">
        <v>294413</v>
      </c>
      <c r="I319" s="1437"/>
      <c r="J319" s="673"/>
      <c r="K319" s="673"/>
      <c r="L319" s="673"/>
      <c r="M319" s="673"/>
      <c r="N319" s="674"/>
      <c r="O319" s="692"/>
    </row>
    <row r="320" spans="1:15" s="1260" customFormat="1" ht="16.5">
      <c r="A320" s="1470">
        <v>313</v>
      </c>
      <c r="B320" s="1255"/>
      <c r="C320" s="1256"/>
      <c r="D320" s="1261" t="s">
        <v>608</v>
      </c>
      <c r="E320" s="1446"/>
      <c r="F320" s="1258"/>
      <c r="G320" s="1258"/>
      <c r="H320" s="1259"/>
      <c r="I320" s="1447">
        <f t="shared" si="3"/>
        <v>275966</v>
      </c>
      <c r="J320" s="1448"/>
      <c r="K320" s="1448"/>
      <c r="L320" s="1448"/>
      <c r="M320" s="1448"/>
      <c r="N320" s="1449">
        <v>275966</v>
      </c>
      <c r="O320" s="1450">
        <f>SUM(J320:N320)-I320</f>
        <v>0</v>
      </c>
    </row>
    <row r="321" spans="1:15" s="53" customFormat="1" ht="16.5">
      <c r="A321" s="1470">
        <v>314</v>
      </c>
      <c r="B321" s="526"/>
      <c r="C321" s="67"/>
      <c r="D321" s="68" t="s">
        <v>807</v>
      </c>
      <c r="E321" s="527"/>
      <c r="F321" s="528"/>
      <c r="G321" s="528"/>
      <c r="H321" s="529"/>
      <c r="I321" s="1436">
        <f t="shared" si="3"/>
        <v>311474</v>
      </c>
      <c r="J321" s="80"/>
      <c r="K321" s="80"/>
      <c r="L321" s="80"/>
      <c r="M321" s="80"/>
      <c r="N321" s="81">
        <v>311474</v>
      </c>
      <c r="O321" s="59"/>
    </row>
    <row r="322" spans="1:15" s="534" customFormat="1" ht="17.25">
      <c r="A322" s="1470">
        <v>315</v>
      </c>
      <c r="B322" s="530"/>
      <c r="C322" s="83"/>
      <c r="D322" s="76" t="s">
        <v>925</v>
      </c>
      <c r="E322" s="531"/>
      <c r="F322" s="532"/>
      <c r="G322" s="532"/>
      <c r="H322" s="533"/>
      <c r="I322" s="1413">
        <f t="shared" si="3"/>
        <v>4963</v>
      </c>
      <c r="J322" s="652"/>
      <c r="K322" s="652"/>
      <c r="L322" s="652"/>
      <c r="M322" s="652"/>
      <c r="N322" s="653">
        <v>4963</v>
      </c>
      <c r="O322" s="82"/>
    </row>
    <row r="323" spans="1:15" s="1429" customFormat="1" ht="17.25">
      <c r="A323" s="1470">
        <v>316</v>
      </c>
      <c r="B323" s="535"/>
      <c r="C323" s="67"/>
      <c r="D323" s="536" t="s">
        <v>911</v>
      </c>
      <c r="E323" s="527"/>
      <c r="F323" s="537"/>
      <c r="G323" s="537"/>
      <c r="H323" s="538"/>
      <c r="I323" s="340">
        <f>SUM(J323:N323)</f>
        <v>316437</v>
      </c>
      <c r="J323" s="654">
        <f>SUM(J321:J322)</f>
        <v>0</v>
      </c>
      <c r="K323" s="654">
        <f>SUM(K321:K322)</f>
        <v>0</v>
      </c>
      <c r="L323" s="654">
        <f>SUM(L321:L322)</f>
        <v>0</v>
      </c>
      <c r="M323" s="654">
        <f>SUM(M321:M322)</f>
        <v>0</v>
      </c>
      <c r="N323" s="655">
        <f>SUM(N321:N322)</f>
        <v>316437</v>
      </c>
      <c r="O323" s="359"/>
    </row>
    <row r="324" spans="1:15" s="53" customFormat="1" ht="19.5" customHeight="1">
      <c r="A324" s="1470">
        <v>317</v>
      </c>
      <c r="B324" s="77"/>
      <c r="C324" s="73">
        <v>49</v>
      </c>
      <c r="D324" s="78" t="s">
        <v>256</v>
      </c>
      <c r="E324" s="73" t="s">
        <v>31</v>
      </c>
      <c r="F324" s="44">
        <v>128658</v>
      </c>
      <c r="G324" s="44">
        <v>128806</v>
      </c>
      <c r="H324" s="79">
        <v>139612</v>
      </c>
      <c r="I324" s="1436"/>
      <c r="J324" s="654"/>
      <c r="K324" s="654"/>
      <c r="L324" s="654"/>
      <c r="M324" s="654"/>
      <c r="N324" s="655"/>
      <c r="O324" s="1387"/>
    </row>
    <row r="325" spans="1:15" s="1260" customFormat="1" ht="16.5">
      <c r="A325" s="1470">
        <v>318</v>
      </c>
      <c r="B325" s="1255"/>
      <c r="C325" s="1256"/>
      <c r="D325" s="1261" t="s">
        <v>608</v>
      </c>
      <c r="E325" s="1446"/>
      <c r="F325" s="1258"/>
      <c r="G325" s="1258"/>
      <c r="H325" s="1259"/>
      <c r="I325" s="1447">
        <f t="shared" si="3"/>
        <v>134866</v>
      </c>
      <c r="J325" s="1448"/>
      <c r="K325" s="1448"/>
      <c r="L325" s="1448"/>
      <c r="M325" s="1448"/>
      <c r="N325" s="1449">
        <v>134866</v>
      </c>
      <c r="O325" s="1450">
        <f>SUM(J325:N325)-I325</f>
        <v>0</v>
      </c>
    </row>
    <row r="326" spans="1:15" s="53" customFormat="1" ht="16.5">
      <c r="A326" s="1470">
        <v>319</v>
      </c>
      <c r="B326" s="526"/>
      <c r="C326" s="67"/>
      <c r="D326" s="68" t="s">
        <v>807</v>
      </c>
      <c r="E326" s="527"/>
      <c r="F326" s="528"/>
      <c r="G326" s="528"/>
      <c r="H326" s="529"/>
      <c r="I326" s="1436">
        <f t="shared" si="3"/>
        <v>143568</v>
      </c>
      <c r="J326" s="80"/>
      <c r="K326" s="80"/>
      <c r="L326" s="80"/>
      <c r="M326" s="80"/>
      <c r="N326" s="81">
        <v>143568</v>
      </c>
      <c r="O326" s="59"/>
    </row>
    <row r="327" spans="1:15" s="534" customFormat="1" ht="17.25">
      <c r="A327" s="1470">
        <v>320</v>
      </c>
      <c r="B327" s="530"/>
      <c r="C327" s="83"/>
      <c r="D327" s="76" t="s">
        <v>925</v>
      </c>
      <c r="E327" s="531"/>
      <c r="F327" s="532"/>
      <c r="G327" s="532"/>
      <c r="H327" s="533"/>
      <c r="I327" s="1413">
        <f aca="true" t="shared" si="4" ref="I327:I414">SUM(J327:N327)</f>
        <v>1847</v>
      </c>
      <c r="J327" s="652"/>
      <c r="K327" s="652"/>
      <c r="L327" s="652"/>
      <c r="M327" s="652"/>
      <c r="N327" s="653">
        <v>1847</v>
      </c>
      <c r="O327" s="82"/>
    </row>
    <row r="328" spans="1:15" s="1429" customFormat="1" ht="17.25">
      <c r="A328" s="1470">
        <v>321</v>
      </c>
      <c r="B328" s="535"/>
      <c r="C328" s="67"/>
      <c r="D328" s="536" t="s">
        <v>911</v>
      </c>
      <c r="E328" s="527"/>
      <c r="F328" s="537"/>
      <c r="G328" s="537"/>
      <c r="H328" s="538"/>
      <c r="I328" s="340">
        <f>SUM(J328:N328)</f>
        <v>145415</v>
      </c>
      <c r="J328" s="654">
        <f>SUM(J326:J327)</f>
        <v>0</v>
      </c>
      <c r="K328" s="654">
        <f>SUM(K326:K327)</f>
        <v>0</v>
      </c>
      <c r="L328" s="654">
        <f>SUM(L326:L327)</f>
        <v>0</v>
      </c>
      <c r="M328" s="654">
        <f>SUM(M326:M327)</f>
        <v>0</v>
      </c>
      <c r="N328" s="655">
        <f>SUM(N326:N327)</f>
        <v>145415</v>
      </c>
      <c r="O328" s="359"/>
    </row>
    <row r="329" spans="1:15" s="53" customFormat="1" ht="17.25">
      <c r="A329" s="1470">
        <v>322</v>
      </c>
      <c r="B329" s="77"/>
      <c r="C329" s="73">
        <v>50</v>
      </c>
      <c r="D329" s="78" t="s">
        <v>257</v>
      </c>
      <c r="E329" s="73" t="s">
        <v>31</v>
      </c>
      <c r="F329" s="44"/>
      <c r="G329" s="44">
        <v>17400</v>
      </c>
      <c r="H329" s="79">
        <v>17125</v>
      </c>
      <c r="I329" s="1436"/>
      <c r="J329" s="654"/>
      <c r="K329" s="654"/>
      <c r="L329" s="654"/>
      <c r="M329" s="654"/>
      <c r="N329" s="655"/>
      <c r="O329" s="1387"/>
    </row>
    <row r="330" spans="1:15" s="1260" customFormat="1" ht="16.5">
      <c r="A330" s="1470">
        <v>323</v>
      </c>
      <c r="B330" s="1255"/>
      <c r="C330" s="1256"/>
      <c r="D330" s="1261" t="s">
        <v>608</v>
      </c>
      <c r="E330" s="1446"/>
      <c r="F330" s="1258"/>
      <c r="G330" s="1258"/>
      <c r="H330" s="1259"/>
      <c r="I330" s="1447">
        <f t="shared" si="4"/>
        <v>29800</v>
      </c>
      <c r="J330" s="1448"/>
      <c r="K330" s="1448"/>
      <c r="L330" s="1448">
        <v>29800</v>
      </c>
      <c r="M330" s="1448"/>
      <c r="N330" s="1449"/>
      <c r="O330" s="1450">
        <f>SUM(J330:N330)-I330</f>
        <v>0</v>
      </c>
    </row>
    <row r="331" spans="1:15" s="53" customFormat="1" ht="16.5">
      <c r="A331" s="1470">
        <v>324</v>
      </c>
      <c r="B331" s="526"/>
      <c r="C331" s="67"/>
      <c r="D331" s="68" t="s">
        <v>807</v>
      </c>
      <c r="E331" s="527"/>
      <c r="F331" s="528"/>
      <c r="G331" s="528"/>
      <c r="H331" s="529"/>
      <c r="I331" s="1436">
        <f t="shared" si="4"/>
        <v>29800</v>
      </c>
      <c r="J331" s="80"/>
      <c r="K331" s="80"/>
      <c r="L331" s="80">
        <v>29800</v>
      </c>
      <c r="M331" s="80"/>
      <c r="N331" s="81"/>
      <c r="O331" s="59"/>
    </row>
    <row r="332" spans="1:15" s="534" customFormat="1" ht="17.25">
      <c r="A332" s="1470">
        <v>325</v>
      </c>
      <c r="B332" s="530"/>
      <c r="C332" s="83"/>
      <c r="D332" s="76" t="s">
        <v>609</v>
      </c>
      <c r="E332" s="531"/>
      <c r="F332" s="532"/>
      <c r="G332" s="532"/>
      <c r="H332" s="533"/>
      <c r="I332" s="1413">
        <f t="shared" si="4"/>
        <v>0</v>
      </c>
      <c r="J332" s="652"/>
      <c r="K332" s="652"/>
      <c r="L332" s="652"/>
      <c r="M332" s="652"/>
      <c r="N332" s="653"/>
      <c r="O332" s="82"/>
    </row>
    <row r="333" spans="1:15" s="1429" customFormat="1" ht="17.25">
      <c r="A333" s="1470">
        <v>326</v>
      </c>
      <c r="B333" s="535"/>
      <c r="C333" s="67"/>
      <c r="D333" s="536" t="s">
        <v>911</v>
      </c>
      <c r="E333" s="527"/>
      <c r="F333" s="537"/>
      <c r="G333" s="537"/>
      <c r="H333" s="538"/>
      <c r="I333" s="340">
        <f t="shared" si="4"/>
        <v>29800</v>
      </c>
      <c r="J333" s="654">
        <f>SUM(J331:J332)</f>
        <v>0</v>
      </c>
      <c r="K333" s="654">
        <f>SUM(K331:K332)</f>
        <v>0</v>
      </c>
      <c r="L333" s="654">
        <f>SUM(L331:L332)</f>
        <v>29800</v>
      </c>
      <c r="M333" s="654">
        <f>SUM(M331:M332)</f>
        <v>0</v>
      </c>
      <c r="N333" s="655">
        <f>SUM(N331:N332)</f>
        <v>0</v>
      </c>
      <c r="O333" s="359"/>
    </row>
    <row r="334" spans="1:15" s="53" customFormat="1" ht="17.25">
      <c r="A334" s="1470">
        <v>327</v>
      </c>
      <c r="B334" s="77"/>
      <c r="C334" s="73">
        <v>51</v>
      </c>
      <c r="D334" s="78" t="s">
        <v>258</v>
      </c>
      <c r="E334" s="73" t="s">
        <v>33</v>
      </c>
      <c r="F334" s="44">
        <v>1000</v>
      </c>
      <c r="G334" s="44">
        <v>1700</v>
      </c>
      <c r="H334" s="79">
        <v>1700</v>
      </c>
      <c r="I334" s="1436"/>
      <c r="J334" s="654"/>
      <c r="K334" s="654"/>
      <c r="L334" s="654"/>
      <c r="M334" s="654"/>
      <c r="N334" s="655"/>
      <c r="O334" s="1387"/>
    </row>
    <row r="335" spans="1:15" s="1260" customFormat="1" ht="16.5">
      <c r="A335" s="1470">
        <v>328</v>
      </c>
      <c r="B335" s="1255"/>
      <c r="C335" s="1256"/>
      <c r="D335" s="1261" t="s">
        <v>608</v>
      </c>
      <c r="E335" s="1446"/>
      <c r="F335" s="1258"/>
      <c r="G335" s="1258"/>
      <c r="H335" s="1259"/>
      <c r="I335" s="1447">
        <f t="shared" si="4"/>
        <v>1700</v>
      </c>
      <c r="J335" s="1448"/>
      <c r="K335" s="1448"/>
      <c r="L335" s="1448">
        <v>1700</v>
      </c>
      <c r="M335" s="1448"/>
      <c r="N335" s="1449"/>
      <c r="O335" s="1450">
        <f>SUM(J335:N335)-I335</f>
        <v>0</v>
      </c>
    </row>
    <row r="336" spans="1:15" s="53" customFormat="1" ht="16.5">
      <c r="A336" s="1470">
        <v>329</v>
      </c>
      <c r="B336" s="526"/>
      <c r="C336" s="67"/>
      <c r="D336" s="68" t="s">
        <v>807</v>
      </c>
      <c r="E336" s="527"/>
      <c r="F336" s="528"/>
      <c r="G336" s="528"/>
      <c r="H336" s="529"/>
      <c r="I336" s="1436">
        <f t="shared" si="4"/>
        <v>1700</v>
      </c>
      <c r="J336" s="80"/>
      <c r="K336" s="80"/>
      <c r="L336" s="80">
        <v>1700</v>
      </c>
      <c r="M336" s="80"/>
      <c r="N336" s="81"/>
      <c r="O336" s="59"/>
    </row>
    <row r="337" spans="1:15" s="534" customFormat="1" ht="17.25">
      <c r="A337" s="1470">
        <v>330</v>
      </c>
      <c r="B337" s="530"/>
      <c r="C337" s="83"/>
      <c r="D337" s="76" t="s">
        <v>609</v>
      </c>
      <c r="E337" s="531"/>
      <c r="F337" s="532"/>
      <c r="G337" s="532"/>
      <c r="H337" s="533"/>
      <c r="I337" s="1413">
        <f t="shared" si="4"/>
        <v>0</v>
      </c>
      <c r="J337" s="652"/>
      <c r="K337" s="652"/>
      <c r="L337" s="652"/>
      <c r="M337" s="652"/>
      <c r="N337" s="653"/>
      <c r="O337" s="82"/>
    </row>
    <row r="338" spans="1:15" s="1429" customFormat="1" ht="17.25">
      <c r="A338" s="1470">
        <v>331</v>
      </c>
      <c r="B338" s="535"/>
      <c r="C338" s="67"/>
      <c r="D338" s="536" t="s">
        <v>911</v>
      </c>
      <c r="E338" s="527"/>
      <c r="F338" s="537"/>
      <c r="G338" s="537"/>
      <c r="H338" s="538"/>
      <c r="I338" s="340">
        <f t="shared" si="4"/>
        <v>1700</v>
      </c>
      <c r="J338" s="654">
        <f>SUM(J336:J337)</f>
        <v>0</v>
      </c>
      <c r="K338" s="654">
        <f>SUM(K336:K337)</f>
        <v>0</v>
      </c>
      <c r="L338" s="654">
        <f>SUM(L336:L337)</f>
        <v>1700</v>
      </c>
      <c r="M338" s="654">
        <f>SUM(M336:M337)</f>
        <v>0</v>
      </c>
      <c r="N338" s="655">
        <f>SUM(N336:N337)</f>
        <v>0</v>
      </c>
      <c r="O338" s="359"/>
    </row>
    <row r="339" spans="1:15" s="53" customFormat="1" ht="17.25">
      <c r="A339" s="1470">
        <v>332</v>
      </c>
      <c r="B339" s="77"/>
      <c r="C339" s="73">
        <v>52</v>
      </c>
      <c r="D339" s="78" t="s">
        <v>259</v>
      </c>
      <c r="E339" s="73" t="s">
        <v>33</v>
      </c>
      <c r="F339" s="44">
        <v>2110</v>
      </c>
      <c r="G339" s="44">
        <v>6000</v>
      </c>
      <c r="H339" s="79"/>
      <c r="I339" s="1436"/>
      <c r="J339" s="654"/>
      <c r="K339" s="654"/>
      <c r="L339" s="654"/>
      <c r="M339" s="654"/>
      <c r="N339" s="655"/>
      <c r="O339" s="1387"/>
    </row>
    <row r="340" spans="1:15" s="1260" customFormat="1" ht="16.5">
      <c r="A340" s="1470">
        <v>333</v>
      </c>
      <c r="B340" s="1255"/>
      <c r="C340" s="1256"/>
      <c r="D340" s="1261" t="s">
        <v>608</v>
      </c>
      <c r="E340" s="1446"/>
      <c r="F340" s="1258"/>
      <c r="G340" s="1258"/>
      <c r="H340" s="1259"/>
      <c r="I340" s="1447">
        <f t="shared" si="4"/>
        <v>0</v>
      </c>
      <c r="J340" s="1448"/>
      <c r="K340" s="1448"/>
      <c r="L340" s="1448"/>
      <c r="M340" s="1448"/>
      <c r="N340" s="1449"/>
      <c r="O340" s="1450">
        <f>SUM(J340:N340)-I340</f>
        <v>0</v>
      </c>
    </row>
    <row r="341" spans="1:15" s="53" customFormat="1" ht="16.5">
      <c r="A341" s="1470">
        <v>334</v>
      </c>
      <c r="B341" s="526"/>
      <c r="C341" s="67"/>
      <c r="D341" s="68" t="s">
        <v>807</v>
      </c>
      <c r="E341" s="527"/>
      <c r="F341" s="528"/>
      <c r="G341" s="528"/>
      <c r="H341" s="529"/>
      <c r="I341" s="1436">
        <f t="shared" si="4"/>
        <v>1000</v>
      </c>
      <c r="J341" s="80"/>
      <c r="K341" s="80"/>
      <c r="L341" s="80"/>
      <c r="M341" s="80"/>
      <c r="N341" s="81">
        <v>1000</v>
      </c>
      <c r="O341" s="59"/>
    </row>
    <row r="342" spans="1:15" s="534" customFormat="1" ht="17.25">
      <c r="A342" s="1470">
        <v>335</v>
      </c>
      <c r="B342" s="530"/>
      <c r="C342" s="83"/>
      <c r="D342" s="76" t="s">
        <v>609</v>
      </c>
      <c r="E342" s="531"/>
      <c r="F342" s="532"/>
      <c r="G342" s="532"/>
      <c r="H342" s="533"/>
      <c r="I342" s="1413">
        <f t="shared" si="4"/>
        <v>0</v>
      </c>
      <c r="J342" s="652"/>
      <c r="K342" s="652"/>
      <c r="L342" s="652"/>
      <c r="M342" s="652"/>
      <c r="N342" s="653"/>
      <c r="O342" s="82"/>
    </row>
    <row r="343" spans="1:15" s="1429" customFormat="1" ht="17.25">
      <c r="A343" s="1470">
        <v>336</v>
      </c>
      <c r="B343" s="535"/>
      <c r="C343" s="67"/>
      <c r="D343" s="536" t="s">
        <v>911</v>
      </c>
      <c r="E343" s="527"/>
      <c r="F343" s="537"/>
      <c r="G343" s="537"/>
      <c r="H343" s="538"/>
      <c r="I343" s="340">
        <f t="shared" si="4"/>
        <v>1000</v>
      </c>
      <c r="J343" s="654">
        <f>SUM(J341:J342)</f>
        <v>0</v>
      </c>
      <c r="K343" s="654">
        <f>SUM(K341:K342)</f>
        <v>0</v>
      </c>
      <c r="L343" s="654">
        <f>SUM(L341:L342)</f>
        <v>0</v>
      </c>
      <c r="M343" s="654">
        <f>SUM(M341:M342)</f>
        <v>0</v>
      </c>
      <c r="N343" s="655">
        <f>SUM(N341:N342)</f>
        <v>1000</v>
      </c>
      <c r="O343" s="359"/>
    </row>
    <row r="344" spans="1:15" s="53" customFormat="1" ht="17.25">
      <c r="A344" s="1470">
        <v>337</v>
      </c>
      <c r="B344" s="77"/>
      <c r="C344" s="73">
        <v>53</v>
      </c>
      <c r="D344" s="78" t="s">
        <v>260</v>
      </c>
      <c r="E344" s="73" t="s">
        <v>33</v>
      </c>
      <c r="F344" s="44">
        <v>500</v>
      </c>
      <c r="G344" s="44">
        <v>2000</v>
      </c>
      <c r="H344" s="79">
        <v>2000</v>
      </c>
      <c r="I344" s="1436"/>
      <c r="J344" s="654"/>
      <c r="K344" s="654"/>
      <c r="L344" s="654"/>
      <c r="M344" s="654"/>
      <c r="N344" s="655"/>
      <c r="O344" s="1387"/>
    </row>
    <row r="345" spans="1:15" s="1260" customFormat="1" ht="16.5">
      <c r="A345" s="1470">
        <v>338</v>
      </c>
      <c r="B345" s="1255"/>
      <c r="C345" s="1256"/>
      <c r="D345" s="1261" t="s">
        <v>608</v>
      </c>
      <c r="E345" s="1446"/>
      <c r="F345" s="1258"/>
      <c r="G345" s="1258"/>
      <c r="H345" s="1259"/>
      <c r="I345" s="1447">
        <f t="shared" si="4"/>
        <v>1000</v>
      </c>
      <c r="J345" s="1448"/>
      <c r="K345" s="1448"/>
      <c r="L345" s="1448">
        <v>1000</v>
      </c>
      <c r="M345" s="1448"/>
      <c r="N345" s="1449"/>
      <c r="O345" s="1450">
        <f>SUM(J345:N345)-I345</f>
        <v>0</v>
      </c>
    </row>
    <row r="346" spans="1:15" s="53" customFormat="1" ht="16.5">
      <c r="A346" s="1470">
        <v>339</v>
      </c>
      <c r="B346" s="526"/>
      <c r="C346" s="67"/>
      <c r="D346" s="68" t="s">
        <v>807</v>
      </c>
      <c r="E346" s="527"/>
      <c r="F346" s="528"/>
      <c r="G346" s="528"/>
      <c r="H346" s="529"/>
      <c r="I346" s="1436">
        <f t="shared" si="4"/>
        <v>1000</v>
      </c>
      <c r="J346" s="80"/>
      <c r="K346" s="80"/>
      <c r="L346" s="80">
        <v>1000</v>
      </c>
      <c r="M346" s="80"/>
      <c r="N346" s="81"/>
      <c r="O346" s="59"/>
    </row>
    <row r="347" spans="1:15" s="534" customFormat="1" ht="17.25">
      <c r="A347" s="1470">
        <v>340</v>
      </c>
      <c r="B347" s="530"/>
      <c r="C347" s="83"/>
      <c r="D347" s="76" t="s">
        <v>609</v>
      </c>
      <c r="E347" s="531"/>
      <c r="F347" s="532"/>
      <c r="G347" s="532"/>
      <c r="H347" s="533"/>
      <c r="I347" s="1413">
        <f t="shared" si="4"/>
        <v>0</v>
      </c>
      <c r="J347" s="652"/>
      <c r="K347" s="652"/>
      <c r="L347" s="652"/>
      <c r="M347" s="652"/>
      <c r="N347" s="653"/>
      <c r="O347" s="82"/>
    </row>
    <row r="348" spans="1:15" s="1429" customFormat="1" ht="17.25">
      <c r="A348" s="1470">
        <v>341</v>
      </c>
      <c r="B348" s="535"/>
      <c r="C348" s="67"/>
      <c r="D348" s="536" t="s">
        <v>911</v>
      </c>
      <c r="E348" s="527"/>
      <c r="F348" s="537"/>
      <c r="G348" s="537"/>
      <c r="H348" s="538"/>
      <c r="I348" s="340">
        <f t="shared" si="4"/>
        <v>1000</v>
      </c>
      <c r="J348" s="654">
        <f>SUM(J346:J347)</f>
        <v>0</v>
      </c>
      <c r="K348" s="654">
        <f>SUM(K346:K347)</f>
        <v>0</v>
      </c>
      <c r="L348" s="654">
        <f>SUM(L346:L347)</f>
        <v>1000</v>
      </c>
      <c r="M348" s="654">
        <f>SUM(M346:M347)</f>
        <v>0</v>
      </c>
      <c r="N348" s="655">
        <f>SUM(N346:N347)</f>
        <v>0</v>
      </c>
      <c r="O348" s="359"/>
    </row>
    <row r="349" spans="1:15" s="53" customFormat="1" ht="19.5" customHeight="1">
      <c r="A349" s="1470">
        <v>342</v>
      </c>
      <c r="B349" s="77"/>
      <c r="C349" s="73">
        <v>54</v>
      </c>
      <c r="D349" s="78" t="s">
        <v>261</v>
      </c>
      <c r="E349" s="73" t="s">
        <v>31</v>
      </c>
      <c r="F349" s="44">
        <v>5000</v>
      </c>
      <c r="G349" s="44">
        <v>5000</v>
      </c>
      <c r="H349" s="79">
        <v>5000</v>
      </c>
      <c r="I349" s="1436"/>
      <c r="J349" s="654"/>
      <c r="K349" s="654"/>
      <c r="L349" s="654"/>
      <c r="M349" s="654"/>
      <c r="N349" s="655"/>
      <c r="O349" s="1387"/>
    </row>
    <row r="350" spans="1:15" s="1260" customFormat="1" ht="16.5">
      <c r="A350" s="1470">
        <v>343</v>
      </c>
      <c r="B350" s="1255"/>
      <c r="C350" s="1256"/>
      <c r="D350" s="1261" t="s">
        <v>608</v>
      </c>
      <c r="E350" s="1446"/>
      <c r="F350" s="1258"/>
      <c r="G350" s="1258"/>
      <c r="H350" s="1259"/>
      <c r="I350" s="1447">
        <f t="shared" si="4"/>
        <v>5000</v>
      </c>
      <c r="J350" s="1448"/>
      <c r="K350" s="1448"/>
      <c r="L350" s="1448">
        <v>5000</v>
      </c>
      <c r="M350" s="1448"/>
      <c r="N350" s="1449"/>
      <c r="O350" s="1450">
        <f>SUM(J350:N350)-I350</f>
        <v>0</v>
      </c>
    </row>
    <row r="351" spans="1:15" s="53" customFormat="1" ht="16.5">
      <c r="A351" s="1470">
        <v>344</v>
      </c>
      <c r="B351" s="526"/>
      <c r="C351" s="67"/>
      <c r="D351" s="68" t="s">
        <v>807</v>
      </c>
      <c r="E351" s="527"/>
      <c r="F351" s="528"/>
      <c r="G351" s="528"/>
      <c r="H351" s="529"/>
      <c r="I351" s="1436">
        <f t="shared" si="4"/>
        <v>5000</v>
      </c>
      <c r="J351" s="80"/>
      <c r="K351" s="80"/>
      <c r="L351" s="80">
        <v>5000</v>
      </c>
      <c r="M351" s="80"/>
      <c r="N351" s="81"/>
      <c r="O351" s="59"/>
    </row>
    <row r="352" spans="1:15" s="534" customFormat="1" ht="17.25">
      <c r="A352" s="1470">
        <v>345</v>
      </c>
      <c r="B352" s="530"/>
      <c r="C352" s="83"/>
      <c r="D352" s="76" t="s">
        <v>609</v>
      </c>
      <c r="E352" s="531"/>
      <c r="F352" s="532"/>
      <c r="G352" s="532"/>
      <c r="H352" s="533"/>
      <c r="I352" s="1413">
        <f t="shared" si="4"/>
        <v>0</v>
      </c>
      <c r="J352" s="652"/>
      <c r="K352" s="652"/>
      <c r="L352" s="652"/>
      <c r="M352" s="652"/>
      <c r="N352" s="653"/>
      <c r="O352" s="82"/>
    </row>
    <row r="353" spans="1:15" s="1429" customFormat="1" ht="17.25">
      <c r="A353" s="1470">
        <v>346</v>
      </c>
      <c r="B353" s="535"/>
      <c r="C353" s="67"/>
      <c r="D353" s="536" t="s">
        <v>911</v>
      </c>
      <c r="E353" s="527"/>
      <c r="F353" s="537"/>
      <c r="G353" s="537"/>
      <c r="H353" s="538"/>
      <c r="I353" s="340">
        <f t="shared" si="4"/>
        <v>5000</v>
      </c>
      <c r="J353" s="654">
        <f>SUM(J351:J352)</f>
        <v>0</v>
      </c>
      <c r="K353" s="654">
        <f>SUM(K351:K352)</f>
        <v>0</v>
      </c>
      <c r="L353" s="654">
        <f>SUM(L351:L352)</f>
        <v>5000</v>
      </c>
      <c r="M353" s="654">
        <f>SUM(M351:M352)</f>
        <v>0</v>
      </c>
      <c r="N353" s="655">
        <f>SUM(N351:N352)</f>
        <v>0</v>
      </c>
      <c r="O353" s="359"/>
    </row>
    <row r="354" spans="1:15" s="53" customFormat="1" ht="19.5" customHeight="1">
      <c r="A354" s="1470">
        <v>347</v>
      </c>
      <c r="B354" s="77"/>
      <c r="C354" s="73">
        <v>55</v>
      </c>
      <c r="D354" s="78" t="s">
        <v>262</v>
      </c>
      <c r="E354" s="73" t="s">
        <v>33</v>
      </c>
      <c r="F354" s="44">
        <v>5760</v>
      </c>
      <c r="G354" s="44">
        <v>5760</v>
      </c>
      <c r="H354" s="79">
        <v>5785</v>
      </c>
      <c r="I354" s="1436"/>
      <c r="J354" s="654"/>
      <c r="K354" s="654"/>
      <c r="L354" s="654"/>
      <c r="M354" s="654"/>
      <c r="N354" s="655"/>
      <c r="O354" s="1387"/>
    </row>
    <row r="355" spans="1:15" s="1260" customFormat="1" ht="16.5">
      <c r="A355" s="1470">
        <v>348</v>
      </c>
      <c r="B355" s="1255"/>
      <c r="C355" s="1256"/>
      <c r="D355" s="1261" t="s">
        <v>608</v>
      </c>
      <c r="E355" s="1446"/>
      <c r="F355" s="1258"/>
      <c r="G355" s="1258"/>
      <c r="H355" s="1259"/>
      <c r="I355" s="1447">
        <f t="shared" si="4"/>
        <v>5760</v>
      </c>
      <c r="J355" s="1448"/>
      <c r="K355" s="1448"/>
      <c r="L355" s="1448">
        <v>5760</v>
      </c>
      <c r="M355" s="1448"/>
      <c r="N355" s="1449"/>
      <c r="O355" s="1450">
        <f>SUM(J355:N355)-I355</f>
        <v>0</v>
      </c>
    </row>
    <row r="356" spans="1:15" s="53" customFormat="1" ht="16.5">
      <c r="A356" s="1470">
        <v>349</v>
      </c>
      <c r="B356" s="526"/>
      <c r="C356" s="67"/>
      <c r="D356" s="68" t="s">
        <v>807</v>
      </c>
      <c r="E356" s="527"/>
      <c r="F356" s="528"/>
      <c r="G356" s="528"/>
      <c r="H356" s="529"/>
      <c r="I356" s="1436">
        <f t="shared" si="4"/>
        <v>5760</v>
      </c>
      <c r="J356" s="80"/>
      <c r="K356" s="80"/>
      <c r="L356" s="80">
        <v>5760</v>
      </c>
      <c r="M356" s="80"/>
      <c r="N356" s="81"/>
      <c r="O356" s="59"/>
    </row>
    <row r="357" spans="1:15" s="534" customFormat="1" ht="17.25">
      <c r="A357" s="1470">
        <v>350</v>
      </c>
      <c r="B357" s="530"/>
      <c r="C357" s="83"/>
      <c r="D357" s="76" t="s">
        <v>609</v>
      </c>
      <c r="E357" s="531"/>
      <c r="F357" s="532"/>
      <c r="G357" s="532"/>
      <c r="H357" s="533"/>
      <c r="I357" s="1413">
        <f t="shared" si="4"/>
        <v>0</v>
      </c>
      <c r="J357" s="652"/>
      <c r="K357" s="652"/>
      <c r="L357" s="652"/>
      <c r="M357" s="652"/>
      <c r="N357" s="653"/>
      <c r="O357" s="82"/>
    </row>
    <row r="358" spans="1:15" s="1429" customFormat="1" ht="17.25">
      <c r="A358" s="1470">
        <v>351</v>
      </c>
      <c r="B358" s="535"/>
      <c r="C358" s="67"/>
      <c r="D358" s="536" t="s">
        <v>911</v>
      </c>
      <c r="E358" s="527"/>
      <c r="F358" s="537"/>
      <c r="G358" s="537"/>
      <c r="H358" s="538"/>
      <c r="I358" s="340">
        <f t="shared" si="4"/>
        <v>5760</v>
      </c>
      <c r="J358" s="654">
        <f>SUM(J356:J357)</f>
        <v>0</v>
      </c>
      <c r="K358" s="654">
        <f>SUM(K356:K357)</f>
        <v>0</v>
      </c>
      <c r="L358" s="654">
        <f>SUM(L356:L357)</f>
        <v>5760</v>
      </c>
      <c r="M358" s="654">
        <f>SUM(M356:M357)</f>
        <v>0</v>
      </c>
      <c r="N358" s="655">
        <f>SUM(N356:N357)</f>
        <v>0</v>
      </c>
      <c r="O358" s="359"/>
    </row>
    <row r="359" spans="1:15" s="53" customFormat="1" ht="19.5" customHeight="1">
      <c r="A359" s="1470">
        <v>352</v>
      </c>
      <c r="B359" s="77"/>
      <c r="C359" s="73">
        <v>56</v>
      </c>
      <c r="D359" s="78" t="s">
        <v>263</v>
      </c>
      <c r="E359" s="73" t="s">
        <v>33</v>
      </c>
      <c r="F359" s="44">
        <v>1942</v>
      </c>
      <c r="G359" s="44">
        <v>3000</v>
      </c>
      <c r="H359" s="79">
        <v>913</v>
      </c>
      <c r="I359" s="1436"/>
      <c r="J359" s="654"/>
      <c r="K359" s="654"/>
      <c r="L359" s="654"/>
      <c r="M359" s="654"/>
      <c r="N359" s="655"/>
      <c r="O359" s="1387"/>
    </row>
    <row r="360" spans="1:15" s="1260" customFormat="1" ht="16.5">
      <c r="A360" s="1470">
        <v>353</v>
      </c>
      <c r="B360" s="1255"/>
      <c r="C360" s="1256"/>
      <c r="D360" s="1261" t="s">
        <v>608</v>
      </c>
      <c r="E360" s="1446"/>
      <c r="F360" s="1258"/>
      <c r="G360" s="1258"/>
      <c r="H360" s="1259"/>
      <c r="I360" s="1447">
        <f t="shared" si="4"/>
        <v>2000</v>
      </c>
      <c r="J360" s="1448"/>
      <c r="K360" s="1448"/>
      <c r="L360" s="1448">
        <v>2000</v>
      </c>
      <c r="M360" s="1448"/>
      <c r="N360" s="1449"/>
      <c r="O360" s="1450">
        <f>SUM(J360:N360)-I360</f>
        <v>0</v>
      </c>
    </row>
    <row r="361" spans="1:15" s="53" customFormat="1" ht="16.5">
      <c r="A361" s="1470">
        <v>354</v>
      </c>
      <c r="B361" s="526"/>
      <c r="C361" s="67"/>
      <c r="D361" s="68" t="s">
        <v>807</v>
      </c>
      <c r="E361" s="527"/>
      <c r="F361" s="528"/>
      <c r="G361" s="528"/>
      <c r="H361" s="529"/>
      <c r="I361" s="1436">
        <f t="shared" si="4"/>
        <v>4087</v>
      </c>
      <c r="J361" s="80"/>
      <c r="K361" s="80"/>
      <c r="L361" s="80">
        <v>4087</v>
      </c>
      <c r="M361" s="80"/>
      <c r="N361" s="81"/>
      <c r="O361" s="59"/>
    </row>
    <row r="362" spans="1:15" s="534" customFormat="1" ht="17.25">
      <c r="A362" s="1470">
        <v>355</v>
      </c>
      <c r="B362" s="530"/>
      <c r="C362" s="83"/>
      <c r="D362" s="76" t="s">
        <v>609</v>
      </c>
      <c r="E362" s="531"/>
      <c r="F362" s="532"/>
      <c r="G362" s="532"/>
      <c r="H362" s="533"/>
      <c r="I362" s="1413">
        <f t="shared" si="4"/>
        <v>0</v>
      </c>
      <c r="J362" s="652"/>
      <c r="K362" s="652"/>
      <c r="L362" s="652"/>
      <c r="M362" s="652"/>
      <c r="N362" s="653"/>
      <c r="O362" s="82"/>
    </row>
    <row r="363" spans="1:15" s="1429" customFormat="1" ht="17.25">
      <c r="A363" s="1470">
        <v>356</v>
      </c>
      <c r="B363" s="535"/>
      <c r="C363" s="67"/>
      <c r="D363" s="536" t="s">
        <v>911</v>
      </c>
      <c r="E363" s="527"/>
      <c r="F363" s="537"/>
      <c r="G363" s="537"/>
      <c r="H363" s="538"/>
      <c r="I363" s="340">
        <f t="shared" si="4"/>
        <v>4087</v>
      </c>
      <c r="J363" s="654">
        <f>SUM(J361:J362)</f>
        <v>0</v>
      </c>
      <c r="K363" s="654">
        <f>SUM(K361:K362)</f>
        <v>0</v>
      </c>
      <c r="L363" s="654">
        <f>SUM(L361:L362)</f>
        <v>4087</v>
      </c>
      <c r="M363" s="654">
        <f>SUM(M361:M362)</f>
        <v>0</v>
      </c>
      <c r="N363" s="655">
        <f>SUM(N361:N362)</f>
        <v>0</v>
      </c>
      <c r="O363" s="359"/>
    </row>
    <row r="364" spans="1:15" s="53" customFormat="1" ht="19.5" customHeight="1">
      <c r="A364" s="1470">
        <v>357</v>
      </c>
      <c r="B364" s="77"/>
      <c r="C364" s="73">
        <v>57</v>
      </c>
      <c r="D364" s="78" t="s">
        <v>264</v>
      </c>
      <c r="E364" s="73" t="s">
        <v>33</v>
      </c>
      <c r="F364" s="44">
        <v>42854</v>
      </c>
      <c r="G364" s="44">
        <v>59233</v>
      </c>
      <c r="H364" s="79">
        <v>53465</v>
      </c>
      <c r="I364" s="1436"/>
      <c r="J364" s="654"/>
      <c r="K364" s="654"/>
      <c r="L364" s="654"/>
      <c r="M364" s="654"/>
      <c r="N364" s="655"/>
      <c r="O364" s="1387"/>
    </row>
    <row r="365" spans="1:15" s="1260" customFormat="1" ht="16.5">
      <c r="A365" s="1470">
        <v>358</v>
      </c>
      <c r="B365" s="1255"/>
      <c r="C365" s="1256"/>
      <c r="D365" s="1261" t="s">
        <v>608</v>
      </c>
      <c r="E365" s="1446"/>
      <c r="F365" s="1258"/>
      <c r="G365" s="1258"/>
      <c r="H365" s="1259"/>
      <c r="I365" s="1447">
        <f t="shared" si="4"/>
        <v>65000</v>
      </c>
      <c r="J365" s="1448">
        <v>8711</v>
      </c>
      <c r="K365" s="1448">
        <v>2117</v>
      </c>
      <c r="L365" s="1448">
        <v>54172</v>
      </c>
      <c r="M365" s="1448"/>
      <c r="N365" s="1449"/>
      <c r="O365" s="1450">
        <f>SUM(J365:N365)-I365</f>
        <v>0</v>
      </c>
    </row>
    <row r="366" spans="1:15" s="53" customFormat="1" ht="16.5">
      <c r="A366" s="1470">
        <v>359</v>
      </c>
      <c r="B366" s="526"/>
      <c r="C366" s="67"/>
      <c r="D366" s="68" t="s">
        <v>807</v>
      </c>
      <c r="E366" s="527"/>
      <c r="F366" s="528"/>
      <c r="G366" s="528"/>
      <c r="H366" s="529"/>
      <c r="I366" s="1436">
        <f t="shared" si="4"/>
        <v>70768</v>
      </c>
      <c r="J366" s="80">
        <v>10972</v>
      </c>
      <c r="K366" s="80">
        <v>2703</v>
      </c>
      <c r="L366" s="80">
        <v>57093</v>
      </c>
      <c r="M366" s="80"/>
      <c r="N366" s="81"/>
      <c r="O366" s="59"/>
    </row>
    <row r="367" spans="1:15" s="534" customFormat="1" ht="17.25">
      <c r="A367" s="1470">
        <v>360</v>
      </c>
      <c r="B367" s="530"/>
      <c r="C367" s="83"/>
      <c r="D367" s="76" t="s">
        <v>609</v>
      </c>
      <c r="E367" s="531"/>
      <c r="F367" s="532"/>
      <c r="G367" s="532"/>
      <c r="H367" s="533"/>
      <c r="I367" s="1413">
        <f t="shared" si="4"/>
        <v>0</v>
      </c>
      <c r="J367" s="652"/>
      <c r="K367" s="652"/>
      <c r="L367" s="652"/>
      <c r="M367" s="652"/>
      <c r="N367" s="653"/>
      <c r="O367" s="82"/>
    </row>
    <row r="368" spans="1:15" s="1429" customFormat="1" ht="17.25">
      <c r="A368" s="1470">
        <v>361</v>
      </c>
      <c r="B368" s="535"/>
      <c r="C368" s="67"/>
      <c r="D368" s="536" t="s">
        <v>911</v>
      </c>
      <c r="E368" s="527"/>
      <c r="F368" s="537"/>
      <c r="G368" s="537"/>
      <c r="H368" s="538"/>
      <c r="I368" s="340">
        <f t="shared" si="4"/>
        <v>70768</v>
      </c>
      <c r="J368" s="654">
        <f>SUM(J366:J367)</f>
        <v>10972</v>
      </c>
      <c r="K368" s="654">
        <f>SUM(K366:K367)</f>
        <v>2703</v>
      </c>
      <c r="L368" s="654">
        <f>SUM(L366:L367)</f>
        <v>57093</v>
      </c>
      <c r="M368" s="654">
        <f>SUM(M366:M367)</f>
        <v>0</v>
      </c>
      <c r="N368" s="655">
        <f>SUM(N366:N367)</f>
        <v>0</v>
      </c>
      <c r="O368" s="359"/>
    </row>
    <row r="369" spans="1:15" s="53" customFormat="1" ht="19.5" customHeight="1">
      <c r="A369" s="1470">
        <v>362</v>
      </c>
      <c r="B369" s="77"/>
      <c r="C369" s="73">
        <v>58</v>
      </c>
      <c r="D369" s="78" t="s">
        <v>739</v>
      </c>
      <c r="E369" s="73" t="s">
        <v>31</v>
      </c>
      <c r="F369" s="44"/>
      <c r="G369" s="44"/>
      <c r="H369" s="79"/>
      <c r="I369" s="1436"/>
      <c r="J369" s="654"/>
      <c r="K369" s="654"/>
      <c r="L369" s="654"/>
      <c r="M369" s="654"/>
      <c r="N369" s="655"/>
      <c r="O369" s="1387"/>
    </row>
    <row r="370" spans="1:15" s="53" customFormat="1" ht="16.5">
      <c r="A370" s="1470">
        <v>363</v>
      </c>
      <c r="B370" s="526"/>
      <c r="C370" s="67"/>
      <c r="D370" s="68" t="s">
        <v>807</v>
      </c>
      <c r="E370" s="527"/>
      <c r="F370" s="528"/>
      <c r="G370" s="528"/>
      <c r="H370" s="529"/>
      <c r="I370" s="1436">
        <f t="shared" si="4"/>
        <v>300000</v>
      </c>
      <c r="J370" s="80"/>
      <c r="K370" s="80"/>
      <c r="L370" s="80"/>
      <c r="M370" s="80"/>
      <c r="N370" s="81">
        <v>300000</v>
      </c>
      <c r="O370" s="59"/>
    </row>
    <row r="371" spans="1:15" s="534" customFormat="1" ht="17.25">
      <c r="A371" s="1470">
        <v>364</v>
      </c>
      <c r="B371" s="530"/>
      <c r="C371" s="83"/>
      <c r="D371" s="76" t="s">
        <v>971</v>
      </c>
      <c r="E371" s="531"/>
      <c r="F371" s="532"/>
      <c r="G371" s="532"/>
      <c r="H371" s="533"/>
      <c r="I371" s="1413">
        <f t="shared" si="4"/>
        <v>-300000</v>
      </c>
      <c r="J371" s="652"/>
      <c r="K371" s="652"/>
      <c r="L371" s="652"/>
      <c r="M371" s="652"/>
      <c r="N371" s="653">
        <v>-300000</v>
      </c>
      <c r="O371" s="82"/>
    </row>
    <row r="372" spans="1:15" s="1429" customFormat="1" ht="17.25">
      <c r="A372" s="1470">
        <v>365</v>
      </c>
      <c r="B372" s="535"/>
      <c r="C372" s="67"/>
      <c r="D372" s="536" t="s">
        <v>911</v>
      </c>
      <c r="E372" s="527"/>
      <c r="F372" s="537"/>
      <c r="G372" s="537"/>
      <c r="H372" s="538"/>
      <c r="I372" s="340">
        <f t="shared" si="4"/>
        <v>0</v>
      </c>
      <c r="J372" s="654">
        <f>SUM(J370:J371)</f>
        <v>0</v>
      </c>
      <c r="K372" s="654">
        <f>SUM(K370:K371)</f>
        <v>0</v>
      </c>
      <c r="L372" s="654">
        <f>SUM(L370:L371)</f>
        <v>0</v>
      </c>
      <c r="M372" s="654">
        <f>SUM(M370:M371)</f>
        <v>0</v>
      </c>
      <c r="N372" s="655">
        <f>SUM(N370:N371)</f>
        <v>0</v>
      </c>
      <c r="O372" s="359"/>
    </row>
    <row r="373" spans="1:15" s="53" customFormat="1" ht="19.5" customHeight="1">
      <c r="A373" s="1470">
        <v>366</v>
      </c>
      <c r="B373" s="77"/>
      <c r="C373" s="73">
        <v>59</v>
      </c>
      <c r="D373" s="78" t="s">
        <v>265</v>
      </c>
      <c r="E373" s="73" t="s">
        <v>33</v>
      </c>
      <c r="F373" s="44">
        <v>21</v>
      </c>
      <c r="G373" s="44"/>
      <c r="H373" s="79">
        <v>18241</v>
      </c>
      <c r="I373" s="1436"/>
      <c r="J373" s="654"/>
      <c r="K373" s="654"/>
      <c r="L373" s="654"/>
      <c r="M373" s="654"/>
      <c r="N373" s="655"/>
      <c r="O373" s="1387"/>
    </row>
    <row r="374" spans="1:15" s="1260" customFormat="1" ht="16.5">
      <c r="A374" s="1470">
        <v>367</v>
      </c>
      <c r="B374" s="1255"/>
      <c r="C374" s="1256"/>
      <c r="D374" s="1261" t="s">
        <v>608</v>
      </c>
      <c r="E374" s="1446"/>
      <c r="F374" s="1258"/>
      <c r="G374" s="1258"/>
      <c r="H374" s="1259"/>
      <c r="I374" s="1447">
        <f t="shared" si="4"/>
        <v>0</v>
      </c>
      <c r="J374" s="1448"/>
      <c r="K374" s="1448"/>
      <c r="L374" s="1448"/>
      <c r="M374" s="1448"/>
      <c r="N374" s="1449"/>
      <c r="O374" s="1450">
        <f>SUM(J374:N374)-I374</f>
        <v>0</v>
      </c>
    </row>
    <row r="375" spans="1:15" s="53" customFormat="1" ht="16.5">
      <c r="A375" s="1470">
        <v>368</v>
      </c>
      <c r="B375" s="526"/>
      <c r="C375" s="67"/>
      <c r="D375" s="68" t="s">
        <v>807</v>
      </c>
      <c r="E375" s="527"/>
      <c r="F375" s="528"/>
      <c r="G375" s="528"/>
      <c r="H375" s="529"/>
      <c r="I375" s="1436">
        <f t="shared" si="4"/>
        <v>57302</v>
      </c>
      <c r="J375" s="80"/>
      <c r="K375" s="80"/>
      <c r="L375" s="80">
        <v>0</v>
      </c>
      <c r="M375" s="80"/>
      <c r="N375" s="81">
        <v>57302</v>
      </c>
      <c r="O375" s="59"/>
    </row>
    <row r="376" spans="1:15" s="534" customFormat="1" ht="17.25">
      <c r="A376" s="1470">
        <v>369</v>
      </c>
      <c r="B376" s="530"/>
      <c r="C376" s="83"/>
      <c r="D376" s="76" t="s">
        <v>609</v>
      </c>
      <c r="E376" s="531"/>
      <c r="F376" s="532"/>
      <c r="G376" s="532"/>
      <c r="H376" s="533"/>
      <c r="I376" s="1413">
        <f t="shared" si="4"/>
        <v>0</v>
      </c>
      <c r="J376" s="652"/>
      <c r="K376" s="652"/>
      <c r="L376" s="652"/>
      <c r="M376" s="652"/>
      <c r="N376" s="653"/>
      <c r="O376" s="82"/>
    </row>
    <row r="377" spans="1:15" s="1429" customFormat="1" ht="17.25">
      <c r="A377" s="1470">
        <v>370</v>
      </c>
      <c r="B377" s="535"/>
      <c r="C377" s="67"/>
      <c r="D377" s="536" t="s">
        <v>911</v>
      </c>
      <c r="E377" s="527"/>
      <c r="F377" s="537"/>
      <c r="G377" s="537"/>
      <c r="H377" s="538"/>
      <c r="I377" s="340">
        <f t="shared" si="4"/>
        <v>57302</v>
      </c>
      <c r="J377" s="654">
        <f>SUM(J375:J376)</f>
        <v>0</v>
      </c>
      <c r="K377" s="654">
        <f>SUM(K375:K376)</f>
        <v>0</v>
      </c>
      <c r="L377" s="654">
        <f>SUM(L375:L376)</f>
        <v>0</v>
      </c>
      <c r="M377" s="654">
        <f>SUM(M375:M376)</f>
        <v>0</v>
      </c>
      <c r="N377" s="655">
        <f>SUM(N375:N376)</f>
        <v>57302</v>
      </c>
      <c r="O377" s="359"/>
    </row>
    <row r="378" spans="1:15" s="53" customFormat="1" ht="19.5" customHeight="1">
      <c r="A378" s="1470">
        <v>371</v>
      </c>
      <c r="B378" s="77"/>
      <c r="C378" s="73">
        <v>60</v>
      </c>
      <c r="D378" s="78" t="s">
        <v>266</v>
      </c>
      <c r="E378" s="73" t="s">
        <v>33</v>
      </c>
      <c r="F378" s="44">
        <v>80327</v>
      </c>
      <c r="G378" s="44">
        <v>67500</v>
      </c>
      <c r="H378" s="79">
        <v>43987</v>
      </c>
      <c r="I378" s="1436"/>
      <c r="J378" s="654"/>
      <c r="K378" s="654"/>
      <c r="L378" s="654"/>
      <c r="M378" s="654"/>
      <c r="N378" s="655"/>
      <c r="O378" s="1387"/>
    </row>
    <row r="379" spans="1:15" s="1260" customFormat="1" ht="16.5">
      <c r="A379" s="1470">
        <v>372</v>
      </c>
      <c r="B379" s="1255"/>
      <c r="C379" s="1256"/>
      <c r="D379" s="1261" t="s">
        <v>608</v>
      </c>
      <c r="E379" s="1446"/>
      <c r="F379" s="1258"/>
      <c r="G379" s="1258"/>
      <c r="H379" s="1259"/>
      <c r="I379" s="1447">
        <f t="shared" si="4"/>
        <v>137800</v>
      </c>
      <c r="J379" s="1448"/>
      <c r="K379" s="1448"/>
      <c r="L379" s="1448">
        <v>137800</v>
      </c>
      <c r="M379" s="1448"/>
      <c r="N379" s="1449"/>
      <c r="O379" s="1450">
        <f>SUM(J379:N379)-I379</f>
        <v>0</v>
      </c>
    </row>
    <row r="380" spans="1:15" s="53" customFormat="1" ht="16.5">
      <c r="A380" s="1470">
        <v>373</v>
      </c>
      <c r="B380" s="526"/>
      <c r="C380" s="67"/>
      <c r="D380" s="68" t="s">
        <v>807</v>
      </c>
      <c r="E380" s="527"/>
      <c r="F380" s="528"/>
      <c r="G380" s="528"/>
      <c r="H380" s="529"/>
      <c r="I380" s="1436">
        <f t="shared" si="4"/>
        <v>131616</v>
      </c>
      <c r="J380" s="80"/>
      <c r="K380" s="80"/>
      <c r="L380" s="80">
        <v>131616</v>
      </c>
      <c r="M380" s="80"/>
      <c r="N380" s="81"/>
      <c r="O380" s="59"/>
    </row>
    <row r="381" spans="1:15" s="534" customFormat="1" ht="17.25">
      <c r="A381" s="1470">
        <v>374</v>
      </c>
      <c r="B381" s="530"/>
      <c r="C381" s="83"/>
      <c r="D381" s="76" t="s">
        <v>609</v>
      </c>
      <c r="E381" s="531"/>
      <c r="F381" s="532"/>
      <c r="G381" s="532"/>
      <c r="H381" s="533"/>
      <c r="I381" s="1413">
        <f t="shared" si="4"/>
        <v>1739</v>
      </c>
      <c r="J381" s="652"/>
      <c r="K381" s="652"/>
      <c r="L381" s="652">
        <v>1739</v>
      </c>
      <c r="M381" s="652"/>
      <c r="N381" s="653"/>
      <c r="O381" s="82"/>
    </row>
    <row r="382" spans="1:15" s="1429" customFormat="1" ht="17.25">
      <c r="A382" s="1470">
        <v>375</v>
      </c>
      <c r="B382" s="535"/>
      <c r="C382" s="67"/>
      <c r="D382" s="536" t="s">
        <v>911</v>
      </c>
      <c r="E382" s="527"/>
      <c r="F382" s="537"/>
      <c r="G382" s="537"/>
      <c r="H382" s="538"/>
      <c r="I382" s="340">
        <f t="shared" si="4"/>
        <v>133355</v>
      </c>
      <c r="J382" s="654">
        <f>SUM(J380:J381)</f>
        <v>0</v>
      </c>
      <c r="K382" s="654">
        <f>SUM(K380:K381)</f>
        <v>0</v>
      </c>
      <c r="L382" s="654">
        <f>SUM(L380:L381)</f>
        <v>133355</v>
      </c>
      <c r="M382" s="654">
        <f>SUM(M380:M381)</f>
        <v>0</v>
      </c>
      <c r="N382" s="655">
        <f>SUM(N380:N381)</f>
        <v>0</v>
      </c>
      <c r="O382" s="359"/>
    </row>
    <row r="383" spans="1:15" s="53" customFormat="1" ht="19.5" customHeight="1">
      <c r="A383" s="1470">
        <v>376</v>
      </c>
      <c r="B383" s="77"/>
      <c r="C383" s="73">
        <v>61</v>
      </c>
      <c r="D383" s="78" t="s">
        <v>267</v>
      </c>
      <c r="E383" s="73" t="s">
        <v>33</v>
      </c>
      <c r="F383" s="44">
        <v>263651</v>
      </c>
      <c r="G383" s="44">
        <v>87500</v>
      </c>
      <c r="H383" s="79">
        <v>27660</v>
      </c>
      <c r="I383" s="1436"/>
      <c r="J383" s="654"/>
      <c r="K383" s="654"/>
      <c r="L383" s="654"/>
      <c r="M383" s="654"/>
      <c r="N383" s="655"/>
      <c r="O383" s="1387"/>
    </row>
    <row r="384" spans="1:15" s="1260" customFormat="1" ht="16.5">
      <c r="A384" s="1470">
        <v>377</v>
      </c>
      <c r="B384" s="1255"/>
      <c r="C384" s="1256"/>
      <c r="D384" s="1261" t="s">
        <v>608</v>
      </c>
      <c r="E384" s="1446"/>
      <c r="F384" s="1258"/>
      <c r="G384" s="1258"/>
      <c r="H384" s="1259"/>
      <c r="I384" s="1447">
        <f t="shared" si="4"/>
        <v>52417</v>
      </c>
      <c r="J384" s="1448"/>
      <c r="K384" s="1448"/>
      <c r="L384" s="1448">
        <v>52417</v>
      </c>
      <c r="M384" s="1448"/>
      <c r="N384" s="1449"/>
      <c r="O384" s="1450">
        <f>SUM(J384:N384)-I384</f>
        <v>0</v>
      </c>
    </row>
    <row r="385" spans="1:15" s="53" customFormat="1" ht="16.5">
      <c r="A385" s="1470">
        <v>378</v>
      </c>
      <c r="B385" s="526"/>
      <c r="C385" s="67"/>
      <c r="D385" s="68" t="s">
        <v>807</v>
      </c>
      <c r="E385" s="527"/>
      <c r="F385" s="528"/>
      <c r="G385" s="528"/>
      <c r="H385" s="529"/>
      <c r="I385" s="1436">
        <f t="shared" si="4"/>
        <v>52417</v>
      </c>
      <c r="J385" s="80"/>
      <c r="K385" s="80"/>
      <c r="L385" s="80">
        <v>52417</v>
      </c>
      <c r="M385" s="80"/>
      <c r="N385" s="81"/>
      <c r="O385" s="59"/>
    </row>
    <row r="386" spans="1:15" s="534" customFormat="1" ht="17.25">
      <c r="A386" s="1470">
        <v>379</v>
      </c>
      <c r="B386" s="530"/>
      <c r="C386" s="83"/>
      <c r="D386" s="76" t="s">
        <v>609</v>
      </c>
      <c r="E386" s="531"/>
      <c r="F386" s="532"/>
      <c r="G386" s="532"/>
      <c r="H386" s="533"/>
      <c r="I386" s="1413">
        <f t="shared" si="4"/>
        <v>0</v>
      </c>
      <c r="J386" s="652"/>
      <c r="K386" s="652"/>
      <c r="L386" s="652"/>
      <c r="M386" s="652"/>
      <c r="N386" s="653"/>
      <c r="O386" s="82"/>
    </row>
    <row r="387" spans="1:15" s="1429" customFormat="1" ht="17.25">
      <c r="A387" s="1470">
        <v>380</v>
      </c>
      <c r="B387" s="535"/>
      <c r="C387" s="67"/>
      <c r="D387" s="536" t="s">
        <v>911</v>
      </c>
      <c r="E387" s="527"/>
      <c r="F387" s="537"/>
      <c r="G387" s="537"/>
      <c r="H387" s="538"/>
      <c r="I387" s="340">
        <f t="shared" si="4"/>
        <v>52417</v>
      </c>
      <c r="J387" s="654">
        <f>SUM(J385:J386)</f>
        <v>0</v>
      </c>
      <c r="K387" s="654">
        <f>SUM(K385:K386)</f>
        <v>0</v>
      </c>
      <c r="L387" s="654">
        <f>SUM(L385:L386)</f>
        <v>52417</v>
      </c>
      <c r="M387" s="654">
        <f>SUM(M385:M386)</f>
        <v>0</v>
      </c>
      <c r="N387" s="655">
        <f>SUM(N385:N386)</f>
        <v>0</v>
      </c>
      <c r="O387" s="359"/>
    </row>
    <row r="388" spans="1:15" s="59" customFormat="1" ht="17.25">
      <c r="A388" s="1470">
        <v>381</v>
      </c>
      <c r="B388" s="66"/>
      <c r="C388" s="67">
        <v>62</v>
      </c>
      <c r="D388" s="68" t="s">
        <v>268</v>
      </c>
      <c r="E388" s="67" t="s">
        <v>33</v>
      </c>
      <c r="F388" s="46">
        <v>2387</v>
      </c>
      <c r="G388" s="46">
        <v>3000</v>
      </c>
      <c r="H388" s="69">
        <v>2841</v>
      </c>
      <c r="I388" s="1436"/>
      <c r="J388" s="654"/>
      <c r="K388" s="654"/>
      <c r="L388" s="654"/>
      <c r="M388" s="654"/>
      <c r="N388" s="655"/>
      <c r="O388" s="359"/>
    </row>
    <row r="389" spans="1:15" s="1260" customFormat="1" ht="16.5">
      <c r="A389" s="1470">
        <v>382</v>
      </c>
      <c r="B389" s="1255"/>
      <c r="C389" s="1256"/>
      <c r="D389" s="1261" t="s">
        <v>608</v>
      </c>
      <c r="E389" s="1446"/>
      <c r="F389" s="1258"/>
      <c r="G389" s="1258"/>
      <c r="H389" s="1259"/>
      <c r="I389" s="1447">
        <f t="shared" si="4"/>
        <v>3000</v>
      </c>
      <c r="J389" s="1448">
        <v>1200</v>
      </c>
      <c r="K389" s="1448">
        <v>324</v>
      </c>
      <c r="L389" s="1448">
        <v>1476</v>
      </c>
      <c r="M389" s="1448"/>
      <c r="N389" s="1449"/>
      <c r="O389" s="1450">
        <f>SUM(J389:N389)-I389</f>
        <v>0</v>
      </c>
    </row>
    <row r="390" spans="1:15" s="53" customFormat="1" ht="16.5">
      <c r="A390" s="1470">
        <v>383</v>
      </c>
      <c r="B390" s="526"/>
      <c r="C390" s="67"/>
      <c r="D390" s="68" t="s">
        <v>807</v>
      </c>
      <c r="E390" s="527"/>
      <c r="F390" s="528"/>
      <c r="G390" s="528"/>
      <c r="H390" s="529"/>
      <c r="I390" s="1436">
        <f t="shared" si="4"/>
        <v>3000</v>
      </c>
      <c r="J390" s="80">
        <v>1210</v>
      </c>
      <c r="K390" s="80">
        <v>473</v>
      </c>
      <c r="L390" s="80">
        <v>1317</v>
      </c>
      <c r="M390" s="80"/>
      <c r="N390" s="81"/>
      <c r="O390" s="59"/>
    </row>
    <row r="391" spans="1:15" s="534" customFormat="1" ht="17.25">
      <c r="A391" s="1470">
        <v>384</v>
      </c>
      <c r="B391" s="530"/>
      <c r="C391" s="83"/>
      <c r="D391" s="76" t="s">
        <v>609</v>
      </c>
      <c r="E391" s="531"/>
      <c r="F391" s="532"/>
      <c r="G391" s="532"/>
      <c r="H391" s="533"/>
      <c r="I391" s="1413">
        <f t="shared" si="4"/>
        <v>0</v>
      </c>
      <c r="J391" s="652"/>
      <c r="K391" s="652"/>
      <c r="L391" s="652"/>
      <c r="M391" s="652"/>
      <c r="N391" s="653"/>
      <c r="O391" s="82"/>
    </row>
    <row r="392" spans="1:15" s="1429" customFormat="1" ht="17.25">
      <c r="A392" s="1470">
        <v>385</v>
      </c>
      <c r="B392" s="535"/>
      <c r="C392" s="67"/>
      <c r="D392" s="536" t="s">
        <v>911</v>
      </c>
      <c r="E392" s="527"/>
      <c r="F392" s="537"/>
      <c r="G392" s="537"/>
      <c r="H392" s="538"/>
      <c r="I392" s="340">
        <f t="shared" si="4"/>
        <v>3000</v>
      </c>
      <c r="J392" s="654">
        <f>SUM(J390:J391)</f>
        <v>1210</v>
      </c>
      <c r="K392" s="654">
        <f>SUM(K390:K391)</f>
        <v>473</v>
      </c>
      <c r="L392" s="654">
        <f>SUM(L390:L391)</f>
        <v>1317</v>
      </c>
      <c r="M392" s="654">
        <f>SUM(M390:M391)</f>
        <v>0</v>
      </c>
      <c r="N392" s="655">
        <f>SUM(N390:N391)</f>
        <v>0</v>
      </c>
      <c r="O392" s="359"/>
    </row>
    <row r="393" spans="1:15" s="53" customFormat="1" ht="19.5" customHeight="1">
      <c r="A393" s="1470">
        <v>386</v>
      </c>
      <c r="B393" s="77"/>
      <c r="C393" s="73">
        <v>63</v>
      </c>
      <c r="D393" s="78" t="s">
        <v>269</v>
      </c>
      <c r="E393" s="73" t="s">
        <v>33</v>
      </c>
      <c r="F393" s="44">
        <v>1200</v>
      </c>
      <c r="G393" s="44">
        <v>1200</v>
      </c>
      <c r="H393" s="79">
        <v>1200</v>
      </c>
      <c r="I393" s="1436"/>
      <c r="J393" s="654"/>
      <c r="K393" s="654"/>
      <c r="L393" s="654"/>
      <c r="M393" s="654"/>
      <c r="N393" s="655"/>
      <c r="O393" s="1387"/>
    </row>
    <row r="394" spans="1:15" s="1260" customFormat="1" ht="16.5">
      <c r="A394" s="1470">
        <v>387</v>
      </c>
      <c r="B394" s="1255"/>
      <c r="C394" s="1256"/>
      <c r="D394" s="1261" t="s">
        <v>608</v>
      </c>
      <c r="E394" s="1446"/>
      <c r="F394" s="1258"/>
      <c r="G394" s="1258"/>
      <c r="H394" s="1259"/>
      <c r="I394" s="1447">
        <f t="shared" si="4"/>
        <v>5000</v>
      </c>
      <c r="J394" s="1448"/>
      <c r="K394" s="1448"/>
      <c r="L394" s="1448"/>
      <c r="M394" s="1448"/>
      <c r="N394" s="1449">
        <v>5000</v>
      </c>
      <c r="O394" s="1450">
        <f>SUM(J394:N394)-I394</f>
        <v>0</v>
      </c>
    </row>
    <row r="395" spans="1:15" s="53" customFormat="1" ht="16.5">
      <c r="A395" s="1470">
        <v>388</v>
      </c>
      <c r="B395" s="526"/>
      <c r="C395" s="67"/>
      <c r="D395" s="68" t="s">
        <v>807</v>
      </c>
      <c r="E395" s="527"/>
      <c r="F395" s="528"/>
      <c r="G395" s="528"/>
      <c r="H395" s="529"/>
      <c r="I395" s="1436">
        <f t="shared" si="4"/>
        <v>5000</v>
      </c>
      <c r="J395" s="80"/>
      <c r="K395" s="80"/>
      <c r="L395" s="80"/>
      <c r="M395" s="80"/>
      <c r="N395" s="81">
        <v>5000</v>
      </c>
      <c r="O395" s="59"/>
    </row>
    <row r="396" spans="1:15" s="534" customFormat="1" ht="17.25">
      <c r="A396" s="1470">
        <v>389</v>
      </c>
      <c r="B396" s="530"/>
      <c r="C396" s="83"/>
      <c r="D396" s="76" t="s">
        <v>609</v>
      </c>
      <c r="E396" s="531"/>
      <c r="F396" s="532"/>
      <c r="G396" s="532"/>
      <c r="H396" s="533"/>
      <c r="I396" s="1413">
        <f t="shared" si="4"/>
        <v>0</v>
      </c>
      <c r="J396" s="652"/>
      <c r="K396" s="652"/>
      <c r="L396" s="652"/>
      <c r="M396" s="652"/>
      <c r="N396" s="653"/>
      <c r="O396" s="82"/>
    </row>
    <row r="397" spans="1:15" s="1429" customFormat="1" ht="17.25">
      <c r="A397" s="1470">
        <v>390</v>
      </c>
      <c r="B397" s="535"/>
      <c r="C397" s="67"/>
      <c r="D397" s="536" t="s">
        <v>911</v>
      </c>
      <c r="E397" s="527"/>
      <c r="F397" s="537"/>
      <c r="G397" s="537"/>
      <c r="H397" s="538"/>
      <c r="I397" s="340">
        <f t="shared" si="4"/>
        <v>5000</v>
      </c>
      <c r="J397" s="654">
        <f>SUM(J395:J396)</f>
        <v>0</v>
      </c>
      <c r="K397" s="654">
        <f>SUM(K395:K396)</f>
        <v>0</v>
      </c>
      <c r="L397" s="654">
        <f>SUM(L395:L396)</f>
        <v>0</v>
      </c>
      <c r="M397" s="654">
        <f>SUM(M395:M396)</f>
        <v>0</v>
      </c>
      <c r="N397" s="655">
        <f>SUM(N395:N396)</f>
        <v>5000</v>
      </c>
      <c r="O397" s="359"/>
    </row>
    <row r="398" spans="1:15" s="82" customFormat="1" ht="34.5">
      <c r="A398" s="1470">
        <v>391</v>
      </c>
      <c r="B398" s="1407"/>
      <c r="C398" s="83"/>
      <c r="D398" s="545" t="s">
        <v>899</v>
      </c>
      <c r="E398" s="83"/>
      <c r="F398" s="84"/>
      <c r="G398" s="84"/>
      <c r="H398" s="1408"/>
      <c r="I398" s="1413"/>
      <c r="J398" s="1409"/>
      <c r="K398" s="1409"/>
      <c r="L398" s="1409"/>
      <c r="M398" s="1409"/>
      <c r="N398" s="1410"/>
      <c r="O398" s="1411"/>
    </row>
    <row r="399" spans="1:15" s="82" customFormat="1" ht="17.25">
      <c r="A399" s="1470">
        <v>392</v>
      </c>
      <c r="B399" s="1431"/>
      <c r="C399" s="83"/>
      <c r="D399" s="1412" t="s">
        <v>807</v>
      </c>
      <c r="E399" s="1432"/>
      <c r="F399" s="1433"/>
      <c r="G399" s="1433"/>
      <c r="H399" s="1434"/>
      <c r="I399" s="1413">
        <f t="shared" si="4"/>
        <v>3800</v>
      </c>
      <c r="J399" s="1409"/>
      <c r="K399" s="1409"/>
      <c r="L399" s="1409"/>
      <c r="M399" s="1409"/>
      <c r="N399" s="653">
        <v>3800</v>
      </c>
      <c r="O399" s="1411"/>
    </row>
    <row r="400" spans="1:15" s="534" customFormat="1" ht="17.25">
      <c r="A400" s="1470">
        <v>393</v>
      </c>
      <c r="B400" s="530"/>
      <c r="C400" s="83"/>
      <c r="D400" s="1412" t="s">
        <v>609</v>
      </c>
      <c r="E400" s="531"/>
      <c r="F400" s="532"/>
      <c r="G400" s="532"/>
      <c r="H400" s="533"/>
      <c r="I400" s="1413">
        <f t="shared" si="4"/>
        <v>0</v>
      </c>
      <c r="J400" s="652"/>
      <c r="K400" s="652"/>
      <c r="L400" s="652"/>
      <c r="M400" s="652"/>
      <c r="N400" s="653"/>
      <c r="O400" s="82"/>
    </row>
    <row r="401" spans="1:15" s="534" customFormat="1" ht="17.25">
      <c r="A401" s="1470">
        <v>394</v>
      </c>
      <c r="B401" s="530"/>
      <c r="C401" s="83"/>
      <c r="D401" s="1412" t="s">
        <v>911</v>
      </c>
      <c r="E401" s="531"/>
      <c r="F401" s="532"/>
      <c r="G401" s="532"/>
      <c r="H401" s="533"/>
      <c r="I401" s="1413">
        <f t="shared" si="4"/>
        <v>3800</v>
      </c>
      <c r="J401" s="652">
        <f>SUM(J399:J400)</f>
        <v>0</v>
      </c>
      <c r="K401" s="652">
        <f>SUM(K399:K400)</f>
        <v>0</v>
      </c>
      <c r="L401" s="652">
        <f>SUM(L399:L400)</f>
        <v>0</v>
      </c>
      <c r="M401" s="652">
        <f>SUM(M399:M400)</f>
        <v>0</v>
      </c>
      <c r="N401" s="653">
        <f>SUM(N399:N400)</f>
        <v>3800</v>
      </c>
      <c r="O401" s="82"/>
    </row>
    <row r="402" spans="1:15" s="53" customFormat="1" ht="18" customHeight="1">
      <c r="A402" s="1470">
        <v>395</v>
      </c>
      <c r="B402" s="77"/>
      <c r="C402" s="73">
        <v>64</v>
      </c>
      <c r="D402" s="78" t="s">
        <v>270</v>
      </c>
      <c r="E402" s="73" t="s">
        <v>31</v>
      </c>
      <c r="F402" s="44">
        <v>20955</v>
      </c>
      <c r="G402" s="44">
        <v>22860</v>
      </c>
      <c r="H402" s="79">
        <v>22860</v>
      </c>
      <c r="I402" s="1436"/>
      <c r="J402" s="654"/>
      <c r="K402" s="654"/>
      <c r="L402" s="654"/>
      <c r="M402" s="654"/>
      <c r="N402" s="655"/>
      <c r="O402" s="1387"/>
    </row>
    <row r="403" spans="1:15" s="1260" customFormat="1" ht="16.5">
      <c r="A403" s="1470">
        <v>396</v>
      </c>
      <c r="B403" s="1255"/>
      <c r="C403" s="1256"/>
      <c r="D403" s="1261" t="s">
        <v>608</v>
      </c>
      <c r="E403" s="1446"/>
      <c r="F403" s="1258"/>
      <c r="G403" s="1258"/>
      <c r="H403" s="1259"/>
      <c r="I403" s="1447">
        <f t="shared" si="4"/>
        <v>22860</v>
      </c>
      <c r="J403" s="1448"/>
      <c r="K403" s="1448"/>
      <c r="L403" s="1448">
        <v>22860</v>
      </c>
      <c r="M403" s="1448"/>
      <c r="N403" s="1449"/>
      <c r="O403" s="1450">
        <f>SUM(J403:N403)-I403</f>
        <v>0</v>
      </c>
    </row>
    <row r="404" spans="1:15" s="53" customFormat="1" ht="16.5">
      <c r="A404" s="1470">
        <v>397</v>
      </c>
      <c r="B404" s="526"/>
      <c r="C404" s="67"/>
      <c r="D404" s="68" t="s">
        <v>807</v>
      </c>
      <c r="E404" s="527"/>
      <c r="F404" s="528"/>
      <c r="G404" s="528"/>
      <c r="H404" s="529"/>
      <c r="I404" s="1436">
        <f t="shared" si="4"/>
        <v>24765</v>
      </c>
      <c r="J404" s="80"/>
      <c r="K404" s="80"/>
      <c r="L404" s="80">
        <v>24765</v>
      </c>
      <c r="M404" s="80"/>
      <c r="N404" s="81"/>
      <c r="O404" s="59"/>
    </row>
    <row r="405" spans="1:15" s="534" customFormat="1" ht="17.25">
      <c r="A405" s="1470">
        <v>398</v>
      </c>
      <c r="B405" s="530"/>
      <c r="C405" s="83"/>
      <c r="D405" s="76" t="s">
        <v>609</v>
      </c>
      <c r="E405" s="531"/>
      <c r="F405" s="532"/>
      <c r="G405" s="532"/>
      <c r="H405" s="533"/>
      <c r="I405" s="1413">
        <f t="shared" si="4"/>
        <v>0</v>
      </c>
      <c r="J405" s="652"/>
      <c r="K405" s="652"/>
      <c r="L405" s="652"/>
      <c r="M405" s="652"/>
      <c r="N405" s="653"/>
      <c r="O405" s="82"/>
    </row>
    <row r="406" spans="1:15" s="1429" customFormat="1" ht="17.25">
      <c r="A406" s="1470">
        <v>399</v>
      </c>
      <c r="B406" s="535"/>
      <c r="C406" s="67"/>
      <c r="D406" s="536" t="s">
        <v>911</v>
      </c>
      <c r="E406" s="527"/>
      <c r="F406" s="537"/>
      <c r="G406" s="537"/>
      <c r="H406" s="538"/>
      <c r="I406" s="340">
        <f t="shared" si="4"/>
        <v>24765</v>
      </c>
      <c r="J406" s="654">
        <f>SUM(J404:J405)</f>
        <v>0</v>
      </c>
      <c r="K406" s="654">
        <f>SUM(K404:K405)</f>
        <v>0</v>
      </c>
      <c r="L406" s="654">
        <f>SUM(L404:L405)</f>
        <v>24765</v>
      </c>
      <c r="M406" s="654">
        <f>SUM(M404:M405)</f>
        <v>0</v>
      </c>
      <c r="N406" s="655">
        <f>SUM(N404:N405)</f>
        <v>0</v>
      </c>
      <c r="O406" s="359"/>
    </row>
    <row r="407" spans="1:15" s="53" customFormat="1" ht="18" customHeight="1">
      <c r="A407" s="1470">
        <v>400</v>
      </c>
      <c r="B407" s="77"/>
      <c r="C407" s="73">
        <v>65</v>
      </c>
      <c r="D407" s="78" t="s">
        <v>271</v>
      </c>
      <c r="E407" s="73" t="s">
        <v>31</v>
      </c>
      <c r="F407" s="44">
        <v>222353</v>
      </c>
      <c r="G407" s="44">
        <v>289200</v>
      </c>
      <c r="H407" s="79">
        <v>284386</v>
      </c>
      <c r="I407" s="1436"/>
      <c r="J407" s="654"/>
      <c r="K407" s="654"/>
      <c r="L407" s="654"/>
      <c r="M407" s="654"/>
      <c r="N407" s="655"/>
      <c r="O407" s="1387"/>
    </row>
    <row r="408" spans="1:15" s="1260" customFormat="1" ht="16.5">
      <c r="A408" s="1470">
        <v>401</v>
      </c>
      <c r="B408" s="1255"/>
      <c r="C408" s="1256"/>
      <c r="D408" s="1261" t="s">
        <v>608</v>
      </c>
      <c r="E408" s="1446"/>
      <c r="F408" s="1258"/>
      <c r="G408" s="1258"/>
      <c r="H408" s="1259"/>
      <c r="I408" s="1447">
        <f t="shared" si="4"/>
        <v>317495</v>
      </c>
      <c r="J408" s="1448"/>
      <c r="K408" s="1448"/>
      <c r="L408" s="1448">
        <v>317495</v>
      </c>
      <c r="M408" s="1448"/>
      <c r="N408" s="1449"/>
      <c r="O408" s="1450">
        <f>SUM(J408:N408)-I408</f>
        <v>0</v>
      </c>
    </row>
    <row r="409" spans="1:15" s="53" customFormat="1" ht="16.5">
      <c r="A409" s="1470">
        <v>402</v>
      </c>
      <c r="B409" s="526"/>
      <c r="C409" s="67"/>
      <c r="D409" s="68" t="s">
        <v>807</v>
      </c>
      <c r="E409" s="527"/>
      <c r="F409" s="528"/>
      <c r="G409" s="528"/>
      <c r="H409" s="529"/>
      <c r="I409" s="1436">
        <f t="shared" si="4"/>
        <v>330853</v>
      </c>
      <c r="J409" s="80"/>
      <c r="K409" s="80"/>
      <c r="L409" s="80">
        <v>330853</v>
      </c>
      <c r="M409" s="80"/>
      <c r="N409" s="81"/>
      <c r="O409" s="59"/>
    </row>
    <row r="410" spans="1:15" s="534" customFormat="1" ht="17.25">
      <c r="A410" s="1470">
        <v>403</v>
      </c>
      <c r="B410" s="530"/>
      <c r="C410" s="83"/>
      <c r="D410" s="76" t="s">
        <v>609</v>
      </c>
      <c r="E410" s="531"/>
      <c r="F410" s="532"/>
      <c r="G410" s="532"/>
      <c r="H410" s="533"/>
      <c r="I410" s="1413">
        <f t="shared" si="4"/>
        <v>0</v>
      </c>
      <c r="J410" s="652"/>
      <c r="K410" s="652"/>
      <c r="L410" s="652"/>
      <c r="M410" s="652"/>
      <c r="N410" s="653"/>
      <c r="O410" s="82"/>
    </row>
    <row r="411" spans="1:15" s="1429" customFormat="1" ht="17.25">
      <c r="A411" s="1470">
        <v>404</v>
      </c>
      <c r="B411" s="535"/>
      <c r="C411" s="67"/>
      <c r="D411" s="536" t="s">
        <v>911</v>
      </c>
      <c r="E411" s="527"/>
      <c r="F411" s="537"/>
      <c r="G411" s="537"/>
      <c r="H411" s="538"/>
      <c r="I411" s="340">
        <f t="shared" si="4"/>
        <v>330853</v>
      </c>
      <c r="J411" s="654">
        <f>SUM(J409:J410)</f>
        <v>0</v>
      </c>
      <c r="K411" s="654">
        <f>SUM(K409:K410)</f>
        <v>0</v>
      </c>
      <c r="L411" s="654">
        <f>SUM(L409:L410)</f>
        <v>330853</v>
      </c>
      <c r="M411" s="654">
        <f>SUM(M409:M410)</f>
        <v>0</v>
      </c>
      <c r="N411" s="655">
        <f>SUM(N409:N410)</f>
        <v>0</v>
      </c>
      <c r="O411" s="359"/>
    </row>
    <row r="412" spans="1:15" s="53" customFormat="1" ht="18" customHeight="1">
      <c r="A412" s="1470">
        <v>405</v>
      </c>
      <c r="B412" s="77"/>
      <c r="C412" s="73">
        <v>66</v>
      </c>
      <c r="D412" s="78" t="s">
        <v>272</v>
      </c>
      <c r="E412" s="73" t="s">
        <v>31</v>
      </c>
      <c r="F412" s="44">
        <v>686546</v>
      </c>
      <c r="G412" s="44">
        <v>550000</v>
      </c>
      <c r="H412" s="79">
        <v>688112</v>
      </c>
      <c r="I412" s="1436"/>
      <c r="J412" s="654"/>
      <c r="K412" s="654"/>
      <c r="L412" s="654"/>
      <c r="M412" s="654"/>
      <c r="N412" s="655"/>
      <c r="O412" s="1387"/>
    </row>
    <row r="413" spans="1:15" s="1260" customFormat="1" ht="16.5">
      <c r="A413" s="1470">
        <v>406</v>
      </c>
      <c r="B413" s="1255"/>
      <c r="C413" s="1256"/>
      <c r="D413" s="1261" t="s">
        <v>608</v>
      </c>
      <c r="E413" s="1446"/>
      <c r="F413" s="1258"/>
      <c r="G413" s="1258"/>
      <c r="H413" s="1259"/>
      <c r="I413" s="1447">
        <f t="shared" si="4"/>
        <v>600000</v>
      </c>
      <c r="J413" s="1448"/>
      <c r="K413" s="1448"/>
      <c r="L413" s="1448">
        <v>600000</v>
      </c>
      <c r="M413" s="1448"/>
      <c r="N413" s="1449"/>
      <c r="O413" s="1450">
        <f>SUM(J413:N413)-I413</f>
        <v>0</v>
      </c>
    </row>
    <row r="414" spans="1:15" s="53" customFormat="1" ht="16.5">
      <c r="A414" s="1470">
        <v>407</v>
      </c>
      <c r="B414" s="526"/>
      <c r="C414" s="67"/>
      <c r="D414" s="68" t="s">
        <v>807</v>
      </c>
      <c r="E414" s="527"/>
      <c r="F414" s="528"/>
      <c r="G414" s="528"/>
      <c r="H414" s="529"/>
      <c r="I414" s="1436">
        <f t="shared" si="4"/>
        <v>628200</v>
      </c>
      <c r="J414" s="80"/>
      <c r="K414" s="80"/>
      <c r="L414" s="80">
        <v>628200</v>
      </c>
      <c r="M414" s="80"/>
      <c r="N414" s="81"/>
      <c r="O414" s="59"/>
    </row>
    <row r="415" spans="1:15" s="534" customFormat="1" ht="17.25">
      <c r="A415" s="1470">
        <v>408</v>
      </c>
      <c r="B415" s="530"/>
      <c r="C415" s="83"/>
      <c r="D415" s="76" t="s">
        <v>966</v>
      </c>
      <c r="E415" s="531"/>
      <c r="F415" s="532"/>
      <c r="G415" s="532"/>
      <c r="H415" s="533"/>
      <c r="I415" s="1413">
        <f aca="true" t="shared" si="5" ref="I415:I494">SUM(J415:N415)</f>
        <v>7397</v>
      </c>
      <c r="J415" s="652"/>
      <c r="K415" s="652"/>
      <c r="L415" s="652">
        <v>7397</v>
      </c>
      <c r="M415" s="652"/>
      <c r="N415" s="653"/>
      <c r="O415" s="82"/>
    </row>
    <row r="416" spans="1:15" s="1429" customFormat="1" ht="17.25">
      <c r="A416" s="1470">
        <v>409</v>
      </c>
      <c r="B416" s="535"/>
      <c r="C416" s="67"/>
      <c r="D416" s="536" t="s">
        <v>911</v>
      </c>
      <c r="E416" s="527"/>
      <c r="F416" s="537"/>
      <c r="G416" s="537"/>
      <c r="H416" s="538"/>
      <c r="I416" s="340">
        <f t="shared" si="5"/>
        <v>635597</v>
      </c>
      <c r="J416" s="654">
        <f>SUM(J414:J415)</f>
        <v>0</v>
      </c>
      <c r="K416" s="654">
        <f>SUM(K414:K415)</f>
        <v>0</v>
      </c>
      <c r="L416" s="654">
        <f>SUM(L414:L415)</f>
        <v>635597</v>
      </c>
      <c r="M416" s="654">
        <f>SUM(M414:M415)</f>
        <v>0</v>
      </c>
      <c r="N416" s="655">
        <f>SUM(N414:N415)</f>
        <v>0</v>
      </c>
      <c r="O416" s="359"/>
    </row>
    <row r="417" spans="1:15" s="53" customFormat="1" ht="18" customHeight="1">
      <c r="A417" s="1470">
        <v>410</v>
      </c>
      <c r="B417" s="77"/>
      <c r="C417" s="73">
        <v>67</v>
      </c>
      <c r="D417" s="78" t="s">
        <v>273</v>
      </c>
      <c r="E417" s="73" t="s">
        <v>31</v>
      </c>
      <c r="F417" s="44">
        <v>18144</v>
      </c>
      <c r="G417" s="44">
        <v>19200</v>
      </c>
      <c r="H417" s="79">
        <v>15705</v>
      </c>
      <c r="I417" s="1436"/>
      <c r="J417" s="654"/>
      <c r="K417" s="654"/>
      <c r="L417" s="654"/>
      <c r="M417" s="654"/>
      <c r="N417" s="655"/>
      <c r="O417" s="1387"/>
    </row>
    <row r="418" spans="1:15" s="1260" customFormat="1" ht="16.5">
      <c r="A418" s="1470">
        <v>411</v>
      </c>
      <c r="B418" s="1255"/>
      <c r="C418" s="1256"/>
      <c r="D418" s="1261" t="s">
        <v>608</v>
      </c>
      <c r="E418" s="1446"/>
      <c r="F418" s="1258"/>
      <c r="G418" s="1258"/>
      <c r="H418" s="1259"/>
      <c r="I418" s="1447">
        <f t="shared" si="5"/>
        <v>13307</v>
      </c>
      <c r="J418" s="1448"/>
      <c r="K418" s="1448"/>
      <c r="L418" s="1448">
        <v>13307</v>
      </c>
      <c r="M418" s="1448"/>
      <c r="N418" s="1449"/>
      <c r="O418" s="1450">
        <f>SUM(J418:N418)-I418</f>
        <v>0</v>
      </c>
    </row>
    <row r="419" spans="1:15" s="53" customFormat="1" ht="16.5">
      <c r="A419" s="1470">
        <v>412</v>
      </c>
      <c r="B419" s="526"/>
      <c r="C419" s="67"/>
      <c r="D419" s="68" t="s">
        <v>807</v>
      </c>
      <c r="E419" s="527"/>
      <c r="F419" s="528"/>
      <c r="G419" s="528"/>
      <c r="H419" s="529"/>
      <c r="I419" s="1436">
        <f t="shared" si="5"/>
        <v>16747</v>
      </c>
      <c r="J419" s="80"/>
      <c r="K419" s="80"/>
      <c r="L419" s="80">
        <v>16747</v>
      </c>
      <c r="M419" s="80"/>
      <c r="N419" s="81"/>
      <c r="O419" s="59"/>
    </row>
    <row r="420" spans="1:15" s="534" customFormat="1" ht="17.25">
      <c r="A420" s="1470">
        <v>413</v>
      </c>
      <c r="B420" s="530"/>
      <c r="C420" s="83"/>
      <c r="D420" s="76" t="s">
        <v>609</v>
      </c>
      <c r="E420" s="531"/>
      <c r="F420" s="532"/>
      <c r="G420" s="532"/>
      <c r="H420" s="533"/>
      <c r="I420" s="1413">
        <f t="shared" si="5"/>
        <v>0</v>
      </c>
      <c r="J420" s="652"/>
      <c r="K420" s="652"/>
      <c r="L420" s="652"/>
      <c r="M420" s="652"/>
      <c r="N420" s="653"/>
      <c r="O420" s="82"/>
    </row>
    <row r="421" spans="1:15" s="1429" customFormat="1" ht="17.25">
      <c r="A421" s="1470">
        <v>414</v>
      </c>
      <c r="B421" s="535"/>
      <c r="C421" s="67"/>
      <c r="D421" s="536" t="s">
        <v>911</v>
      </c>
      <c r="E421" s="527"/>
      <c r="F421" s="537"/>
      <c r="G421" s="537"/>
      <c r="H421" s="538"/>
      <c r="I421" s="340">
        <f t="shared" si="5"/>
        <v>16747</v>
      </c>
      <c r="J421" s="654">
        <f>SUM(J419:J420)</f>
        <v>0</v>
      </c>
      <c r="K421" s="654">
        <f>SUM(K419:K420)</f>
        <v>0</v>
      </c>
      <c r="L421" s="654">
        <f>SUM(L419:L420)</f>
        <v>16747</v>
      </c>
      <c r="M421" s="654">
        <f>SUM(M419:M420)</f>
        <v>0</v>
      </c>
      <c r="N421" s="655">
        <f>SUM(N419:N420)</f>
        <v>0</v>
      </c>
      <c r="O421" s="359"/>
    </row>
    <row r="422" spans="1:15" s="53" customFormat="1" ht="18" customHeight="1">
      <c r="A422" s="1470">
        <v>415</v>
      </c>
      <c r="B422" s="77"/>
      <c r="C422" s="73">
        <v>68</v>
      </c>
      <c r="D422" s="78" t="s">
        <v>10</v>
      </c>
      <c r="E422" s="73" t="s">
        <v>31</v>
      </c>
      <c r="F422" s="44">
        <v>20000</v>
      </c>
      <c r="G422" s="44">
        <v>23000</v>
      </c>
      <c r="H422" s="79">
        <v>23000</v>
      </c>
      <c r="I422" s="1436"/>
      <c r="J422" s="654"/>
      <c r="K422" s="654"/>
      <c r="L422" s="654"/>
      <c r="M422" s="654"/>
      <c r="N422" s="655"/>
      <c r="O422" s="1387"/>
    </row>
    <row r="423" spans="1:15" s="1260" customFormat="1" ht="16.5">
      <c r="A423" s="1470">
        <v>416</v>
      </c>
      <c r="B423" s="1255"/>
      <c r="C423" s="1256"/>
      <c r="D423" s="1261" t="s">
        <v>608</v>
      </c>
      <c r="E423" s="1446"/>
      <c r="F423" s="1258"/>
      <c r="G423" s="1258"/>
      <c r="H423" s="1259"/>
      <c r="I423" s="1447">
        <f t="shared" si="5"/>
        <v>21000</v>
      </c>
      <c r="J423" s="1448"/>
      <c r="K423" s="1448"/>
      <c r="L423" s="1448"/>
      <c r="M423" s="1448"/>
      <c r="N423" s="1449">
        <v>21000</v>
      </c>
      <c r="O423" s="1450">
        <f>SUM(J423:N423)-I423</f>
        <v>0</v>
      </c>
    </row>
    <row r="424" spans="1:15" s="53" customFormat="1" ht="16.5">
      <c r="A424" s="1470">
        <v>417</v>
      </c>
      <c r="B424" s="526"/>
      <c r="C424" s="67"/>
      <c r="D424" s="68" t="s">
        <v>807</v>
      </c>
      <c r="E424" s="527"/>
      <c r="F424" s="528"/>
      <c r="G424" s="528"/>
      <c r="H424" s="529"/>
      <c r="I424" s="1436">
        <f t="shared" si="5"/>
        <v>21000</v>
      </c>
      <c r="J424" s="80"/>
      <c r="K424" s="80"/>
      <c r="L424" s="80"/>
      <c r="M424" s="80"/>
      <c r="N424" s="81">
        <v>21000</v>
      </c>
      <c r="O424" s="59"/>
    </row>
    <row r="425" spans="1:15" s="534" customFormat="1" ht="17.25">
      <c r="A425" s="1470">
        <v>418</v>
      </c>
      <c r="B425" s="530"/>
      <c r="C425" s="83"/>
      <c r="D425" s="76" t="s">
        <v>609</v>
      </c>
      <c r="E425" s="531"/>
      <c r="F425" s="532"/>
      <c r="G425" s="532"/>
      <c r="H425" s="533"/>
      <c r="I425" s="1413">
        <f t="shared" si="5"/>
        <v>0</v>
      </c>
      <c r="J425" s="652"/>
      <c r="K425" s="652"/>
      <c r="L425" s="652"/>
      <c r="M425" s="652"/>
      <c r="N425" s="653"/>
      <c r="O425" s="82"/>
    </row>
    <row r="426" spans="1:15" s="1429" customFormat="1" ht="17.25">
      <c r="A426" s="1470">
        <v>419</v>
      </c>
      <c r="B426" s="535"/>
      <c r="C426" s="67"/>
      <c r="D426" s="536" t="s">
        <v>911</v>
      </c>
      <c r="E426" s="527"/>
      <c r="F426" s="537"/>
      <c r="G426" s="537"/>
      <c r="H426" s="538"/>
      <c r="I426" s="340">
        <f t="shared" si="5"/>
        <v>21000</v>
      </c>
      <c r="J426" s="654">
        <f>SUM(J424:J425)</f>
        <v>0</v>
      </c>
      <c r="K426" s="654">
        <f>SUM(K424:K425)</f>
        <v>0</v>
      </c>
      <c r="L426" s="654">
        <f>SUM(L424:L425)</f>
        <v>0</v>
      </c>
      <c r="M426" s="654">
        <f>SUM(M424:M425)</f>
        <v>0</v>
      </c>
      <c r="N426" s="655">
        <f>SUM(N424:N425)</f>
        <v>21000</v>
      </c>
      <c r="O426" s="359"/>
    </row>
    <row r="427" spans="1:15" s="53" customFormat="1" ht="18" customHeight="1">
      <c r="A427" s="1470">
        <v>420</v>
      </c>
      <c r="B427" s="77"/>
      <c r="C427" s="73">
        <v>69</v>
      </c>
      <c r="D427" s="78" t="s">
        <v>13</v>
      </c>
      <c r="E427" s="73" t="s">
        <v>31</v>
      </c>
      <c r="F427" s="44"/>
      <c r="G427" s="44">
        <v>50000</v>
      </c>
      <c r="H427" s="79"/>
      <c r="I427" s="1436"/>
      <c r="J427" s="654"/>
      <c r="K427" s="654"/>
      <c r="L427" s="654"/>
      <c r="M427" s="654"/>
      <c r="N427" s="655"/>
      <c r="O427" s="1387"/>
    </row>
    <row r="428" spans="1:15" s="1260" customFormat="1" ht="16.5">
      <c r="A428" s="1470">
        <v>421</v>
      </c>
      <c r="B428" s="1255"/>
      <c r="C428" s="1256"/>
      <c r="D428" s="1261" t="s">
        <v>608</v>
      </c>
      <c r="E428" s="1446"/>
      <c r="F428" s="1258"/>
      <c r="G428" s="1258"/>
      <c r="H428" s="1259"/>
      <c r="I428" s="1447">
        <f t="shared" si="5"/>
        <v>60000</v>
      </c>
      <c r="J428" s="1448"/>
      <c r="K428" s="1448"/>
      <c r="L428" s="1448"/>
      <c r="M428" s="1448"/>
      <c r="N428" s="1449">
        <v>60000</v>
      </c>
      <c r="O428" s="1450">
        <f>SUM(J428:N428)-I428</f>
        <v>0</v>
      </c>
    </row>
    <row r="429" spans="1:15" s="53" customFormat="1" ht="16.5">
      <c r="A429" s="1470">
        <v>422</v>
      </c>
      <c r="B429" s="526"/>
      <c r="C429" s="67"/>
      <c r="D429" s="68" t="s">
        <v>807</v>
      </c>
      <c r="E429" s="527"/>
      <c r="F429" s="528"/>
      <c r="G429" s="528"/>
      <c r="H429" s="529"/>
      <c r="I429" s="1436">
        <f t="shared" si="5"/>
        <v>110000</v>
      </c>
      <c r="J429" s="80"/>
      <c r="K429" s="80"/>
      <c r="L429" s="80"/>
      <c r="M429" s="80"/>
      <c r="N429" s="81">
        <v>110000</v>
      </c>
      <c r="O429" s="59"/>
    </row>
    <row r="430" spans="1:15" s="534" customFormat="1" ht="17.25">
      <c r="A430" s="1470">
        <v>423</v>
      </c>
      <c r="B430" s="530"/>
      <c r="C430" s="83"/>
      <c r="D430" s="76" t="s">
        <v>609</v>
      </c>
      <c r="E430" s="531"/>
      <c r="F430" s="532"/>
      <c r="G430" s="532"/>
      <c r="H430" s="533"/>
      <c r="I430" s="1413">
        <f t="shared" si="5"/>
        <v>0</v>
      </c>
      <c r="J430" s="652"/>
      <c r="K430" s="652"/>
      <c r="L430" s="652"/>
      <c r="M430" s="652"/>
      <c r="N430" s="653"/>
      <c r="O430" s="82"/>
    </row>
    <row r="431" spans="1:15" s="1429" customFormat="1" ht="17.25">
      <c r="A431" s="1470">
        <v>424</v>
      </c>
      <c r="B431" s="535"/>
      <c r="C431" s="67"/>
      <c r="D431" s="536" t="s">
        <v>911</v>
      </c>
      <c r="E431" s="527"/>
      <c r="F431" s="537"/>
      <c r="G431" s="537"/>
      <c r="H431" s="538"/>
      <c r="I431" s="340">
        <f t="shared" si="5"/>
        <v>110000</v>
      </c>
      <c r="J431" s="654">
        <f>SUM(J429:J430)</f>
        <v>0</v>
      </c>
      <c r="K431" s="654">
        <f>SUM(K429:K430)</f>
        <v>0</v>
      </c>
      <c r="L431" s="654">
        <f>SUM(L429:L430)</f>
        <v>0</v>
      </c>
      <c r="M431" s="654">
        <f>SUM(M429:M430)</f>
        <v>0</v>
      </c>
      <c r="N431" s="655">
        <f>SUM(N429:N430)</f>
        <v>110000</v>
      </c>
      <c r="O431" s="359"/>
    </row>
    <row r="432" spans="1:15" s="682" customFormat="1" ht="18" customHeight="1">
      <c r="A432" s="1470">
        <v>425</v>
      </c>
      <c r="B432" s="776"/>
      <c r="C432" s="777">
        <v>70</v>
      </c>
      <c r="D432" s="78" t="s">
        <v>274</v>
      </c>
      <c r="E432" s="777" t="s">
        <v>31</v>
      </c>
      <c r="F432" s="778">
        <v>5445</v>
      </c>
      <c r="G432" s="778"/>
      <c r="H432" s="779">
        <v>6140</v>
      </c>
      <c r="I432" s="1437"/>
      <c r="J432" s="673"/>
      <c r="K432" s="673"/>
      <c r="L432" s="673"/>
      <c r="M432" s="673"/>
      <c r="N432" s="674"/>
      <c r="O432" s="692"/>
    </row>
    <row r="433" spans="1:15" s="1260" customFormat="1" ht="16.5">
      <c r="A433" s="1470">
        <v>426</v>
      </c>
      <c r="B433" s="1255"/>
      <c r="C433" s="1256"/>
      <c r="D433" s="1261" t="s">
        <v>608</v>
      </c>
      <c r="E433" s="1446"/>
      <c r="F433" s="1258"/>
      <c r="G433" s="1258"/>
      <c r="H433" s="1259"/>
      <c r="I433" s="1447">
        <f t="shared" si="5"/>
        <v>31019</v>
      </c>
      <c r="J433" s="1448"/>
      <c r="K433" s="1448"/>
      <c r="L433" s="1448">
        <v>31019</v>
      </c>
      <c r="M433" s="1448"/>
      <c r="N433" s="1449"/>
      <c r="O433" s="1450">
        <f>SUM(J433:N433)-I433</f>
        <v>0</v>
      </c>
    </row>
    <row r="434" spans="1:15" s="53" customFormat="1" ht="16.5">
      <c r="A434" s="1470">
        <v>427</v>
      </c>
      <c r="B434" s="526"/>
      <c r="C434" s="67"/>
      <c r="D434" s="68" t="s">
        <v>807</v>
      </c>
      <c r="E434" s="527"/>
      <c r="F434" s="528"/>
      <c r="G434" s="528"/>
      <c r="H434" s="529"/>
      <c r="I434" s="1436">
        <f t="shared" si="5"/>
        <v>40879</v>
      </c>
      <c r="J434" s="80"/>
      <c r="K434" s="80"/>
      <c r="L434" s="80">
        <v>40879</v>
      </c>
      <c r="M434" s="80"/>
      <c r="N434" s="81"/>
      <c r="O434" s="59"/>
    </row>
    <row r="435" spans="1:15" s="534" customFormat="1" ht="17.25">
      <c r="A435" s="1470">
        <v>428</v>
      </c>
      <c r="B435" s="530"/>
      <c r="C435" s="83"/>
      <c r="D435" s="76" t="s">
        <v>609</v>
      </c>
      <c r="E435" s="531"/>
      <c r="F435" s="532"/>
      <c r="G435" s="532"/>
      <c r="H435" s="533"/>
      <c r="I435" s="1413">
        <f t="shared" si="5"/>
        <v>0</v>
      </c>
      <c r="J435" s="652"/>
      <c r="K435" s="652"/>
      <c r="L435" s="652"/>
      <c r="M435" s="652"/>
      <c r="N435" s="653"/>
      <c r="O435" s="82"/>
    </row>
    <row r="436" spans="1:15" s="1429" customFormat="1" ht="17.25">
      <c r="A436" s="1470">
        <v>429</v>
      </c>
      <c r="B436" s="535"/>
      <c r="C436" s="67"/>
      <c r="D436" s="536" t="s">
        <v>911</v>
      </c>
      <c r="E436" s="527"/>
      <c r="F436" s="537"/>
      <c r="G436" s="537"/>
      <c r="H436" s="538"/>
      <c r="I436" s="340">
        <f t="shared" si="5"/>
        <v>40879</v>
      </c>
      <c r="J436" s="654">
        <f>SUM(J434:J435)</f>
        <v>0</v>
      </c>
      <c r="K436" s="654">
        <f>SUM(K434:K435)</f>
        <v>0</v>
      </c>
      <c r="L436" s="654">
        <f>SUM(L434:L435)</f>
        <v>40879</v>
      </c>
      <c r="M436" s="654">
        <f>SUM(M434:M435)</f>
        <v>0</v>
      </c>
      <c r="N436" s="655">
        <f>SUM(N434:N435)</f>
        <v>0</v>
      </c>
      <c r="O436" s="359"/>
    </row>
    <row r="437" spans="1:15" s="682" customFormat="1" ht="18" customHeight="1">
      <c r="A437" s="1470">
        <v>430</v>
      </c>
      <c r="B437" s="776"/>
      <c r="C437" s="777">
        <v>71</v>
      </c>
      <c r="D437" s="78" t="s">
        <v>275</v>
      </c>
      <c r="E437" s="777" t="s">
        <v>31</v>
      </c>
      <c r="F437" s="778">
        <v>291122</v>
      </c>
      <c r="G437" s="778">
        <v>250000</v>
      </c>
      <c r="H437" s="779">
        <v>321551</v>
      </c>
      <c r="I437" s="1437"/>
      <c r="J437" s="673"/>
      <c r="K437" s="673"/>
      <c r="L437" s="673"/>
      <c r="M437" s="673"/>
      <c r="N437" s="674"/>
      <c r="O437" s="692"/>
    </row>
    <row r="438" spans="1:15" s="1260" customFormat="1" ht="16.5">
      <c r="A438" s="1470">
        <v>431</v>
      </c>
      <c r="B438" s="1255"/>
      <c r="C438" s="1256"/>
      <c r="D438" s="1261" t="s">
        <v>608</v>
      </c>
      <c r="E438" s="1446"/>
      <c r="F438" s="1258"/>
      <c r="G438" s="1258"/>
      <c r="H438" s="1259"/>
      <c r="I438" s="1447">
        <f t="shared" si="5"/>
        <v>210000</v>
      </c>
      <c r="J438" s="1448"/>
      <c r="K438" s="1448"/>
      <c r="L438" s="1448"/>
      <c r="M438" s="1448"/>
      <c r="N438" s="1449">
        <v>210000</v>
      </c>
      <c r="O438" s="1450">
        <f>SUM(J438:N438)-I438</f>
        <v>0</v>
      </c>
    </row>
    <row r="439" spans="1:15" s="53" customFormat="1" ht="16.5">
      <c r="A439" s="1470">
        <v>432</v>
      </c>
      <c r="B439" s="526"/>
      <c r="C439" s="67"/>
      <c r="D439" s="68" t="s">
        <v>807</v>
      </c>
      <c r="E439" s="527"/>
      <c r="F439" s="528"/>
      <c r="G439" s="528"/>
      <c r="H439" s="529"/>
      <c r="I439" s="1436">
        <f t="shared" si="5"/>
        <v>257376</v>
      </c>
      <c r="J439" s="80"/>
      <c r="K439" s="80"/>
      <c r="L439" s="80"/>
      <c r="M439" s="80"/>
      <c r="N439" s="81">
        <v>257376</v>
      </c>
      <c r="O439" s="59"/>
    </row>
    <row r="440" spans="1:15" s="534" customFormat="1" ht="17.25">
      <c r="A440" s="1470">
        <v>433</v>
      </c>
      <c r="B440" s="530"/>
      <c r="C440" s="83"/>
      <c r="D440" s="76" t="s">
        <v>685</v>
      </c>
      <c r="E440" s="531"/>
      <c r="F440" s="532"/>
      <c r="G440" s="532"/>
      <c r="H440" s="533"/>
      <c r="I440" s="1413">
        <f t="shared" si="5"/>
        <v>0</v>
      </c>
      <c r="J440" s="652"/>
      <c r="K440" s="652"/>
      <c r="L440" s="652"/>
      <c r="M440" s="652"/>
      <c r="N440" s="653"/>
      <c r="O440" s="82"/>
    </row>
    <row r="441" spans="1:15" s="1429" customFormat="1" ht="17.25">
      <c r="A441" s="1470">
        <v>434</v>
      </c>
      <c r="B441" s="535"/>
      <c r="C441" s="67"/>
      <c r="D441" s="536" t="s">
        <v>911</v>
      </c>
      <c r="E441" s="527"/>
      <c r="F441" s="537"/>
      <c r="G441" s="537"/>
      <c r="H441" s="538"/>
      <c r="I441" s="340">
        <f t="shared" si="5"/>
        <v>257376</v>
      </c>
      <c r="J441" s="654">
        <f>SUM(J439:J440)</f>
        <v>0</v>
      </c>
      <c r="K441" s="654">
        <f>SUM(K439:K440)</f>
        <v>0</v>
      </c>
      <c r="L441" s="654">
        <f>SUM(L439:L440)</f>
        <v>0</v>
      </c>
      <c r="M441" s="654">
        <f>SUM(M439:M440)</f>
        <v>0</v>
      </c>
      <c r="N441" s="655">
        <f>SUM(N439:N440)</f>
        <v>257376</v>
      </c>
      <c r="O441" s="359"/>
    </row>
    <row r="442" spans="1:15" s="676" customFormat="1" ht="16.5">
      <c r="A442" s="1470">
        <v>435</v>
      </c>
      <c r="B442" s="669"/>
      <c r="C442" s="670">
        <v>72</v>
      </c>
      <c r="D442" s="68" t="s">
        <v>276</v>
      </c>
      <c r="E442" s="670" t="s">
        <v>33</v>
      </c>
      <c r="F442" s="671">
        <v>24355</v>
      </c>
      <c r="G442" s="671">
        <v>26055</v>
      </c>
      <c r="H442" s="694">
        <v>26055</v>
      </c>
      <c r="I442" s="1437"/>
      <c r="J442" s="673"/>
      <c r="K442" s="673"/>
      <c r="L442" s="673"/>
      <c r="M442" s="673"/>
      <c r="N442" s="674"/>
      <c r="O442" s="675"/>
    </row>
    <row r="443" spans="1:15" s="1260" customFormat="1" ht="16.5">
      <c r="A443" s="1470">
        <v>436</v>
      </c>
      <c r="B443" s="1255"/>
      <c r="C443" s="1256"/>
      <c r="D443" s="1261" t="s">
        <v>608</v>
      </c>
      <c r="E443" s="1446"/>
      <c r="F443" s="1258"/>
      <c r="G443" s="1258"/>
      <c r="H443" s="1259"/>
      <c r="I443" s="1447">
        <f t="shared" si="5"/>
        <v>26055</v>
      </c>
      <c r="J443" s="1448"/>
      <c r="K443" s="1448"/>
      <c r="L443" s="1448"/>
      <c r="M443" s="1448"/>
      <c r="N443" s="1449">
        <v>26055</v>
      </c>
      <c r="O443" s="1450">
        <f>SUM(J443:N443)-I443</f>
        <v>0</v>
      </c>
    </row>
    <row r="444" spans="1:15" s="53" customFormat="1" ht="16.5">
      <c r="A444" s="1470">
        <v>437</v>
      </c>
      <c r="B444" s="526"/>
      <c r="C444" s="67"/>
      <c r="D444" s="68" t="s">
        <v>807</v>
      </c>
      <c r="E444" s="527"/>
      <c r="F444" s="528"/>
      <c r="G444" s="528"/>
      <c r="H444" s="529"/>
      <c r="I444" s="1436">
        <f t="shared" si="5"/>
        <v>26055</v>
      </c>
      <c r="J444" s="80"/>
      <c r="K444" s="80"/>
      <c r="L444" s="80"/>
      <c r="M444" s="80"/>
      <c r="N444" s="81">
        <v>26055</v>
      </c>
      <c r="O444" s="59"/>
    </row>
    <row r="445" spans="1:15" s="534" customFormat="1" ht="17.25">
      <c r="A445" s="1470">
        <v>438</v>
      </c>
      <c r="B445" s="530"/>
      <c r="C445" s="83"/>
      <c r="D445" s="76" t="s">
        <v>609</v>
      </c>
      <c r="E445" s="531"/>
      <c r="F445" s="532"/>
      <c r="G445" s="532"/>
      <c r="H445" s="533"/>
      <c r="I445" s="1413">
        <f t="shared" si="5"/>
        <v>0</v>
      </c>
      <c r="J445" s="652"/>
      <c r="K445" s="652"/>
      <c r="L445" s="652"/>
      <c r="M445" s="652"/>
      <c r="N445" s="653"/>
      <c r="O445" s="82"/>
    </row>
    <row r="446" spans="1:15" s="1429" customFormat="1" ht="17.25">
      <c r="A446" s="1470">
        <v>439</v>
      </c>
      <c r="B446" s="535"/>
      <c r="C446" s="67"/>
      <c r="D446" s="536" t="s">
        <v>911</v>
      </c>
      <c r="E446" s="527"/>
      <c r="F446" s="537"/>
      <c r="G446" s="537"/>
      <c r="H446" s="538"/>
      <c r="I446" s="340">
        <f t="shared" si="5"/>
        <v>26055</v>
      </c>
      <c r="J446" s="654">
        <f>SUM(J444:J445)</f>
        <v>0</v>
      </c>
      <c r="K446" s="654">
        <f>SUM(K444:K445)</f>
        <v>0</v>
      </c>
      <c r="L446" s="654">
        <f>SUM(L444:L445)</f>
        <v>0</v>
      </c>
      <c r="M446" s="654">
        <f>SUM(M444:M445)</f>
        <v>0</v>
      </c>
      <c r="N446" s="655">
        <f>SUM(N444:N445)</f>
        <v>26055</v>
      </c>
      <c r="O446" s="359"/>
    </row>
    <row r="447" spans="1:15" s="676" customFormat="1" ht="16.5">
      <c r="A447" s="1470">
        <v>440</v>
      </c>
      <c r="B447" s="669"/>
      <c r="C447" s="670">
        <v>73</v>
      </c>
      <c r="D447" s="68" t="s">
        <v>277</v>
      </c>
      <c r="E447" s="670" t="s">
        <v>33</v>
      </c>
      <c r="F447" s="671">
        <v>45000</v>
      </c>
      <c r="G447" s="671">
        <v>50000</v>
      </c>
      <c r="H447" s="694">
        <v>50000</v>
      </c>
      <c r="I447" s="1437"/>
      <c r="J447" s="673"/>
      <c r="K447" s="673"/>
      <c r="L447" s="673"/>
      <c r="M447" s="673"/>
      <c r="N447" s="674"/>
      <c r="O447" s="675"/>
    </row>
    <row r="448" spans="1:15" s="1260" customFormat="1" ht="16.5">
      <c r="A448" s="1470">
        <v>441</v>
      </c>
      <c r="B448" s="1255"/>
      <c r="C448" s="1256"/>
      <c r="D448" s="1261" t="s">
        <v>608</v>
      </c>
      <c r="E448" s="1446"/>
      <c r="F448" s="1258"/>
      <c r="G448" s="1258"/>
      <c r="H448" s="1259"/>
      <c r="I448" s="1447">
        <f t="shared" si="5"/>
        <v>50000</v>
      </c>
      <c r="J448" s="1448"/>
      <c r="K448" s="1448"/>
      <c r="L448" s="1448"/>
      <c r="M448" s="1448"/>
      <c r="N448" s="1449">
        <v>50000</v>
      </c>
      <c r="O448" s="1450">
        <f>SUM(J448:N448)-I448</f>
        <v>0</v>
      </c>
    </row>
    <row r="449" spans="1:15" s="53" customFormat="1" ht="16.5">
      <c r="A449" s="1470">
        <v>442</v>
      </c>
      <c r="B449" s="526"/>
      <c r="C449" s="67"/>
      <c r="D449" s="68" t="s">
        <v>807</v>
      </c>
      <c r="E449" s="527"/>
      <c r="F449" s="528"/>
      <c r="G449" s="528"/>
      <c r="H449" s="529"/>
      <c r="I449" s="1436">
        <f t="shared" si="5"/>
        <v>50000</v>
      </c>
      <c r="J449" s="80"/>
      <c r="K449" s="80"/>
      <c r="L449" s="80"/>
      <c r="M449" s="80"/>
      <c r="N449" s="81">
        <v>50000</v>
      </c>
      <c r="O449" s="59"/>
    </row>
    <row r="450" spans="1:15" s="534" customFormat="1" ht="17.25">
      <c r="A450" s="1470">
        <v>443</v>
      </c>
      <c r="B450" s="530"/>
      <c r="C450" s="83"/>
      <c r="D450" s="76" t="s">
        <v>609</v>
      </c>
      <c r="E450" s="531"/>
      <c r="F450" s="532"/>
      <c r="G450" s="532"/>
      <c r="H450" s="533"/>
      <c r="I450" s="1413">
        <f t="shared" si="5"/>
        <v>0</v>
      </c>
      <c r="J450" s="652"/>
      <c r="K450" s="652"/>
      <c r="L450" s="652"/>
      <c r="M450" s="652"/>
      <c r="N450" s="653"/>
      <c r="O450" s="82"/>
    </row>
    <row r="451" spans="1:15" s="1429" customFormat="1" ht="17.25">
      <c r="A451" s="1470">
        <v>444</v>
      </c>
      <c r="B451" s="535"/>
      <c r="C451" s="67"/>
      <c r="D451" s="536" t="s">
        <v>911</v>
      </c>
      <c r="E451" s="527"/>
      <c r="F451" s="537"/>
      <c r="G451" s="537"/>
      <c r="H451" s="538"/>
      <c r="I451" s="340">
        <f t="shared" si="5"/>
        <v>50000</v>
      </c>
      <c r="J451" s="654">
        <f>SUM(J449:J450)</f>
        <v>0</v>
      </c>
      <c r="K451" s="654">
        <f>SUM(K449:K450)</f>
        <v>0</v>
      </c>
      <c r="L451" s="654">
        <f>SUM(L449:L450)</f>
        <v>0</v>
      </c>
      <c r="M451" s="654">
        <f>SUM(M449:M450)</f>
        <v>0</v>
      </c>
      <c r="N451" s="655">
        <f>SUM(N449:N450)</f>
        <v>50000</v>
      </c>
      <c r="O451" s="359"/>
    </row>
    <row r="452" spans="1:15" s="676" customFormat="1" ht="16.5">
      <c r="A452" s="1470">
        <v>445</v>
      </c>
      <c r="B452" s="669"/>
      <c r="C452" s="670">
        <v>74</v>
      </c>
      <c r="D452" s="68" t="s">
        <v>278</v>
      </c>
      <c r="E452" s="670" t="s">
        <v>33</v>
      </c>
      <c r="F452" s="671"/>
      <c r="G452" s="671">
        <v>13900</v>
      </c>
      <c r="H452" s="694"/>
      <c r="I452" s="1437"/>
      <c r="J452" s="673"/>
      <c r="K452" s="673"/>
      <c r="L452" s="673"/>
      <c r="M452" s="673"/>
      <c r="N452" s="674"/>
      <c r="O452" s="675"/>
    </row>
    <row r="453" spans="1:15" s="1260" customFormat="1" ht="16.5">
      <c r="A453" s="1470">
        <v>446</v>
      </c>
      <c r="B453" s="1255"/>
      <c r="C453" s="1256"/>
      <c r="D453" s="1261" t="s">
        <v>608</v>
      </c>
      <c r="E453" s="1446"/>
      <c r="F453" s="1258"/>
      <c r="G453" s="1258"/>
      <c r="H453" s="1259"/>
      <c r="I453" s="1447">
        <f t="shared" si="5"/>
        <v>5000</v>
      </c>
      <c r="J453" s="1448"/>
      <c r="K453" s="1448"/>
      <c r="L453" s="1448">
        <v>5000</v>
      </c>
      <c r="M453" s="1448"/>
      <c r="N453" s="1449"/>
      <c r="O453" s="1450">
        <f>SUM(J453:N453)-I453</f>
        <v>0</v>
      </c>
    </row>
    <row r="454" spans="1:15" s="53" customFormat="1" ht="16.5">
      <c r="A454" s="1470">
        <v>447</v>
      </c>
      <c r="B454" s="526"/>
      <c r="C454" s="67"/>
      <c r="D454" s="68" t="s">
        <v>807</v>
      </c>
      <c r="E454" s="527"/>
      <c r="F454" s="528"/>
      <c r="G454" s="528"/>
      <c r="H454" s="529"/>
      <c r="I454" s="1436">
        <f t="shared" si="5"/>
        <v>0</v>
      </c>
      <c r="J454" s="80"/>
      <c r="K454" s="80"/>
      <c r="L454" s="80">
        <v>0</v>
      </c>
      <c r="M454" s="80"/>
      <c r="N454" s="81"/>
      <c r="O454" s="59"/>
    </row>
    <row r="455" spans="1:15" s="534" customFormat="1" ht="17.25">
      <c r="A455" s="1470">
        <v>448</v>
      </c>
      <c r="B455" s="530"/>
      <c r="C455" s="83"/>
      <c r="D455" s="76" t="s">
        <v>609</v>
      </c>
      <c r="E455" s="531"/>
      <c r="F455" s="532"/>
      <c r="G455" s="532"/>
      <c r="H455" s="533"/>
      <c r="I455" s="1413">
        <f t="shared" si="5"/>
        <v>0</v>
      </c>
      <c r="J455" s="652"/>
      <c r="K455" s="652"/>
      <c r="L455" s="652"/>
      <c r="M455" s="652"/>
      <c r="N455" s="653"/>
      <c r="O455" s="82"/>
    </row>
    <row r="456" spans="1:15" s="1429" customFormat="1" ht="17.25">
      <c r="A456" s="1470">
        <v>449</v>
      </c>
      <c r="B456" s="535"/>
      <c r="C456" s="67"/>
      <c r="D456" s="536" t="s">
        <v>911</v>
      </c>
      <c r="E456" s="527"/>
      <c r="F456" s="537"/>
      <c r="G456" s="537"/>
      <c r="H456" s="538"/>
      <c r="I456" s="340">
        <f t="shared" si="5"/>
        <v>0</v>
      </c>
      <c r="J456" s="654">
        <f>SUM(J454:J455)</f>
        <v>0</v>
      </c>
      <c r="K456" s="654">
        <f>SUM(K454:K455)</f>
        <v>0</v>
      </c>
      <c r="L456" s="654">
        <f>SUM(L454:L455)</f>
        <v>0</v>
      </c>
      <c r="M456" s="654">
        <f>SUM(M454:M455)</f>
        <v>0</v>
      </c>
      <c r="N456" s="655">
        <f>SUM(N454:N455)</f>
        <v>0</v>
      </c>
      <c r="O456" s="359"/>
    </row>
    <row r="457" spans="1:15" s="676" customFormat="1" ht="16.5">
      <c r="A457" s="1470">
        <v>450</v>
      </c>
      <c r="B457" s="669"/>
      <c r="C457" s="670">
        <v>75</v>
      </c>
      <c r="D457" s="68" t="s">
        <v>279</v>
      </c>
      <c r="E457" s="670" t="s">
        <v>33</v>
      </c>
      <c r="F457" s="671">
        <v>60000</v>
      </c>
      <c r="G457" s="671">
        <v>85000</v>
      </c>
      <c r="H457" s="694">
        <v>85000</v>
      </c>
      <c r="I457" s="1437"/>
      <c r="J457" s="673"/>
      <c r="K457" s="673"/>
      <c r="L457" s="673"/>
      <c r="M457" s="673"/>
      <c r="N457" s="674"/>
      <c r="O457" s="675"/>
    </row>
    <row r="458" spans="1:15" s="1260" customFormat="1" ht="16.5">
      <c r="A458" s="1470">
        <v>451</v>
      </c>
      <c r="B458" s="1255"/>
      <c r="C458" s="1256"/>
      <c r="D458" s="1261" t="s">
        <v>608</v>
      </c>
      <c r="E458" s="1446"/>
      <c r="F458" s="1258"/>
      <c r="G458" s="1258"/>
      <c r="H458" s="1259"/>
      <c r="I458" s="1447">
        <f t="shared" si="5"/>
        <v>100000</v>
      </c>
      <c r="J458" s="1448"/>
      <c r="K458" s="1448"/>
      <c r="L458" s="1448"/>
      <c r="M458" s="1448"/>
      <c r="N458" s="1449">
        <v>100000</v>
      </c>
      <c r="O458" s="1450">
        <f>SUM(J458:N458)-I458</f>
        <v>0</v>
      </c>
    </row>
    <row r="459" spans="1:15" s="53" customFormat="1" ht="16.5">
      <c r="A459" s="1470">
        <v>452</v>
      </c>
      <c r="B459" s="526"/>
      <c r="C459" s="67"/>
      <c r="D459" s="68" t="s">
        <v>807</v>
      </c>
      <c r="E459" s="527"/>
      <c r="F459" s="528"/>
      <c r="G459" s="528"/>
      <c r="H459" s="529"/>
      <c r="I459" s="1436">
        <f t="shared" si="5"/>
        <v>100000</v>
      </c>
      <c r="J459" s="80"/>
      <c r="K459" s="80"/>
      <c r="L459" s="80"/>
      <c r="M459" s="80"/>
      <c r="N459" s="81">
        <v>100000</v>
      </c>
      <c r="O459" s="59"/>
    </row>
    <row r="460" spans="1:15" s="534" customFormat="1" ht="17.25">
      <c r="A460" s="1470">
        <v>453</v>
      </c>
      <c r="B460" s="530"/>
      <c r="C460" s="83"/>
      <c r="D460" s="76" t="s">
        <v>609</v>
      </c>
      <c r="E460" s="531"/>
      <c r="F460" s="532"/>
      <c r="G460" s="532"/>
      <c r="H460" s="533"/>
      <c r="I460" s="1413">
        <f t="shared" si="5"/>
        <v>0</v>
      </c>
      <c r="J460" s="652"/>
      <c r="K460" s="652"/>
      <c r="L460" s="652"/>
      <c r="M460" s="652"/>
      <c r="N460" s="653"/>
      <c r="O460" s="82"/>
    </row>
    <row r="461" spans="1:15" s="1429" customFormat="1" ht="17.25">
      <c r="A461" s="1470">
        <v>454</v>
      </c>
      <c r="B461" s="535"/>
      <c r="C461" s="67"/>
      <c r="D461" s="536" t="s">
        <v>911</v>
      </c>
      <c r="E461" s="527"/>
      <c r="F461" s="537"/>
      <c r="G461" s="537"/>
      <c r="H461" s="538"/>
      <c r="I461" s="340">
        <f t="shared" si="5"/>
        <v>100000</v>
      </c>
      <c r="J461" s="654">
        <f>SUM(J459:J460)</f>
        <v>0</v>
      </c>
      <c r="K461" s="654">
        <f>SUM(K459:K460)</f>
        <v>0</v>
      </c>
      <c r="L461" s="654">
        <f>SUM(L459:L460)</f>
        <v>0</v>
      </c>
      <c r="M461" s="654">
        <f>SUM(M459:M460)</f>
        <v>0</v>
      </c>
      <c r="N461" s="655">
        <f>SUM(N459:N460)</f>
        <v>100000</v>
      </c>
      <c r="O461" s="359"/>
    </row>
    <row r="462" spans="1:15" s="676" customFormat="1" ht="16.5">
      <c r="A462" s="1470">
        <v>455</v>
      </c>
      <c r="B462" s="669"/>
      <c r="C462" s="670">
        <v>76</v>
      </c>
      <c r="D462" s="68" t="s">
        <v>280</v>
      </c>
      <c r="E462" s="670" t="s">
        <v>33</v>
      </c>
      <c r="F462" s="671">
        <v>4957</v>
      </c>
      <c r="G462" s="671">
        <v>17500</v>
      </c>
      <c r="H462" s="694"/>
      <c r="I462" s="1437"/>
      <c r="J462" s="673"/>
      <c r="K462" s="673"/>
      <c r="L462" s="673"/>
      <c r="M462" s="673"/>
      <c r="N462" s="674"/>
      <c r="O462" s="675"/>
    </row>
    <row r="463" spans="1:15" s="1260" customFormat="1" ht="16.5">
      <c r="A463" s="1470">
        <v>456</v>
      </c>
      <c r="B463" s="1255"/>
      <c r="C463" s="1256"/>
      <c r="D463" s="1261" t="s">
        <v>608</v>
      </c>
      <c r="E463" s="1446"/>
      <c r="F463" s="1258"/>
      <c r="G463" s="1258"/>
      <c r="H463" s="1259"/>
      <c r="I463" s="1447">
        <f t="shared" si="5"/>
        <v>17500</v>
      </c>
      <c r="J463" s="1448"/>
      <c r="K463" s="1448"/>
      <c r="L463" s="1448">
        <v>17500</v>
      </c>
      <c r="M463" s="1448"/>
      <c r="N463" s="1449"/>
      <c r="O463" s="1450">
        <f>SUM(J463:N463)-I463</f>
        <v>0</v>
      </c>
    </row>
    <row r="464" spans="1:15" s="53" customFormat="1" ht="16.5">
      <c r="A464" s="1470">
        <v>457</v>
      </c>
      <c r="B464" s="526"/>
      <c r="C464" s="67"/>
      <c r="D464" s="68" t="s">
        <v>807</v>
      </c>
      <c r="E464" s="527"/>
      <c r="F464" s="528"/>
      <c r="G464" s="528"/>
      <c r="H464" s="529"/>
      <c r="I464" s="1436">
        <f t="shared" si="5"/>
        <v>24800</v>
      </c>
      <c r="J464" s="80"/>
      <c r="K464" s="80"/>
      <c r="L464" s="80">
        <v>24800</v>
      </c>
      <c r="M464" s="80"/>
      <c r="N464" s="81"/>
      <c r="O464" s="59"/>
    </row>
    <row r="465" spans="1:15" s="534" customFormat="1" ht="17.25">
      <c r="A465" s="1470">
        <v>458</v>
      </c>
      <c r="B465" s="530"/>
      <c r="C465" s="83"/>
      <c r="D465" s="76" t="s">
        <v>609</v>
      </c>
      <c r="E465" s="531"/>
      <c r="F465" s="532"/>
      <c r="G465" s="532"/>
      <c r="H465" s="533"/>
      <c r="I465" s="1413">
        <f t="shared" si="5"/>
        <v>0</v>
      </c>
      <c r="J465" s="652"/>
      <c r="K465" s="652"/>
      <c r="L465" s="652"/>
      <c r="M465" s="652"/>
      <c r="N465" s="653"/>
      <c r="O465" s="82"/>
    </row>
    <row r="466" spans="1:15" s="1429" customFormat="1" ht="17.25">
      <c r="A466" s="1470">
        <v>459</v>
      </c>
      <c r="B466" s="535"/>
      <c r="C466" s="67"/>
      <c r="D466" s="536" t="s">
        <v>911</v>
      </c>
      <c r="E466" s="527"/>
      <c r="F466" s="537"/>
      <c r="G466" s="537"/>
      <c r="H466" s="538"/>
      <c r="I466" s="340">
        <f t="shared" si="5"/>
        <v>24800</v>
      </c>
      <c r="J466" s="654">
        <f>SUM(J464:J465)</f>
        <v>0</v>
      </c>
      <c r="K466" s="654">
        <f>SUM(K464:K465)</f>
        <v>0</v>
      </c>
      <c r="L466" s="654">
        <f>SUM(L464:L465)</f>
        <v>24800</v>
      </c>
      <c r="M466" s="654">
        <f>SUM(M464:M465)</f>
        <v>0</v>
      </c>
      <c r="N466" s="655">
        <f>SUM(N464:N465)</f>
        <v>0</v>
      </c>
      <c r="O466" s="359"/>
    </row>
    <row r="467" spans="1:15" s="676" customFormat="1" ht="16.5">
      <c r="A467" s="1470">
        <v>460</v>
      </c>
      <c r="B467" s="669"/>
      <c r="C467" s="670">
        <v>77</v>
      </c>
      <c r="D467" s="68" t="s">
        <v>281</v>
      </c>
      <c r="E467" s="670" t="s">
        <v>33</v>
      </c>
      <c r="F467" s="671">
        <v>12573</v>
      </c>
      <c r="G467" s="671">
        <v>14000</v>
      </c>
      <c r="H467" s="694">
        <v>14203</v>
      </c>
      <c r="I467" s="1437"/>
      <c r="J467" s="673"/>
      <c r="K467" s="673"/>
      <c r="L467" s="673"/>
      <c r="M467" s="673"/>
      <c r="N467" s="674"/>
      <c r="O467" s="675"/>
    </row>
    <row r="468" spans="1:15" s="1260" customFormat="1" ht="16.5">
      <c r="A468" s="1470">
        <v>461</v>
      </c>
      <c r="B468" s="1255"/>
      <c r="C468" s="1256"/>
      <c r="D468" s="1261" t="s">
        <v>608</v>
      </c>
      <c r="E468" s="1446"/>
      <c r="F468" s="1258"/>
      <c r="G468" s="1258"/>
      <c r="H468" s="1259"/>
      <c r="I468" s="1447">
        <f t="shared" si="5"/>
        <v>19000</v>
      </c>
      <c r="J468" s="1448"/>
      <c r="K468" s="1448"/>
      <c r="L468" s="1448">
        <v>19000</v>
      </c>
      <c r="M468" s="1448"/>
      <c r="N468" s="1449"/>
      <c r="O468" s="1450">
        <f>SUM(J468:N468)-I468</f>
        <v>0</v>
      </c>
    </row>
    <row r="469" spans="1:15" s="53" customFormat="1" ht="16.5">
      <c r="A469" s="1470">
        <v>462</v>
      </c>
      <c r="B469" s="526"/>
      <c r="C469" s="67"/>
      <c r="D469" s="68" t="s">
        <v>807</v>
      </c>
      <c r="E469" s="527"/>
      <c r="F469" s="528"/>
      <c r="G469" s="528"/>
      <c r="H469" s="529"/>
      <c r="I469" s="1436">
        <f t="shared" si="5"/>
        <v>19000</v>
      </c>
      <c r="J469" s="80"/>
      <c r="K469" s="80"/>
      <c r="L469" s="80">
        <v>19000</v>
      </c>
      <c r="M469" s="80"/>
      <c r="N469" s="81"/>
      <c r="O469" s="59"/>
    </row>
    <row r="470" spans="1:15" s="534" customFormat="1" ht="17.25">
      <c r="A470" s="1470">
        <v>463</v>
      </c>
      <c r="B470" s="530"/>
      <c r="C470" s="83"/>
      <c r="D470" s="76" t="s">
        <v>609</v>
      </c>
      <c r="E470" s="531"/>
      <c r="F470" s="532"/>
      <c r="G470" s="532"/>
      <c r="H470" s="533"/>
      <c r="I470" s="1413">
        <f t="shared" si="5"/>
        <v>0</v>
      </c>
      <c r="J470" s="652"/>
      <c r="K470" s="652"/>
      <c r="L470" s="652"/>
      <c r="M470" s="652"/>
      <c r="N470" s="653"/>
      <c r="O470" s="82"/>
    </row>
    <row r="471" spans="1:15" s="1429" customFormat="1" ht="17.25">
      <c r="A471" s="1470">
        <v>464</v>
      </c>
      <c r="B471" s="535"/>
      <c r="C471" s="67"/>
      <c r="D471" s="536" t="s">
        <v>911</v>
      </c>
      <c r="E471" s="527"/>
      <c r="F471" s="537"/>
      <c r="G471" s="537"/>
      <c r="H471" s="538"/>
      <c r="I471" s="340">
        <f t="shared" si="5"/>
        <v>19000</v>
      </c>
      <c r="J471" s="654">
        <f>SUM(J469:J470)</f>
        <v>0</v>
      </c>
      <c r="K471" s="654">
        <f>SUM(K469:K470)</f>
        <v>0</v>
      </c>
      <c r="L471" s="654">
        <f>SUM(L469:L470)</f>
        <v>19000</v>
      </c>
      <c r="M471" s="654">
        <f>SUM(M469:M470)</f>
        <v>0</v>
      </c>
      <c r="N471" s="655">
        <f>SUM(N469:N470)</f>
        <v>0</v>
      </c>
      <c r="O471" s="359"/>
    </row>
    <row r="472" spans="1:15" s="676" customFormat="1" ht="16.5">
      <c r="A472" s="1470">
        <v>465</v>
      </c>
      <c r="B472" s="669"/>
      <c r="C472" s="670">
        <v>78</v>
      </c>
      <c r="D472" s="68" t="s">
        <v>282</v>
      </c>
      <c r="E472" s="670" t="s">
        <v>33</v>
      </c>
      <c r="F472" s="671">
        <v>33263</v>
      </c>
      <c r="G472" s="671">
        <v>34200</v>
      </c>
      <c r="H472" s="694">
        <v>34148</v>
      </c>
      <c r="I472" s="1437"/>
      <c r="J472" s="673"/>
      <c r="K472" s="673"/>
      <c r="L472" s="673"/>
      <c r="M472" s="673"/>
      <c r="N472" s="674"/>
      <c r="O472" s="675"/>
    </row>
    <row r="473" spans="1:15" s="1260" customFormat="1" ht="16.5">
      <c r="A473" s="1470">
        <v>466</v>
      </c>
      <c r="B473" s="1255"/>
      <c r="C473" s="1256"/>
      <c r="D473" s="1261" t="s">
        <v>608</v>
      </c>
      <c r="E473" s="1446"/>
      <c r="F473" s="1258"/>
      <c r="G473" s="1258"/>
      <c r="H473" s="1259"/>
      <c r="I473" s="1447">
        <f t="shared" si="5"/>
        <v>44450</v>
      </c>
      <c r="J473" s="1448"/>
      <c r="K473" s="1448"/>
      <c r="L473" s="1448">
        <v>44450</v>
      </c>
      <c r="M473" s="1448"/>
      <c r="N473" s="1449"/>
      <c r="O473" s="1450">
        <f>SUM(J473:N473)-I473</f>
        <v>0</v>
      </c>
    </row>
    <row r="474" spans="1:15" s="53" customFormat="1" ht="16.5">
      <c r="A474" s="1470">
        <v>467</v>
      </c>
      <c r="B474" s="526"/>
      <c r="C474" s="67"/>
      <c r="D474" s="68" t="s">
        <v>807</v>
      </c>
      <c r="E474" s="527"/>
      <c r="F474" s="528"/>
      <c r="G474" s="528"/>
      <c r="H474" s="529"/>
      <c r="I474" s="1436">
        <f t="shared" si="5"/>
        <v>34252</v>
      </c>
      <c r="J474" s="80"/>
      <c r="K474" s="80"/>
      <c r="L474" s="80">
        <v>34252</v>
      </c>
      <c r="M474" s="80"/>
      <c r="N474" s="81"/>
      <c r="O474" s="59"/>
    </row>
    <row r="475" spans="1:15" s="534" customFormat="1" ht="17.25">
      <c r="A475" s="1470">
        <v>468</v>
      </c>
      <c r="B475" s="530"/>
      <c r="C475" s="83"/>
      <c r="D475" s="76" t="s">
        <v>609</v>
      </c>
      <c r="E475" s="531"/>
      <c r="F475" s="532"/>
      <c r="G475" s="532"/>
      <c r="H475" s="533"/>
      <c r="I475" s="1413">
        <f t="shared" si="5"/>
        <v>0</v>
      </c>
      <c r="J475" s="652"/>
      <c r="K475" s="652"/>
      <c r="L475" s="652"/>
      <c r="M475" s="652"/>
      <c r="N475" s="653"/>
      <c r="O475" s="82"/>
    </row>
    <row r="476" spans="1:15" s="1429" customFormat="1" ht="17.25">
      <c r="A476" s="1470">
        <v>469</v>
      </c>
      <c r="B476" s="535"/>
      <c r="C476" s="67"/>
      <c r="D476" s="536" t="s">
        <v>911</v>
      </c>
      <c r="E476" s="527"/>
      <c r="F476" s="537"/>
      <c r="G476" s="537"/>
      <c r="H476" s="538"/>
      <c r="I476" s="340">
        <f t="shared" si="5"/>
        <v>34252</v>
      </c>
      <c r="J476" s="654">
        <f>SUM(J474:J475)</f>
        <v>0</v>
      </c>
      <c r="K476" s="654">
        <f>SUM(K474:K475)</f>
        <v>0</v>
      </c>
      <c r="L476" s="654">
        <f>SUM(L474:L475)</f>
        <v>34252</v>
      </c>
      <c r="M476" s="654">
        <f>SUM(M474:M475)</f>
        <v>0</v>
      </c>
      <c r="N476" s="655">
        <f>SUM(N474:N475)</f>
        <v>0</v>
      </c>
      <c r="O476" s="359"/>
    </row>
    <row r="477" spans="1:15" s="676" customFormat="1" ht="16.5">
      <c r="A477" s="1470">
        <v>470</v>
      </c>
      <c r="B477" s="669"/>
      <c r="C477" s="670">
        <v>79</v>
      </c>
      <c r="D477" s="68" t="s">
        <v>553</v>
      </c>
      <c r="E477" s="670" t="s">
        <v>33</v>
      </c>
      <c r="F477" s="671"/>
      <c r="G477" s="671">
        <v>38100</v>
      </c>
      <c r="H477" s="694">
        <v>38100</v>
      </c>
      <c r="I477" s="1437"/>
      <c r="J477" s="673"/>
      <c r="K477" s="673"/>
      <c r="L477" s="673"/>
      <c r="M477" s="673"/>
      <c r="N477" s="674"/>
      <c r="O477" s="675"/>
    </row>
    <row r="478" spans="1:15" s="1260" customFormat="1" ht="16.5">
      <c r="A478" s="1470">
        <v>471</v>
      </c>
      <c r="B478" s="1255"/>
      <c r="C478" s="1256"/>
      <c r="D478" s="1261" t="s">
        <v>608</v>
      </c>
      <c r="E478" s="1446"/>
      <c r="F478" s="1258"/>
      <c r="G478" s="1258"/>
      <c r="H478" s="1259"/>
      <c r="I478" s="1447">
        <f t="shared" si="5"/>
        <v>38100</v>
      </c>
      <c r="J478" s="1448"/>
      <c r="K478" s="1448"/>
      <c r="L478" s="1448">
        <v>38100</v>
      </c>
      <c r="M478" s="1448"/>
      <c r="N478" s="1449"/>
      <c r="O478" s="1450">
        <f>SUM(J478:N478)-I478</f>
        <v>0</v>
      </c>
    </row>
    <row r="479" spans="1:15" s="53" customFormat="1" ht="16.5">
      <c r="A479" s="1470">
        <v>472</v>
      </c>
      <c r="B479" s="526"/>
      <c r="C479" s="67"/>
      <c r="D479" s="68" t="s">
        <v>807</v>
      </c>
      <c r="E479" s="527"/>
      <c r="F479" s="528"/>
      <c r="G479" s="528"/>
      <c r="H479" s="529"/>
      <c r="I479" s="1436">
        <f t="shared" si="5"/>
        <v>38100</v>
      </c>
      <c r="J479" s="80"/>
      <c r="K479" s="80"/>
      <c r="L479" s="80">
        <v>38100</v>
      </c>
      <c r="M479" s="80"/>
      <c r="N479" s="81"/>
      <c r="O479" s="59"/>
    </row>
    <row r="480" spans="1:15" s="534" customFormat="1" ht="17.25">
      <c r="A480" s="1470">
        <v>473</v>
      </c>
      <c r="B480" s="530"/>
      <c r="C480" s="83"/>
      <c r="D480" s="76" t="s">
        <v>609</v>
      </c>
      <c r="E480" s="531"/>
      <c r="F480" s="532"/>
      <c r="G480" s="532"/>
      <c r="H480" s="533"/>
      <c r="I480" s="1413">
        <f t="shared" si="5"/>
        <v>0</v>
      </c>
      <c r="J480" s="652"/>
      <c r="K480" s="652"/>
      <c r="L480" s="652"/>
      <c r="M480" s="652"/>
      <c r="N480" s="653"/>
      <c r="O480" s="82"/>
    </row>
    <row r="481" spans="1:15" s="1429" customFormat="1" ht="17.25">
      <c r="A481" s="1470">
        <v>474</v>
      </c>
      <c r="B481" s="535"/>
      <c r="C481" s="67"/>
      <c r="D481" s="536" t="s">
        <v>911</v>
      </c>
      <c r="E481" s="527"/>
      <c r="F481" s="537"/>
      <c r="G481" s="537"/>
      <c r="H481" s="538"/>
      <c r="I481" s="340">
        <f t="shared" si="5"/>
        <v>38100</v>
      </c>
      <c r="J481" s="654">
        <f>SUM(J479:J480)</f>
        <v>0</v>
      </c>
      <c r="K481" s="654">
        <f>SUM(K479:K480)</f>
        <v>0</v>
      </c>
      <c r="L481" s="654">
        <f>SUM(L479:L480)</f>
        <v>38100</v>
      </c>
      <c r="M481" s="654">
        <f>SUM(M479:M480)</f>
        <v>0</v>
      </c>
      <c r="N481" s="655">
        <f>SUM(N479:N480)</f>
        <v>0</v>
      </c>
      <c r="O481" s="359"/>
    </row>
    <row r="482" spans="1:15" s="59" customFormat="1" ht="17.25">
      <c r="A482" s="1470">
        <v>475</v>
      </c>
      <c r="B482" s="66"/>
      <c r="C482" s="67">
        <v>80</v>
      </c>
      <c r="D482" s="68" t="s">
        <v>283</v>
      </c>
      <c r="E482" s="67" t="s">
        <v>33</v>
      </c>
      <c r="F482" s="46">
        <v>34750</v>
      </c>
      <c r="G482" s="46">
        <v>38848</v>
      </c>
      <c r="H482" s="69">
        <v>38348</v>
      </c>
      <c r="I482" s="1436"/>
      <c r="J482" s="654"/>
      <c r="K482" s="654"/>
      <c r="L482" s="654"/>
      <c r="M482" s="654"/>
      <c r="N482" s="655"/>
      <c r="O482" s="359"/>
    </row>
    <row r="483" spans="1:15" s="1260" customFormat="1" ht="16.5">
      <c r="A483" s="1470">
        <v>476</v>
      </c>
      <c r="B483" s="1255"/>
      <c r="C483" s="1256"/>
      <c r="D483" s="1261" t="s">
        <v>608</v>
      </c>
      <c r="E483" s="1446"/>
      <c r="F483" s="1258"/>
      <c r="G483" s="1258"/>
      <c r="H483" s="1259"/>
      <c r="I483" s="1447">
        <f t="shared" si="5"/>
        <v>49172</v>
      </c>
      <c r="J483" s="1448"/>
      <c r="K483" s="1448"/>
      <c r="L483" s="1448">
        <v>49172</v>
      </c>
      <c r="M483" s="1448"/>
      <c r="N483" s="1449"/>
      <c r="O483" s="1450">
        <f>SUM(J483:N483)-I483</f>
        <v>0</v>
      </c>
    </row>
    <row r="484" spans="1:15" s="53" customFormat="1" ht="16.5">
      <c r="A484" s="1470">
        <v>477</v>
      </c>
      <c r="B484" s="526"/>
      <c r="C484" s="67"/>
      <c r="D484" s="68" t="s">
        <v>807</v>
      </c>
      <c r="E484" s="527"/>
      <c r="F484" s="528"/>
      <c r="G484" s="528"/>
      <c r="H484" s="529"/>
      <c r="I484" s="1436">
        <f t="shared" si="5"/>
        <v>49172</v>
      </c>
      <c r="J484" s="80"/>
      <c r="K484" s="80"/>
      <c r="L484" s="80">
        <v>49172</v>
      </c>
      <c r="M484" s="80"/>
      <c r="N484" s="81"/>
      <c r="O484" s="59"/>
    </row>
    <row r="485" spans="1:15" s="534" customFormat="1" ht="17.25">
      <c r="A485" s="1470">
        <v>478</v>
      </c>
      <c r="B485" s="530"/>
      <c r="C485" s="83"/>
      <c r="D485" s="76" t="s">
        <v>609</v>
      </c>
      <c r="E485" s="531"/>
      <c r="F485" s="532"/>
      <c r="G485" s="532"/>
      <c r="H485" s="533"/>
      <c r="I485" s="1413">
        <f t="shared" si="5"/>
        <v>0</v>
      </c>
      <c r="J485" s="652"/>
      <c r="K485" s="652"/>
      <c r="L485" s="652"/>
      <c r="M485" s="652"/>
      <c r="N485" s="653"/>
      <c r="O485" s="82"/>
    </row>
    <row r="486" spans="1:15" s="1429" customFormat="1" ht="17.25">
      <c r="A486" s="1470">
        <v>479</v>
      </c>
      <c r="B486" s="535"/>
      <c r="C486" s="67"/>
      <c r="D486" s="536" t="s">
        <v>911</v>
      </c>
      <c r="E486" s="527"/>
      <c r="F486" s="537"/>
      <c r="G486" s="537"/>
      <c r="H486" s="538"/>
      <c r="I486" s="340">
        <f t="shared" si="5"/>
        <v>49172</v>
      </c>
      <c r="J486" s="654">
        <f>SUM(J484:J485)</f>
        <v>0</v>
      </c>
      <c r="K486" s="654">
        <f>SUM(K484:K485)</f>
        <v>0</v>
      </c>
      <c r="L486" s="654">
        <f>SUM(L484:L485)</f>
        <v>49172</v>
      </c>
      <c r="M486" s="654">
        <f>SUM(M484:M485)</f>
        <v>0</v>
      </c>
      <c r="N486" s="655">
        <f>SUM(N484:N485)</f>
        <v>0</v>
      </c>
      <c r="O486" s="359"/>
    </row>
    <row r="487" spans="1:15" s="53" customFormat="1" ht="21.75" customHeight="1">
      <c r="A487" s="1470">
        <v>480</v>
      </c>
      <c r="B487" s="77"/>
      <c r="C487" s="73">
        <v>81</v>
      </c>
      <c r="D487" s="78" t="s">
        <v>284</v>
      </c>
      <c r="E487" s="73" t="s">
        <v>33</v>
      </c>
      <c r="F487" s="44"/>
      <c r="G487" s="44">
        <v>1500</v>
      </c>
      <c r="H487" s="79"/>
      <c r="I487" s="1436"/>
      <c r="J487" s="654"/>
      <c r="K487" s="654"/>
      <c r="L487" s="654"/>
      <c r="M487" s="654"/>
      <c r="N487" s="655"/>
      <c r="O487" s="1486"/>
    </row>
    <row r="488" spans="1:15" s="1260" customFormat="1" ht="16.5">
      <c r="A488" s="1470">
        <v>481</v>
      </c>
      <c r="B488" s="1255"/>
      <c r="C488" s="1256"/>
      <c r="D488" s="1261" t="s">
        <v>608</v>
      </c>
      <c r="E488" s="1446"/>
      <c r="F488" s="1258"/>
      <c r="G488" s="1258"/>
      <c r="H488" s="1259"/>
      <c r="I488" s="1447">
        <f t="shared" si="5"/>
        <v>0</v>
      </c>
      <c r="J488" s="1448"/>
      <c r="K488" s="1448"/>
      <c r="L488" s="1448"/>
      <c r="M488" s="1448"/>
      <c r="N488" s="1449"/>
      <c r="O488" s="1450">
        <f>SUM(J488:N488)-I488</f>
        <v>0</v>
      </c>
    </row>
    <row r="489" spans="1:15" s="53" customFormat="1" ht="16.5">
      <c r="A489" s="1470">
        <v>482</v>
      </c>
      <c r="B489" s="526"/>
      <c r="C489" s="67"/>
      <c r="D489" s="68" t="s">
        <v>807</v>
      </c>
      <c r="E489" s="527"/>
      <c r="F489" s="528"/>
      <c r="G489" s="528"/>
      <c r="H489" s="529"/>
      <c r="I489" s="1436">
        <f t="shared" si="5"/>
        <v>1500</v>
      </c>
      <c r="J489" s="80"/>
      <c r="K489" s="80"/>
      <c r="L489" s="80">
        <v>1500</v>
      </c>
      <c r="M489" s="80"/>
      <c r="N489" s="81"/>
      <c r="O489" s="59"/>
    </row>
    <row r="490" spans="1:15" s="534" customFormat="1" ht="17.25">
      <c r="A490" s="1470">
        <v>483</v>
      </c>
      <c r="B490" s="530"/>
      <c r="C490" s="83"/>
      <c r="D490" s="76" t="s">
        <v>609</v>
      </c>
      <c r="E490" s="531"/>
      <c r="F490" s="532"/>
      <c r="G490" s="532"/>
      <c r="H490" s="533"/>
      <c r="I490" s="1413">
        <f t="shared" si="5"/>
        <v>0</v>
      </c>
      <c r="J490" s="652"/>
      <c r="K490" s="652"/>
      <c r="L490" s="652"/>
      <c r="M490" s="652"/>
      <c r="N490" s="653"/>
      <c r="O490" s="82"/>
    </row>
    <row r="491" spans="1:15" s="1429" customFormat="1" ht="17.25">
      <c r="A491" s="1470">
        <v>484</v>
      </c>
      <c r="B491" s="535"/>
      <c r="C491" s="67"/>
      <c r="D491" s="536" t="s">
        <v>911</v>
      </c>
      <c r="E491" s="527"/>
      <c r="F491" s="537"/>
      <c r="G491" s="537"/>
      <c r="H491" s="538"/>
      <c r="I491" s="340">
        <f t="shared" si="5"/>
        <v>1500</v>
      </c>
      <c r="J491" s="654">
        <f>SUM(J489:J490)</f>
        <v>0</v>
      </c>
      <c r="K491" s="654">
        <f>SUM(K489:K490)</f>
        <v>0</v>
      </c>
      <c r="L491" s="654">
        <f>SUM(L489:L490)</f>
        <v>1500</v>
      </c>
      <c r="M491" s="654">
        <f>SUM(M489:M490)</f>
        <v>0</v>
      </c>
      <c r="N491" s="655">
        <f>SUM(N489:N490)</f>
        <v>0</v>
      </c>
      <c r="O491" s="359"/>
    </row>
    <row r="492" spans="1:15" s="53" customFormat="1" ht="21.75" customHeight="1">
      <c r="A492" s="1470">
        <v>485</v>
      </c>
      <c r="B492" s="77"/>
      <c r="C492" s="73">
        <v>82</v>
      </c>
      <c r="D492" s="78" t="s">
        <v>285</v>
      </c>
      <c r="E492" s="73" t="s">
        <v>33</v>
      </c>
      <c r="F492" s="44"/>
      <c r="G492" s="44">
        <v>12300</v>
      </c>
      <c r="H492" s="79">
        <v>12700</v>
      </c>
      <c r="I492" s="1436"/>
      <c r="J492" s="654"/>
      <c r="K492" s="654"/>
      <c r="L492" s="654"/>
      <c r="M492" s="654"/>
      <c r="N492" s="655"/>
      <c r="O492" s="1486"/>
    </row>
    <row r="493" spans="1:15" s="1260" customFormat="1" ht="16.5">
      <c r="A493" s="1470">
        <v>486</v>
      </c>
      <c r="B493" s="1255"/>
      <c r="C493" s="1256"/>
      <c r="D493" s="1261" t="s">
        <v>608</v>
      </c>
      <c r="E493" s="1446"/>
      <c r="F493" s="1258"/>
      <c r="G493" s="1258"/>
      <c r="H493" s="1259"/>
      <c r="I493" s="1447">
        <f t="shared" si="5"/>
        <v>24851</v>
      </c>
      <c r="J493" s="1448"/>
      <c r="K493" s="1448"/>
      <c r="L493" s="1448">
        <v>24851</v>
      </c>
      <c r="M493" s="1448"/>
      <c r="N493" s="1449"/>
      <c r="O493" s="1450">
        <f>SUM(J493:N493)-I493</f>
        <v>0</v>
      </c>
    </row>
    <row r="494" spans="1:15" s="53" customFormat="1" ht="16.5">
      <c r="A494" s="1470">
        <v>487</v>
      </c>
      <c r="B494" s="526"/>
      <c r="C494" s="67"/>
      <c r="D494" s="68" t="s">
        <v>807</v>
      </c>
      <c r="E494" s="527"/>
      <c r="F494" s="528"/>
      <c r="G494" s="528"/>
      <c r="H494" s="529"/>
      <c r="I494" s="1436">
        <f t="shared" si="5"/>
        <v>24851</v>
      </c>
      <c r="J494" s="80"/>
      <c r="K494" s="80"/>
      <c r="L494" s="80">
        <v>24851</v>
      </c>
      <c r="M494" s="80"/>
      <c r="N494" s="81"/>
      <c r="O494" s="59"/>
    </row>
    <row r="495" spans="1:15" s="534" customFormat="1" ht="17.25">
      <c r="A495" s="1470">
        <v>488</v>
      </c>
      <c r="B495" s="530"/>
      <c r="C495" s="83"/>
      <c r="D495" s="76" t="s">
        <v>609</v>
      </c>
      <c r="E495" s="531"/>
      <c r="F495" s="532"/>
      <c r="G495" s="532"/>
      <c r="H495" s="533"/>
      <c r="I495" s="1413">
        <f aca="true" t="shared" si="6" ref="I495:I574">SUM(J495:N495)</f>
        <v>0</v>
      </c>
      <c r="J495" s="652"/>
      <c r="K495" s="652"/>
      <c r="L495" s="652"/>
      <c r="M495" s="652"/>
      <c r="N495" s="653"/>
      <c r="O495" s="82"/>
    </row>
    <row r="496" spans="1:15" s="1429" customFormat="1" ht="17.25">
      <c r="A496" s="1470">
        <v>489</v>
      </c>
      <c r="B496" s="535"/>
      <c r="C496" s="67"/>
      <c r="D496" s="536" t="s">
        <v>911</v>
      </c>
      <c r="E496" s="527"/>
      <c r="F496" s="537"/>
      <c r="G496" s="537"/>
      <c r="H496" s="538"/>
      <c r="I496" s="340">
        <f t="shared" si="6"/>
        <v>24851</v>
      </c>
      <c r="J496" s="654">
        <f>SUM(J494:J495)</f>
        <v>0</v>
      </c>
      <c r="K496" s="654">
        <f>SUM(K494:K495)</f>
        <v>0</v>
      </c>
      <c r="L496" s="654">
        <f>SUM(L494:L495)</f>
        <v>24851</v>
      </c>
      <c r="M496" s="654">
        <f>SUM(M494:M495)</f>
        <v>0</v>
      </c>
      <c r="N496" s="655">
        <f>SUM(N494:N495)</f>
        <v>0</v>
      </c>
      <c r="O496" s="359"/>
    </row>
    <row r="497" spans="1:15" s="59" customFormat="1" ht="17.25">
      <c r="A497" s="1470">
        <v>490</v>
      </c>
      <c r="B497" s="66"/>
      <c r="C497" s="67">
        <v>83</v>
      </c>
      <c r="D497" s="68" t="s">
        <v>286</v>
      </c>
      <c r="E497" s="67" t="s">
        <v>33</v>
      </c>
      <c r="F497" s="46"/>
      <c r="G497" s="46">
        <v>400</v>
      </c>
      <c r="H497" s="69">
        <v>201</v>
      </c>
      <c r="I497" s="1436"/>
      <c r="J497" s="654"/>
      <c r="K497" s="654"/>
      <c r="L497" s="654"/>
      <c r="M497" s="654"/>
      <c r="N497" s="655"/>
      <c r="O497" s="359"/>
    </row>
    <row r="498" spans="1:15" s="1260" customFormat="1" ht="16.5">
      <c r="A498" s="1470">
        <v>491</v>
      </c>
      <c r="B498" s="1255"/>
      <c r="C498" s="1256"/>
      <c r="D498" s="1261" t="s">
        <v>608</v>
      </c>
      <c r="E498" s="1446"/>
      <c r="F498" s="1258"/>
      <c r="G498" s="1258"/>
      <c r="H498" s="1259"/>
      <c r="I498" s="1447">
        <f t="shared" si="6"/>
        <v>400</v>
      </c>
      <c r="J498" s="1448"/>
      <c r="K498" s="1448"/>
      <c r="L498" s="1448">
        <v>400</v>
      </c>
      <c r="M498" s="1448"/>
      <c r="N498" s="1449"/>
      <c r="O498" s="1450">
        <f>SUM(J498:N498)-I498</f>
        <v>0</v>
      </c>
    </row>
    <row r="499" spans="1:15" s="53" customFormat="1" ht="16.5">
      <c r="A499" s="1470">
        <v>492</v>
      </c>
      <c r="B499" s="526"/>
      <c r="C499" s="67"/>
      <c r="D499" s="68" t="s">
        <v>807</v>
      </c>
      <c r="E499" s="527"/>
      <c r="F499" s="528"/>
      <c r="G499" s="528"/>
      <c r="H499" s="529"/>
      <c r="I499" s="1436">
        <f t="shared" si="6"/>
        <v>599</v>
      </c>
      <c r="J499" s="80"/>
      <c r="K499" s="80"/>
      <c r="L499" s="80">
        <v>599</v>
      </c>
      <c r="M499" s="80"/>
      <c r="N499" s="81"/>
      <c r="O499" s="59"/>
    </row>
    <row r="500" spans="1:15" s="534" customFormat="1" ht="17.25">
      <c r="A500" s="1470">
        <v>493</v>
      </c>
      <c r="B500" s="530"/>
      <c r="C500" s="83"/>
      <c r="D500" s="76" t="s">
        <v>609</v>
      </c>
      <c r="E500" s="531"/>
      <c r="F500" s="532"/>
      <c r="G500" s="532"/>
      <c r="H500" s="533"/>
      <c r="I500" s="1413">
        <f t="shared" si="6"/>
        <v>0</v>
      </c>
      <c r="J500" s="652"/>
      <c r="K500" s="652"/>
      <c r="L500" s="652"/>
      <c r="M500" s="652"/>
      <c r="N500" s="653"/>
      <c r="O500" s="82"/>
    </row>
    <row r="501" spans="1:15" s="1429" customFormat="1" ht="17.25">
      <c r="A501" s="1470">
        <v>494</v>
      </c>
      <c r="B501" s="535"/>
      <c r="C501" s="67"/>
      <c r="D501" s="536" t="s">
        <v>911</v>
      </c>
      <c r="E501" s="527"/>
      <c r="F501" s="537"/>
      <c r="G501" s="537"/>
      <c r="H501" s="538"/>
      <c r="I501" s="340">
        <f t="shared" si="6"/>
        <v>599</v>
      </c>
      <c r="J501" s="654">
        <f>SUM(J499:J500)</f>
        <v>0</v>
      </c>
      <c r="K501" s="654">
        <f>SUM(K499:K500)</f>
        <v>0</v>
      </c>
      <c r="L501" s="654">
        <f>SUM(L499:L500)</f>
        <v>599</v>
      </c>
      <c r="M501" s="654">
        <f>SUM(M499:M500)</f>
        <v>0</v>
      </c>
      <c r="N501" s="655">
        <f>SUM(N499:N500)</f>
        <v>0</v>
      </c>
      <c r="O501" s="359"/>
    </row>
    <row r="502" spans="1:15" s="59" customFormat="1" ht="33">
      <c r="A502" s="1470">
        <v>495</v>
      </c>
      <c r="B502" s="66"/>
      <c r="C502" s="67">
        <v>84</v>
      </c>
      <c r="D502" s="68" t="s">
        <v>287</v>
      </c>
      <c r="E502" s="67" t="s">
        <v>33</v>
      </c>
      <c r="F502" s="46"/>
      <c r="G502" s="46">
        <v>1000</v>
      </c>
      <c r="H502" s="69">
        <v>500</v>
      </c>
      <c r="I502" s="1436"/>
      <c r="J502" s="654"/>
      <c r="K502" s="654"/>
      <c r="L502" s="654"/>
      <c r="M502" s="654"/>
      <c r="N502" s="655"/>
      <c r="O502" s="359"/>
    </row>
    <row r="503" spans="1:15" s="1260" customFormat="1" ht="16.5">
      <c r="A503" s="1470">
        <v>496</v>
      </c>
      <c r="B503" s="1255"/>
      <c r="C503" s="1256"/>
      <c r="D503" s="1261" t="s">
        <v>608</v>
      </c>
      <c r="E503" s="1446"/>
      <c r="F503" s="1258"/>
      <c r="G503" s="1258"/>
      <c r="H503" s="1259"/>
      <c r="I503" s="1447">
        <f t="shared" si="6"/>
        <v>0</v>
      </c>
      <c r="J503" s="1448"/>
      <c r="K503" s="1448"/>
      <c r="L503" s="1448"/>
      <c r="M503" s="1448"/>
      <c r="N503" s="1449"/>
      <c r="O503" s="1450">
        <f>SUM(J503:N503)-I503</f>
        <v>0</v>
      </c>
    </row>
    <row r="504" spans="1:15" s="53" customFormat="1" ht="16.5">
      <c r="A504" s="1470">
        <v>497</v>
      </c>
      <c r="B504" s="526"/>
      <c r="C504" s="67"/>
      <c r="D504" s="68" t="s">
        <v>807</v>
      </c>
      <c r="E504" s="527"/>
      <c r="F504" s="528"/>
      <c r="G504" s="528"/>
      <c r="H504" s="529"/>
      <c r="I504" s="1436">
        <f t="shared" si="6"/>
        <v>500</v>
      </c>
      <c r="J504" s="80"/>
      <c r="K504" s="80"/>
      <c r="L504" s="80">
        <v>500</v>
      </c>
      <c r="M504" s="80"/>
      <c r="N504" s="81"/>
      <c r="O504" s="59"/>
    </row>
    <row r="505" spans="1:15" s="534" customFormat="1" ht="17.25">
      <c r="A505" s="1470">
        <v>498</v>
      </c>
      <c r="B505" s="530"/>
      <c r="C505" s="83"/>
      <c r="D505" s="76" t="s">
        <v>609</v>
      </c>
      <c r="E505" s="531"/>
      <c r="F505" s="532"/>
      <c r="G505" s="532"/>
      <c r="H505" s="533"/>
      <c r="I505" s="1413">
        <f t="shared" si="6"/>
        <v>0</v>
      </c>
      <c r="J505" s="652"/>
      <c r="K505" s="652"/>
      <c r="L505" s="652"/>
      <c r="M505" s="652"/>
      <c r="N505" s="653"/>
      <c r="O505" s="82"/>
    </row>
    <row r="506" spans="1:15" s="1429" customFormat="1" ht="17.25">
      <c r="A506" s="1470">
        <v>499</v>
      </c>
      <c r="B506" s="535"/>
      <c r="C506" s="67"/>
      <c r="D506" s="536" t="s">
        <v>911</v>
      </c>
      <c r="E506" s="527"/>
      <c r="F506" s="537"/>
      <c r="G506" s="537"/>
      <c r="H506" s="538"/>
      <c r="I506" s="340">
        <f t="shared" si="6"/>
        <v>500</v>
      </c>
      <c r="J506" s="654">
        <f>SUM(J504:J505)</f>
        <v>0</v>
      </c>
      <c r="K506" s="654">
        <f>SUM(K504:K505)</f>
        <v>0</v>
      </c>
      <c r="L506" s="654">
        <f>SUM(L504:L505)</f>
        <v>500</v>
      </c>
      <c r="M506" s="654">
        <f>SUM(M504:M505)</f>
        <v>0</v>
      </c>
      <c r="N506" s="655">
        <f>SUM(N504:N505)</f>
        <v>0</v>
      </c>
      <c r="O506" s="359"/>
    </row>
    <row r="507" spans="1:15" s="59" customFormat="1" ht="33">
      <c r="A507" s="1470">
        <v>500</v>
      </c>
      <c r="B507" s="66"/>
      <c r="C507" s="67">
        <v>85</v>
      </c>
      <c r="D507" s="68" t="s">
        <v>288</v>
      </c>
      <c r="E507" s="67" t="s">
        <v>33</v>
      </c>
      <c r="F507" s="46"/>
      <c r="G507" s="46">
        <v>1000</v>
      </c>
      <c r="H507" s="69">
        <v>841</v>
      </c>
      <c r="I507" s="1436"/>
      <c r="J507" s="654"/>
      <c r="K507" s="654"/>
      <c r="L507" s="654"/>
      <c r="M507" s="654"/>
      <c r="N507" s="655"/>
      <c r="O507" s="359"/>
    </row>
    <row r="508" spans="1:15" s="1260" customFormat="1" ht="16.5">
      <c r="A508" s="1470">
        <v>501</v>
      </c>
      <c r="B508" s="1255"/>
      <c r="C508" s="1256"/>
      <c r="D508" s="1261" t="s">
        <v>608</v>
      </c>
      <c r="E508" s="1446"/>
      <c r="F508" s="1258"/>
      <c r="G508" s="1258"/>
      <c r="H508" s="1259"/>
      <c r="I508" s="1447">
        <f t="shared" si="6"/>
        <v>1000</v>
      </c>
      <c r="J508" s="1448"/>
      <c r="K508" s="1448"/>
      <c r="L508" s="1448">
        <v>1000</v>
      </c>
      <c r="M508" s="1448"/>
      <c r="N508" s="1449"/>
      <c r="O508" s="1450">
        <f>SUM(J508:N508)-I508</f>
        <v>0</v>
      </c>
    </row>
    <row r="509" spans="1:15" s="53" customFormat="1" ht="16.5">
      <c r="A509" s="1470">
        <v>502</v>
      </c>
      <c r="B509" s="526"/>
      <c r="C509" s="67"/>
      <c r="D509" s="68" t="s">
        <v>807</v>
      </c>
      <c r="E509" s="527"/>
      <c r="F509" s="528"/>
      <c r="G509" s="528"/>
      <c r="H509" s="529"/>
      <c r="I509" s="1436">
        <f t="shared" si="6"/>
        <v>1159</v>
      </c>
      <c r="J509" s="80"/>
      <c r="K509" s="80"/>
      <c r="L509" s="80">
        <v>1159</v>
      </c>
      <c r="M509" s="80"/>
      <c r="N509" s="81"/>
      <c r="O509" s="59"/>
    </row>
    <row r="510" spans="1:15" s="534" customFormat="1" ht="17.25">
      <c r="A510" s="1470">
        <v>503</v>
      </c>
      <c r="B510" s="530"/>
      <c r="C510" s="83"/>
      <c r="D510" s="76" t="s">
        <v>609</v>
      </c>
      <c r="E510" s="531"/>
      <c r="F510" s="532"/>
      <c r="G510" s="532"/>
      <c r="H510" s="533"/>
      <c r="I510" s="1413">
        <f t="shared" si="6"/>
        <v>0</v>
      </c>
      <c r="J510" s="652"/>
      <c r="K510" s="652"/>
      <c r="L510" s="652"/>
      <c r="M510" s="652"/>
      <c r="N510" s="653"/>
      <c r="O510" s="82"/>
    </row>
    <row r="511" spans="1:15" s="1429" customFormat="1" ht="17.25">
      <c r="A511" s="1470">
        <v>504</v>
      </c>
      <c r="B511" s="535"/>
      <c r="C511" s="67"/>
      <c r="D511" s="536" t="s">
        <v>911</v>
      </c>
      <c r="E511" s="527"/>
      <c r="F511" s="537"/>
      <c r="G511" s="537"/>
      <c r="H511" s="538"/>
      <c r="I511" s="340">
        <f t="shared" si="6"/>
        <v>1159</v>
      </c>
      <c r="J511" s="654">
        <f>SUM(J509:J510)</f>
        <v>0</v>
      </c>
      <c r="K511" s="654">
        <f>SUM(K509:K510)</f>
        <v>0</v>
      </c>
      <c r="L511" s="654">
        <f>SUM(L509:L510)</f>
        <v>1159</v>
      </c>
      <c r="M511" s="654">
        <f>SUM(M509:M510)</f>
        <v>0</v>
      </c>
      <c r="N511" s="655">
        <f>SUM(N509:N510)</f>
        <v>0</v>
      </c>
      <c r="O511" s="359"/>
    </row>
    <row r="512" spans="1:15" s="59" customFormat="1" ht="17.25">
      <c r="A512" s="1470">
        <v>505</v>
      </c>
      <c r="B512" s="66"/>
      <c r="C512" s="67">
        <v>86</v>
      </c>
      <c r="D512" s="68" t="s">
        <v>289</v>
      </c>
      <c r="E512" s="67" t="s">
        <v>31</v>
      </c>
      <c r="F512" s="46">
        <v>46</v>
      </c>
      <c r="G512" s="46">
        <v>1700</v>
      </c>
      <c r="H512" s="69"/>
      <c r="I512" s="1436"/>
      <c r="J512" s="654"/>
      <c r="K512" s="654"/>
      <c r="L512" s="654"/>
      <c r="M512" s="654"/>
      <c r="N512" s="655"/>
      <c r="O512" s="359"/>
    </row>
    <row r="513" spans="1:15" s="1260" customFormat="1" ht="16.5">
      <c r="A513" s="1470">
        <v>506</v>
      </c>
      <c r="B513" s="1255"/>
      <c r="C513" s="1256"/>
      <c r="D513" s="1261" t="s">
        <v>608</v>
      </c>
      <c r="E513" s="1446"/>
      <c r="F513" s="1258"/>
      <c r="G513" s="1258"/>
      <c r="H513" s="1259"/>
      <c r="I513" s="1447">
        <f t="shared" si="6"/>
        <v>2000</v>
      </c>
      <c r="J513" s="1448"/>
      <c r="K513" s="1448"/>
      <c r="L513" s="1448">
        <v>2000</v>
      </c>
      <c r="M513" s="1448"/>
      <c r="N513" s="1449"/>
      <c r="O513" s="1450">
        <f>SUM(J513:N513)-I513</f>
        <v>0</v>
      </c>
    </row>
    <row r="514" spans="1:15" s="53" customFormat="1" ht="16.5">
      <c r="A514" s="1470">
        <v>507</v>
      </c>
      <c r="B514" s="526"/>
      <c r="C514" s="67"/>
      <c r="D514" s="68" t="s">
        <v>807</v>
      </c>
      <c r="E514" s="527"/>
      <c r="F514" s="528"/>
      <c r="G514" s="528"/>
      <c r="H514" s="529"/>
      <c r="I514" s="1436">
        <f t="shared" si="6"/>
        <v>3530</v>
      </c>
      <c r="J514" s="80"/>
      <c r="K514" s="80"/>
      <c r="L514" s="80">
        <v>3530</v>
      </c>
      <c r="M514" s="80"/>
      <c r="N514" s="81"/>
      <c r="O514" s="59"/>
    </row>
    <row r="515" spans="1:15" s="534" customFormat="1" ht="17.25">
      <c r="A515" s="1470">
        <v>508</v>
      </c>
      <c r="B515" s="530"/>
      <c r="C515" s="83"/>
      <c r="D515" s="76" t="s">
        <v>609</v>
      </c>
      <c r="E515" s="531"/>
      <c r="F515" s="532"/>
      <c r="G515" s="532"/>
      <c r="H515" s="533"/>
      <c r="I515" s="1413">
        <f t="shared" si="6"/>
        <v>0</v>
      </c>
      <c r="J515" s="652"/>
      <c r="K515" s="652"/>
      <c r="L515" s="652"/>
      <c r="M515" s="652"/>
      <c r="N515" s="653"/>
      <c r="O515" s="82"/>
    </row>
    <row r="516" spans="1:15" s="1429" customFormat="1" ht="17.25">
      <c r="A516" s="1470">
        <v>509</v>
      </c>
      <c r="B516" s="535"/>
      <c r="C516" s="67"/>
      <c r="D516" s="536" t="s">
        <v>911</v>
      </c>
      <c r="E516" s="527"/>
      <c r="F516" s="537"/>
      <c r="G516" s="537"/>
      <c r="H516" s="538"/>
      <c r="I516" s="340">
        <f t="shared" si="6"/>
        <v>3530</v>
      </c>
      <c r="J516" s="654">
        <f>SUM(J514:J515)</f>
        <v>0</v>
      </c>
      <c r="K516" s="654">
        <f>SUM(K514:K515)</f>
        <v>0</v>
      </c>
      <c r="L516" s="654">
        <f>SUM(L514:L515)</f>
        <v>3530</v>
      </c>
      <c r="M516" s="654">
        <f>SUM(M514:M515)</f>
        <v>0</v>
      </c>
      <c r="N516" s="655">
        <f>SUM(N514:N515)</f>
        <v>0</v>
      </c>
      <c r="O516" s="359"/>
    </row>
    <row r="517" spans="1:15" s="59" customFormat="1" ht="17.25">
      <c r="A517" s="1470">
        <v>510</v>
      </c>
      <c r="B517" s="66"/>
      <c r="C517" s="67">
        <v>87</v>
      </c>
      <c r="D517" s="68" t="s">
        <v>290</v>
      </c>
      <c r="E517" s="67" t="s">
        <v>31</v>
      </c>
      <c r="F517" s="46">
        <v>843</v>
      </c>
      <c r="G517" s="46">
        <v>4800</v>
      </c>
      <c r="H517" s="69">
        <v>244</v>
      </c>
      <c r="I517" s="1436"/>
      <c r="J517" s="654"/>
      <c r="K517" s="654"/>
      <c r="L517" s="654"/>
      <c r="M517" s="654"/>
      <c r="N517" s="655"/>
      <c r="O517" s="359"/>
    </row>
    <row r="518" spans="1:15" s="1260" customFormat="1" ht="16.5">
      <c r="A518" s="1470">
        <v>511</v>
      </c>
      <c r="B518" s="1255"/>
      <c r="C518" s="1256"/>
      <c r="D518" s="1261" t="s">
        <v>608</v>
      </c>
      <c r="E518" s="1446"/>
      <c r="F518" s="1258"/>
      <c r="G518" s="1258"/>
      <c r="H518" s="1259"/>
      <c r="I518" s="1447">
        <f t="shared" si="6"/>
        <v>6000</v>
      </c>
      <c r="J518" s="1448"/>
      <c r="K518" s="1448"/>
      <c r="L518" s="1448">
        <v>6000</v>
      </c>
      <c r="M518" s="1448"/>
      <c r="N518" s="1449"/>
      <c r="O518" s="1450">
        <f>SUM(J518:N518)-I518</f>
        <v>0</v>
      </c>
    </row>
    <row r="519" spans="1:15" s="53" customFormat="1" ht="16.5">
      <c r="A519" s="1470">
        <v>512</v>
      </c>
      <c r="B519" s="526"/>
      <c r="C519" s="67"/>
      <c r="D519" s="68" t="s">
        <v>807</v>
      </c>
      <c r="E519" s="527"/>
      <c r="F519" s="528"/>
      <c r="G519" s="528"/>
      <c r="H519" s="529"/>
      <c r="I519" s="1436">
        <f t="shared" si="6"/>
        <v>9363</v>
      </c>
      <c r="J519" s="80"/>
      <c r="K519" s="80">
        <v>15</v>
      </c>
      <c r="L519" s="80">
        <v>9348</v>
      </c>
      <c r="M519" s="80"/>
      <c r="N519" s="81"/>
      <c r="O519" s="59"/>
    </row>
    <row r="520" spans="1:15" s="534" customFormat="1" ht="17.25">
      <c r="A520" s="1470">
        <v>513</v>
      </c>
      <c r="B520" s="530"/>
      <c r="C520" s="83"/>
      <c r="D520" s="76" t="s">
        <v>609</v>
      </c>
      <c r="E520" s="531"/>
      <c r="F520" s="532"/>
      <c r="G520" s="532"/>
      <c r="H520" s="533"/>
      <c r="I520" s="1413">
        <f t="shared" si="6"/>
        <v>0</v>
      </c>
      <c r="J520" s="652"/>
      <c r="K520" s="652"/>
      <c r="L520" s="652"/>
      <c r="M520" s="652"/>
      <c r="N520" s="653"/>
      <c r="O520" s="82"/>
    </row>
    <row r="521" spans="1:15" s="1429" customFormat="1" ht="17.25">
      <c r="A521" s="1470">
        <v>514</v>
      </c>
      <c r="B521" s="535"/>
      <c r="C521" s="67"/>
      <c r="D521" s="536" t="s">
        <v>911</v>
      </c>
      <c r="E521" s="527"/>
      <c r="F521" s="537"/>
      <c r="G521" s="537"/>
      <c r="H521" s="538"/>
      <c r="I521" s="340">
        <f t="shared" si="6"/>
        <v>9363</v>
      </c>
      <c r="J521" s="654">
        <f>SUM(J519:J520)</f>
        <v>0</v>
      </c>
      <c r="K521" s="654">
        <f>SUM(K519:K520)</f>
        <v>15</v>
      </c>
      <c r="L521" s="654">
        <f>SUM(L519:L520)</f>
        <v>9348</v>
      </c>
      <c r="M521" s="654">
        <f>SUM(M519:M520)</f>
        <v>0</v>
      </c>
      <c r="N521" s="655">
        <f>SUM(N519:N520)</f>
        <v>0</v>
      </c>
      <c r="O521" s="359"/>
    </row>
    <row r="522" spans="1:15" s="59" customFormat="1" ht="17.25">
      <c r="A522" s="1470">
        <v>515</v>
      </c>
      <c r="B522" s="66"/>
      <c r="C522" s="67">
        <v>88</v>
      </c>
      <c r="D522" s="68" t="s">
        <v>291</v>
      </c>
      <c r="E522" s="67" t="s">
        <v>31</v>
      </c>
      <c r="F522" s="46">
        <v>88514</v>
      </c>
      <c r="G522" s="46">
        <v>148000</v>
      </c>
      <c r="H522" s="69">
        <v>141137</v>
      </c>
      <c r="I522" s="1436"/>
      <c r="J522" s="654"/>
      <c r="K522" s="654"/>
      <c r="L522" s="654"/>
      <c r="M522" s="654"/>
      <c r="N522" s="655"/>
      <c r="O522" s="359"/>
    </row>
    <row r="523" spans="1:15" s="1260" customFormat="1" ht="16.5">
      <c r="A523" s="1470">
        <v>516</v>
      </c>
      <c r="B523" s="1255"/>
      <c r="C523" s="1256"/>
      <c r="D523" s="1261" t="s">
        <v>608</v>
      </c>
      <c r="E523" s="1446"/>
      <c r="F523" s="1258"/>
      <c r="G523" s="1258"/>
      <c r="H523" s="1259"/>
      <c r="I523" s="1447">
        <f t="shared" si="6"/>
        <v>150000</v>
      </c>
      <c r="J523" s="1448"/>
      <c r="K523" s="1448"/>
      <c r="L523" s="1448">
        <v>150000</v>
      </c>
      <c r="M523" s="1448"/>
      <c r="N523" s="1449"/>
      <c r="O523" s="1450">
        <f>SUM(J523:N523)-I523</f>
        <v>0</v>
      </c>
    </row>
    <row r="524" spans="1:15" s="53" customFormat="1" ht="16.5">
      <c r="A524" s="1470">
        <v>517</v>
      </c>
      <c r="B524" s="526"/>
      <c r="C524" s="67"/>
      <c r="D524" s="68" t="s">
        <v>807</v>
      </c>
      <c r="E524" s="527"/>
      <c r="F524" s="528"/>
      <c r="G524" s="528"/>
      <c r="H524" s="529"/>
      <c r="I524" s="1436">
        <f t="shared" si="6"/>
        <v>194127</v>
      </c>
      <c r="J524" s="80"/>
      <c r="K524" s="80"/>
      <c r="L524" s="80">
        <v>194127</v>
      </c>
      <c r="M524" s="80"/>
      <c r="N524" s="81"/>
      <c r="O524" s="59"/>
    </row>
    <row r="525" spans="1:15" s="534" customFormat="1" ht="17.25">
      <c r="A525" s="1470">
        <v>518</v>
      </c>
      <c r="B525" s="530"/>
      <c r="C525" s="83"/>
      <c r="D525" s="76" t="s">
        <v>609</v>
      </c>
      <c r="E525" s="531"/>
      <c r="F525" s="532"/>
      <c r="G525" s="532"/>
      <c r="H525" s="533"/>
      <c r="I525" s="1413">
        <f t="shared" si="6"/>
        <v>0</v>
      </c>
      <c r="J525" s="652"/>
      <c r="K525" s="652"/>
      <c r="L525" s="652"/>
      <c r="M525" s="652"/>
      <c r="N525" s="653"/>
      <c r="O525" s="82"/>
    </row>
    <row r="526" spans="1:15" s="1429" customFormat="1" ht="17.25">
      <c r="A526" s="1470">
        <v>519</v>
      </c>
      <c r="B526" s="535"/>
      <c r="C526" s="67"/>
      <c r="D526" s="536" t="s">
        <v>911</v>
      </c>
      <c r="E526" s="527"/>
      <c r="F526" s="537"/>
      <c r="G526" s="537"/>
      <c r="H526" s="538"/>
      <c r="I526" s="340">
        <f t="shared" si="6"/>
        <v>194127</v>
      </c>
      <c r="J526" s="654">
        <f>SUM(J524:J525)</f>
        <v>0</v>
      </c>
      <c r="K526" s="654">
        <f>SUM(K524:K525)</f>
        <v>0</v>
      </c>
      <c r="L526" s="654">
        <f>SUM(L524:L525)</f>
        <v>194127</v>
      </c>
      <c r="M526" s="654">
        <f>SUM(M524:M525)</f>
        <v>0</v>
      </c>
      <c r="N526" s="655">
        <f>SUM(N524:N525)</f>
        <v>0</v>
      </c>
      <c r="O526" s="359"/>
    </row>
    <row r="527" spans="1:15" s="59" customFormat="1" ht="17.25">
      <c r="A527" s="1470">
        <v>520</v>
      </c>
      <c r="B527" s="66"/>
      <c r="C527" s="67">
        <v>89</v>
      </c>
      <c r="D527" s="68" t="s">
        <v>11</v>
      </c>
      <c r="E527" s="67" t="s">
        <v>31</v>
      </c>
      <c r="F527" s="46">
        <v>251820</v>
      </c>
      <c r="G527" s="46">
        <v>278000</v>
      </c>
      <c r="H527" s="69">
        <v>279334</v>
      </c>
      <c r="I527" s="1436"/>
      <c r="J527" s="654"/>
      <c r="K527" s="654"/>
      <c r="L527" s="654"/>
      <c r="M527" s="654"/>
      <c r="N527" s="655"/>
      <c r="O527" s="359"/>
    </row>
    <row r="528" spans="1:15" s="1260" customFormat="1" ht="16.5">
      <c r="A528" s="1470">
        <v>521</v>
      </c>
      <c r="B528" s="1255"/>
      <c r="C528" s="1256"/>
      <c r="D528" s="1261" t="s">
        <v>608</v>
      </c>
      <c r="E528" s="1446"/>
      <c r="F528" s="1258"/>
      <c r="G528" s="1258"/>
      <c r="H528" s="1259"/>
      <c r="I528" s="1447">
        <f t="shared" si="6"/>
        <v>285000</v>
      </c>
      <c r="J528" s="1448"/>
      <c r="K528" s="1448"/>
      <c r="L528" s="1448">
        <v>285000</v>
      </c>
      <c r="M528" s="1448"/>
      <c r="N528" s="1449"/>
      <c r="O528" s="1450">
        <f>SUM(J528:N528)-I528</f>
        <v>0</v>
      </c>
    </row>
    <row r="529" spans="1:15" s="53" customFormat="1" ht="16.5">
      <c r="A529" s="1470">
        <v>522</v>
      </c>
      <c r="B529" s="526"/>
      <c r="C529" s="67"/>
      <c r="D529" s="68" t="s">
        <v>807</v>
      </c>
      <c r="E529" s="527"/>
      <c r="F529" s="528"/>
      <c r="G529" s="528"/>
      <c r="H529" s="529"/>
      <c r="I529" s="1436">
        <f t="shared" si="6"/>
        <v>305904</v>
      </c>
      <c r="J529" s="80"/>
      <c r="K529" s="80"/>
      <c r="L529" s="80">
        <v>305904</v>
      </c>
      <c r="M529" s="80"/>
      <c r="N529" s="81"/>
      <c r="O529" s="59"/>
    </row>
    <row r="530" spans="1:15" s="534" customFormat="1" ht="17.25">
      <c r="A530" s="1470">
        <v>523</v>
      </c>
      <c r="B530" s="530"/>
      <c r="C530" s="83"/>
      <c r="D530" s="76" t="s">
        <v>961</v>
      </c>
      <c r="E530" s="531"/>
      <c r="F530" s="532"/>
      <c r="G530" s="532"/>
      <c r="H530" s="533"/>
      <c r="I530" s="1413">
        <f t="shared" si="6"/>
        <v>423</v>
      </c>
      <c r="J530" s="652"/>
      <c r="K530" s="652"/>
      <c r="L530" s="652">
        <v>423</v>
      </c>
      <c r="M530" s="652"/>
      <c r="N530" s="653"/>
      <c r="O530" s="82"/>
    </row>
    <row r="531" spans="1:15" s="1429" customFormat="1" ht="17.25">
      <c r="A531" s="1470">
        <v>524</v>
      </c>
      <c r="B531" s="535"/>
      <c r="C531" s="67"/>
      <c r="D531" s="536" t="s">
        <v>911</v>
      </c>
      <c r="E531" s="527"/>
      <c r="F531" s="537"/>
      <c r="G531" s="537"/>
      <c r="H531" s="538"/>
      <c r="I531" s="340">
        <f t="shared" si="6"/>
        <v>306327</v>
      </c>
      <c r="J531" s="654">
        <f>SUM(J529:J530)</f>
        <v>0</v>
      </c>
      <c r="K531" s="654">
        <f>SUM(K529:K530)</f>
        <v>0</v>
      </c>
      <c r="L531" s="654">
        <f>SUM(L529:L530)</f>
        <v>306327</v>
      </c>
      <c r="M531" s="654">
        <f>SUM(M529:M530)</f>
        <v>0</v>
      </c>
      <c r="N531" s="655">
        <f>SUM(N529:N530)</f>
        <v>0</v>
      </c>
      <c r="O531" s="359"/>
    </row>
    <row r="532" spans="1:15" s="59" customFormat="1" ht="17.25">
      <c r="A532" s="1470">
        <v>525</v>
      </c>
      <c r="B532" s="66"/>
      <c r="C532" s="67">
        <v>90</v>
      </c>
      <c r="D532" s="68" t="s">
        <v>292</v>
      </c>
      <c r="E532" s="67" t="s">
        <v>31</v>
      </c>
      <c r="F532" s="46">
        <v>39200</v>
      </c>
      <c r="G532" s="46">
        <v>50000</v>
      </c>
      <c r="H532" s="69">
        <v>50472</v>
      </c>
      <c r="I532" s="1436"/>
      <c r="J532" s="654"/>
      <c r="K532" s="654"/>
      <c r="L532" s="654"/>
      <c r="M532" s="654"/>
      <c r="N532" s="655"/>
      <c r="O532" s="359"/>
    </row>
    <row r="533" spans="1:15" s="1260" customFormat="1" ht="16.5">
      <c r="A533" s="1470">
        <v>526</v>
      </c>
      <c r="B533" s="1255"/>
      <c r="C533" s="1256"/>
      <c r="D533" s="1261" t="s">
        <v>608</v>
      </c>
      <c r="E533" s="1446"/>
      <c r="F533" s="1258"/>
      <c r="G533" s="1258"/>
      <c r="H533" s="1259"/>
      <c r="I533" s="1447">
        <f t="shared" si="6"/>
        <v>50000</v>
      </c>
      <c r="J533" s="1448"/>
      <c r="K533" s="1448"/>
      <c r="L533" s="1448">
        <v>50000</v>
      </c>
      <c r="M533" s="1448"/>
      <c r="N533" s="1449"/>
      <c r="O533" s="1450">
        <f>SUM(J533:N533)-I533</f>
        <v>0</v>
      </c>
    </row>
    <row r="534" spans="1:15" s="53" customFormat="1" ht="16.5">
      <c r="A534" s="1470">
        <v>527</v>
      </c>
      <c r="B534" s="526"/>
      <c r="C534" s="67"/>
      <c r="D534" s="68" t="s">
        <v>807</v>
      </c>
      <c r="E534" s="527"/>
      <c r="F534" s="528"/>
      <c r="G534" s="528"/>
      <c r="H534" s="529"/>
      <c r="I534" s="1436">
        <f t="shared" si="6"/>
        <v>53428</v>
      </c>
      <c r="J534" s="80"/>
      <c r="K534" s="80"/>
      <c r="L534" s="80">
        <v>53428</v>
      </c>
      <c r="M534" s="80"/>
      <c r="N534" s="81"/>
      <c r="O534" s="59"/>
    </row>
    <row r="535" spans="1:15" s="534" customFormat="1" ht="17.25">
      <c r="A535" s="1470">
        <v>528</v>
      </c>
      <c r="B535" s="530"/>
      <c r="C535" s="83"/>
      <c r="D535" s="76" t="s">
        <v>609</v>
      </c>
      <c r="E535" s="531"/>
      <c r="F535" s="532"/>
      <c r="G535" s="532"/>
      <c r="H535" s="533"/>
      <c r="I535" s="1413">
        <f t="shared" si="6"/>
        <v>0</v>
      </c>
      <c r="J535" s="652"/>
      <c r="K535" s="652"/>
      <c r="L535" s="652"/>
      <c r="M535" s="652"/>
      <c r="N535" s="653"/>
      <c r="O535" s="82"/>
    </row>
    <row r="536" spans="1:15" s="1429" customFormat="1" ht="17.25">
      <c r="A536" s="1470">
        <v>529</v>
      </c>
      <c r="B536" s="535"/>
      <c r="C536" s="67"/>
      <c r="D536" s="536" t="s">
        <v>911</v>
      </c>
      <c r="E536" s="527"/>
      <c r="F536" s="537"/>
      <c r="G536" s="537"/>
      <c r="H536" s="538"/>
      <c r="I536" s="340">
        <f t="shared" si="6"/>
        <v>53428</v>
      </c>
      <c r="J536" s="654">
        <f>SUM(J534:J535)</f>
        <v>0</v>
      </c>
      <c r="K536" s="654">
        <f>SUM(K534:K535)</f>
        <v>0</v>
      </c>
      <c r="L536" s="654">
        <f>SUM(L534:L535)</f>
        <v>53428</v>
      </c>
      <c r="M536" s="654">
        <f>SUM(M534:M535)</f>
        <v>0</v>
      </c>
      <c r="N536" s="655">
        <f>SUM(N534:N535)</f>
        <v>0</v>
      </c>
      <c r="O536" s="359"/>
    </row>
    <row r="537" spans="1:15" s="59" customFormat="1" ht="17.25">
      <c r="A537" s="1470">
        <v>530</v>
      </c>
      <c r="B537" s="66"/>
      <c r="C537" s="67">
        <v>91</v>
      </c>
      <c r="D537" s="68" t="s">
        <v>12</v>
      </c>
      <c r="E537" s="67" t="s">
        <v>31</v>
      </c>
      <c r="F537" s="46">
        <v>261079</v>
      </c>
      <c r="G537" s="46">
        <v>300000</v>
      </c>
      <c r="H537" s="69">
        <v>302093</v>
      </c>
      <c r="I537" s="1436"/>
      <c r="J537" s="654"/>
      <c r="K537" s="654"/>
      <c r="L537" s="654"/>
      <c r="M537" s="654"/>
      <c r="N537" s="655"/>
      <c r="O537" s="359"/>
    </row>
    <row r="538" spans="1:15" s="1260" customFormat="1" ht="16.5">
      <c r="A538" s="1470">
        <v>531</v>
      </c>
      <c r="B538" s="1255"/>
      <c r="C538" s="1256"/>
      <c r="D538" s="1261" t="s">
        <v>608</v>
      </c>
      <c r="E538" s="1446"/>
      <c r="F538" s="1258"/>
      <c r="G538" s="1258"/>
      <c r="H538" s="1259"/>
      <c r="I538" s="1447">
        <f t="shared" si="6"/>
        <v>295000</v>
      </c>
      <c r="J538" s="1448"/>
      <c r="K538" s="1448"/>
      <c r="L538" s="1448">
        <v>295000</v>
      </c>
      <c r="M538" s="1448"/>
      <c r="N538" s="1449"/>
      <c r="O538" s="1450">
        <f>SUM(J538:N538)-I538</f>
        <v>0</v>
      </c>
    </row>
    <row r="539" spans="1:15" s="53" customFormat="1" ht="16.5">
      <c r="A539" s="1470">
        <v>532</v>
      </c>
      <c r="B539" s="526"/>
      <c r="C539" s="67"/>
      <c r="D539" s="68" t="s">
        <v>807</v>
      </c>
      <c r="E539" s="527"/>
      <c r="F539" s="528"/>
      <c r="G539" s="528"/>
      <c r="H539" s="529"/>
      <c r="I539" s="1436">
        <f t="shared" si="6"/>
        <v>320212</v>
      </c>
      <c r="J539" s="80"/>
      <c r="K539" s="80"/>
      <c r="L539" s="80">
        <v>320212</v>
      </c>
      <c r="M539" s="80"/>
      <c r="N539" s="81"/>
      <c r="O539" s="59"/>
    </row>
    <row r="540" spans="1:15" s="534" customFormat="1" ht="17.25">
      <c r="A540" s="1470">
        <v>533</v>
      </c>
      <c r="B540" s="530"/>
      <c r="C540" s="83"/>
      <c r="D540" s="76" t="s">
        <v>961</v>
      </c>
      <c r="E540" s="531"/>
      <c r="F540" s="532"/>
      <c r="G540" s="532"/>
      <c r="H540" s="533"/>
      <c r="I540" s="1413">
        <f t="shared" si="6"/>
        <v>550</v>
      </c>
      <c r="J540" s="652"/>
      <c r="K540" s="652"/>
      <c r="L540" s="652">
        <v>550</v>
      </c>
      <c r="M540" s="652"/>
      <c r="N540" s="653"/>
      <c r="O540" s="82"/>
    </row>
    <row r="541" spans="1:15" s="1429" customFormat="1" ht="17.25">
      <c r="A541" s="1470">
        <v>534</v>
      </c>
      <c r="B541" s="535"/>
      <c r="C541" s="67"/>
      <c r="D541" s="536" t="s">
        <v>911</v>
      </c>
      <c r="E541" s="527"/>
      <c r="F541" s="537"/>
      <c r="G541" s="537"/>
      <c r="H541" s="538"/>
      <c r="I541" s="340">
        <f t="shared" si="6"/>
        <v>320762</v>
      </c>
      <c r="J541" s="654">
        <f>SUM(J539:J540)</f>
        <v>0</v>
      </c>
      <c r="K541" s="654">
        <f>SUM(K539:K540)</f>
        <v>0</v>
      </c>
      <c r="L541" s="654">
        <f>SUM(L539:L540)</f>
        <v>320762</v>
      </c>
      <c r="M541" s="654">
        <f>SUM(M539:M540)</f>
        <v>0</v>
      </c>
      <c r="N541" s="655">
        <f>SUM(N539:N540)</f>
        <v>0</v>
      </c>
      <c r="O541" s="359"/>
    </row>
    <row r="542" spans="1:15" s="53" customFormat="1" ht="17.25">
      <c r="A542" s="1470">
        <v>535</v>
      </c>
      <c r="B542" s="77"/>
      <c r="C542" s="73">
        <v>92</v>
      </c>
      <c r="D542" s="78" t="s">
        <v>293</v>
      </c>
      <c r="E542" s="73" t="s">
        <v>31</v>
      </c>
      <c r="F542" s="44"/>
      <c r="G542" s="44">
        <v>30000</v>
      </c>
      <c r="H542" s="79">
        <v>19527</v>
      </c>
      <c r="I542" s="1436"/>
      <c r="J542" s="654"/>
      <c r="K542" s="654"/>
      <c r="L542" s="654"/>
      <c r="M542" s="654"/>
      <c r="N542" s="655"/>
      <c r="O542" s="1387"/>
    </row>
    <row r="543" spans="1:15" s="1260" customFormat="1" ht="16.5">
      <c r="A543" s="1470">
        <v>536</v>
      </c>
      <c r="B543" s="1255"/>
      <c r="C543" s="1256"/>
      <c r="D543" s="1261" t="s">
        <v>608</v>
      </c>
      <c r="E543" s="1446"/>
      <c r="F543" s="1258"/>
      <c r="G543" s="1258"/>
      <c r="H543" s="1259"/>
      <c r="I543" s="1447">
        <f t="shared" si="6"/>
        <v>15000</v>
      </c>
      <c r="J543" s="1448"/>
      <c r="K543" s="1448"/>
      <c r="L543" s="1448">
        <v>15000</v>
      </c>
      <c r="M543" s="1448"/>
      <c r="N543" s="1449"/>
      <c r="O543" s="1450">
        <f>SUM(J543:N543)-I543</f>
        <v>0</v>
      </c>
    </row>
    <row r="544" spans="1:15" s="53" customFormat="1" ht="16.5">
      <c r="A544" s="1470">
        <v>537</v>
      </c>
      <c r="B544" s="526"/>
      <c r="C544" s="67"/>
      <c r="D544" s="68" t="s">
        <v>807</v>
      </c>
      <c r="E544" s="527"/>
      <c r="F544" s="528"/>
      <c r="G544" s="528"/>
      <c r="H544" s="529"/>
      <c r="I544" s="1436">
        <f t="shared" si="6"/>
        <v>25473</v>
      </c>
      <c r="J544" s="80"/>
      <c r="K544" s="80"/>
      <c r="L544" s="80">
        <v>25473</v>
      </c>
      <c r="M544" s="80"/>
      <c r="N544" s="81"/>
      <c r="O544" s="59"/>
    </row>
    <row r="545" spans="1:15" s="534" customFormat="1" ht="17.25">
      <c r="A545" s="1470">
        <v>538</v>
      </c>
      <c r="B545" s="530"/>
      <c r="C545" s="83"/>
      <c r="D545" s="76" t="s">
        <v>609</v>
      </c>
      <c r="E545" s="531"/>
      <c r="F545" s="532"/>
      <c r="G545" s="532"/>
      <c r="H545" s="533"/>
      <c r="I545" s="1413">
        <f t="shared" si="6"/>
        <v>0</v>
      </c>
      <c r="J545" s="652"/>
      <c r="K545" s="652"/>
      <c r="L545" s="652"/>
      <c r="M545" s="652"/>
      <c r="N545" s="653"/>
      <c r="O545" s="82"/>
    </row>
    <row r="546" spans="1:15" s="1429" customFormat="1" ht="17.25">
      <c r="A546" s="1470">
        <v>539</v>
      </c>
      <c r="B546" s="535"/>
      <c r="C546" s="67"/>
      <c r="D546" s="536" t="s">
        <v>911</v>
      </c>
      <c r="E546" s="527"/>
      <c r="F546" s="537"/>
      <c r="G546" s="537"/>
      <c r="H546" s="538"/>
      <c r="I546" s="340">
        <f t="shared" si="6"/>
        <v>25473</v>
      </c>
      <c r="J546" s="654">
        <f>SUM(J544:J545)</f>
        <v>0</v>
      </c>
      <c r="K546" s="654">
        <f>SUM(K544:K545)</f>
        <v>0</v>
      </c>
      <c r="L546" s="654">
        <f>SUM(L544:L545)</f>
        <v>25473</v>
      </c>
      <c r="M546" s="654">
        <f>SUM(M544:M545)</f>
        <v>0</v>
      </c>
      <c r="N546" s="655">
        <f>SUM(N544:N545)</f>
        <v>0</v>
      </c>
      <c r="O546" s="359"/>
    </row>
    <row r="547" spans="1:15" s="53" customFormat="1" ht="17.25">
      <c r="A547" s="1470">
        <v>540</v>
      </c>
      <c r="B547" s="77"/>
      <c r="C547" s="73">
        <v>93</v>
      </c>
      <c r="D547" s="78" t="s">
        <v>294</v>
      </c>
      <c r="E547" s="73" t="s">
        <v>31</v>
      </c>
      <c r="F547" s="44"/>
      <c r="G547" s="44">
        <v>1000</v>
      </c>
      <c r="H547" s="79"/>
      <c r="I547" s="1436"/>
      <c r="J547" s="654"/>
      <c r="K547" s="654"/>
      <c r="L547" s="654"/>
      <c r="M547" s="654"/>
      <c r="N547" s="655"/>
      <c r="O547" s="1387"/>
    </row>
    <row r="548" spans="1:15" s="1260" customFormat="1" ht="16.5">
      <c r="A548" s="1470">
        <v>541</v>
      </c>
      <c r="B548" s="1255"/>
      <c r="C548" s="1256"/>
      <c r="D548" s="1261" t="s">
        <v>608</v>
      </c>
      <c r="E548" s="1446"/>
      <c r="F548" s="1258"/>
      <c r="G548" s="1258"/>
      <c r="H548" s="1259"/>
      <c r="I548" s="1447">
        <f t="shared" si="6"/>
        <v>1000</v>
      </c>
      <c r="J548" s="1448"/>
      <c r="K548" s="1448"/>
      <c r="L548" s="1448">
        <v>1000</v>
      </c>
      <c r="M548" s="1448"/>
      <c r="N548" s="1449"/>
      <c r="O548" s="1450">
        <f>SUM(J548:N548)-I548</f>
        <v>0</v>
      </c>
    </row>
    <row r="549" spans="1:15" s="53" customFormat="1" ht="16.5">
      <c r="A549" s="1470">
        <v>542</v>
      </c>
      <c r="B549" s="526"/>
      <c r="C549" s="67"/>
      <c r="D549" s="68" t="s">
        <v>807</v>
      </c>
      <c r="E549" s="527"/>
      <c r="F549" s="528"/>
      <c r="G549" s="528"/>
      <c r="H549" s="529"/>
      <c r="I549" s="1436">
        <f t="shared" si="6"/>
        <v>2000</v>
      </c>
      <c r="J549" s="80"/>
      <c r="K549" s="80"/>
      <c r="L549" s="80">
        <v>2000</v>
      </c>
      <c r="M549" s="80"/>
      <c r="N549" s="81"/>
      <c r="O549" s="59"/>
    </row>
    <row r="550" spans="1:15" s="534" customFormat="1" ht="17.25">
      <c r="A550" s="1470">
        <v>543</v>
      </c>
      <c r="B550" s="530"/>
      <c r="C550" s="83"/>
      <c r="D550" s="76" t="s">
        <v>609</v>
      </c>
      <c r="E550" s="531"/>
      <c r="F550" s="532"/>
      <c r="G550" s="532"/>
      <c r="H550" s="533"/>
      <c r="I550" s="1413">
        <f t="shared" si="6"/>
        <v>0</v>
      </c>
      <c r="J550" s="652"/>
      <c r="K550" s="652"/>
      <c r="L550" s="652"/>
      <c r="M550" s="652"/>
      <c r="N550" s="653"/>
      <c r="O550" s="82"/>
    </row>
    <row r="551" spans="1:15" s="1429" customFormat="1" ht="17.25">
      <c r="A551" s="1470">
        <v>544</v>
      </c>
      <c r="B551" s="535"/>
      <c r="C551" s="67"/>
      <c r="D551" s="536" t="s">
        <v>911</v>
      </c>
      <c r="E551" s="527"/>
      <c r="F551" s="537"/>
      <c r="G551" s="537"/>
      <c r="H551" s="538"/>
      <c r="I551" s="340">
        <f t="shared" si="6"/>
        <v>2000</v>
      </c>
      <c r="J551" s="654">
        <f>SUM(J549:J550)</f>
        <v>0</v>
      </c>
      <c r="K551" s="654">
        <f>SUM(K549:K550)</f>
        <v>0</v>
      </c>
      <c r="L551" s="654">
        <f>SUM(L549:L550)</f>
        <v>2000</v>
      </c>
      <c r="M551" s="654">
        <f>SUM(M549:M550)</f>
        <v>0</v>
      </c>
      <c r="N551" s="655">
        <f>SUM(N549:N550)</f>
        <v>0</v>
      </c>
      <c r="O551" s="359"/>
    </row>
    <row r="552" spans="1:15" s="53" customFormat="1" ht="17.25">
      <c r="A552" s="1470">
        <v>545</v>
      </c>
      <c r="B552" s="77"/>
      <c r="C552" s="73">
        <v>94</v>
      </c>
      <c r="D552" s="78" t="s">
        <v>295</v>
      </c>
      <c r="E552" s="73" t="s">
        <v>31</v>
      </c>
      <c r="F552" s="44"/>
      <c r="G552" s="44">
        <v>5000</v>
      </c>
      <c r="H552" s="79">
        <v>3665</v>
      </c>
      <c r="I552" s="1436"/>
      <c r="J552" s="654"/>
      <c r="K552" s="654"/>
      <c r="L552" s="654"/>
      <c r="M552" s="654"/>
      <c r="N552" s="655"/>
      <c r="O552" s="1387"/>
    </row>
    <row r="553" spans="1:15" s="1260" customFormat="1" ht="16.5">
      <c r="A553" s="1470">
        <v>546</v>
      </c>
      <c r="B553" s="1255"/>
      <c r="C553" s="1256"/>
      <c r="D553" s="1261" t="s">
        <v>608</v>
      </c>
      <c r="E553" s="1446"/>
      <c r="F553" s="1258"/>
      <c r="G553" s="1258"/>
      <c r="H553" s="1259"/>
      <c r="I553" s="1447">
        <f t="shared" si="6"/>
        <v>5000</v>
      </c>
      <c r="J553" s="1448"/>
      <c r="K553" s="1448"/>
      <c r="L553" s="1448">
        <v>5000</v>
      </c>
      <c r="M553" s="1448"/>
      <c r="N553" s="1449"/>
      <c r="O553" s="1450">
        <f>SUM(J553:N553)-I553</f>
        <v>0</v>
      </c>
    </row>
    <row r="554" spans="1:15" s="53" customFormat="1" ht="16.5">
      <c r="A554" s="1470">
        <v>547</v>
      </c>
      <c r="B554" s="526"/>
      <c r="C554" s="67"/>
      <c r="D554" s="68" t="s">
        <v>807</v>
      </c>
      <c r="E554" s="527"/>
      <c r="F554" s="528"/>
      <c r="G554" s="528"/>
      <c r="H554" s="529"/>
      <c r="I554" s="1436">
        <f t="shared" si="6"/>
        <v>10491</v>
      </c>
      <c r="J554" s="80"/>
      <c r="K554" s="80"/>
      <c r="L554" s="80">
        <v>10491</v>
      </c>
      <c r="M554" s="80"/>
      <c r="N554" s="81"/>
      <c r="O554" s="59"/>
    </row>
    <row r="555" spans="1:15" s="534" customFormat="1" ht="17.25">
      <c r="A555" s="1470">
        <v>548</v>
      </c>
      <c r="B555" s="530"/>
      <c r="C555" s="83"/>
      <c r="D555" s="76" t="s">
        <v>609</v>
      </c>
      <c r="E555" s="531"/>
      <c r="F555" s="532"/>
      <c r="G555" s="532"/>
      <c r="H555" s="533"/>
      <c r="I555" s="1413">
        <f t="shared" si="6"/>
        <v>0</v>
      </c>
      <c r="J555" s="652"/>
      <c r="K555" s="652"/>
      <c r="L555" s="652"/>
      <c r="M555" s="652"/>
      <c r="N555" s="653"/>
      <c r="O555" s="82"/>
    </row>
    <row r="556" spans="1:15" s="1429" customFormat="1" ht="17.25">
      <c r="A556" s="1470">
        <v>549</v>
      </c>
      <c r="B556" s="535"/>
      <c r="C556" s="67"/>
      <c r="D556" s="536" t="s">
        <v>911</v>
      </c>
      <c r="E556" s="527"/>
      <c r="F556" s="537"/>
      <c r="G556" s="537"/>
      <c r="H556" s="538"/>
      <c r="I556" s="340">
        <f t="shared" si="6"/>
        <v>10491</v>
      </c>
      <c r="J556" s="654">
        <f>SUM(J554:J555)</f>
        <v>0</v>
      </c>
      <c r="K556" s="654">
        <f>SUM(K554:K555)</f>
        <v>0</v>
      </c>
      <c r="L556" s="654">
        <f>SUM(L554:L555)</f>
        <v>10491</v>
      </c>
      <c r="M556" s="654">
        <f>SUM(M554:M555)</f>
        <v>0</v>
      </c>
      <c r="N556" s="655">
        <f>SUM(N554:N555)</f>
        <v>0</v>
      </c>
      <c r="O556" s="359"/>
    </row>
    <row r="557" spans="1:15" s="53" customFormat="1" ht="17.25">
      <c r="A557" s="1470">
        <v>550</v>
      </c>
      <c r="B557" s="77"/>
      <c r="C557" s="73">
        <v>95</v>
      </c>
      <c r="D557" s="78" t="s">
        <v>296</v>
      </c>
      <c r="E557" s="73" t="s">
        <v>31</v>
      </c>
      <c r="F557" s="44">
        <v>10392</v>
      </c>
      <c r="G557" s="44">
        <v>13000</v>
      </c>
      <c r="H557" s="79">
        <v>16874</v>
      </c>
      <c r="I557" s="1436"/>
      <c r="J557" s="654"/>
      <c r="K557" s="654"/>
      <c r="L557" s="654"/>
      <c r="M557" s="654"/>
      <c r="N557" s="655"/>
      <c r="O557" s="1387"/>
    </row>
    <row r="558" spans="1:15" s="1260" customFormat="1" ht="16.5">
      <c r="A558" s="1470">
        <v>551</v>
      </c>
      <c r="B558" s="1255"/>
      <c r="C558" s="1256"/>
      <c r="D558" s="1261" t="s">
        <v>608</v>
      </c>
      <c r="E558" s="1446"/>
      <c r="F558" s="1258"/>
      <c r="G558" s="1258"/>
      <c r="H558" s="1259"/>
      <c r="I558" s="1447">
        <f t="shared" si="6"/>
        <v>13000</v>
      </c>
      <c r="J558" s="1448"/>
      <c r="K558" s="1448"/>
      <c r="L558" s="1448">
        <v>13000</v>
      </c>
      <c r="M558" s="1448"/>
      <c r="N558" s="1449"/>
      <c r="O558" s="1450">
        <f>SUM(J558:N558)-I558</f>
        <v>0</v>
      </c>
    </row>
    <row r="559" spans="1:15" s="53" customFormat="1" ht="16.5">
      <c r="A559" s="1470">
        <v>552</v>
      </c>
      <c r="B559" s="526"/>
      <c r="C559" s="67"/>
      <c r="D559" s="68" t="s">
        <v>807</v>
      </c>
      <c r="E559" s="527"/>
      <c r="F559" s="528"/>
      <c r="G559" s="528"/>
      <c r="H559" s="529"/>
      <c r="I559" s="1436">
        <f t="shared" si="6"/>
        <v>22496</v>
      </c>
      <c r="J559" s="80">
        <v>270</v>
      </c>
      <c r="K559" s="80">
        <v>66</v>
      </c>
      <c r="L559" s="80">
        <v>22160</v>
      </c>
      <c r="M559" s="80"/>
      <c r="N559" s="81"/>
      <c r="O559" s="59"/>
    </row>
    <row r="560" spans="1:15" s="534" customFormat="1" ht="17.25">
      <c r="A560" s="1470">
        <v>553</v>
      </c>
      <c r="B560" s="530"/>
      <c r="C560" s="83"/>
      <c r="D560" s="76" t="s">
        <v>961</v>
      </c>
      <c r="E560" s="531"/>
      <c r="F560" s="532"/>
      <c r="G560" s="532"/>
      <c r="H560" s="533"/>
      <c r="I560" s="1413">
        <f t="shared" si="6"/>
        <v>170</v>
      </c>
      <c r="J560" s="652"/>
      <c r="K560" s="652"/>
      <c r="L560" s="652">
        <v>170</v>
      </c>
      <c r="M560" s="652"/>
      <c r="N560" s="653"/>
      <c r="O560" s="82"/>
    </row>
    <row r="561" spans="1:15" s="1429" customFormat="1" ht="17.25">
      <c r="A561" s="1470">
        <v>554</v>
      </c>
      <c r="B561" s="535"/>
      <c r="C561" s="67"/>
      <c r="D561" s="536" t="s">
        <v>911</v>
      </c>
      <c r="E561" s="527"/>
      <c r="F561" s="537"/>
      <c r="G561" s="537"/>
      <c r="H561" s="538"/>
      <c r="I561" s="340">
        <f t="shared" si="6"/>
        <v>22666</v>
      </c>
      <c r="J561" s="654">
        <f>SUM(J559:J560)</f>
        <v>270</v>
      </c>
      <c r="K561" s="654">
        <f>SUM(K559:K560)</f>
        <v>66</v>
      </c>
      <c r="L561" s="654">
        <f>SUM(L559:L560)</f>
        <v>22330</v>
      </c>
      <c r="M561" s="654">
        <f>SUM(M559:M560)</f>
        <v>0</v>
      </c>
      <c r="N561" s="655">
        <f>SUM(N559:N560)</f>
        <v>0</v>
      </c>
      <c r="O561" s="359"/>
    </row>
    <row r="562" spans="1:15" s="53" customFormat="1" ht="17.25">
      <c r="A562" s="1470">
        <v>555</v>
      </c>
      <c r="B562" s="77"/>
      <c r="C562" s="73">
        <v>96</v>
      </c>
      <c r="D562" s="78" t="s">
        <v>297</v>
      </c>
      <c r="E562" s="73" t="s">
        <v>31</v>
      </c>
      <c r="F562" s="44">
        <v>89927</v>
      </c>
      <c r="G562" s="44">
        <v>120000</v>
      </c>
      <c r="H562" s="79">
        <v>165247</v>
      </c>
      <c r="I562" s="1436"/>
      <c r="J562" s="654"/>
      <c r="K562" s="654"/>
      <c r="L562" s="654"/>
      <c r="M562" s="654"/>
      <c r="N562" s="655"/>
      <c r="O562" s="1387"/>
    </row>
    <row r="563" spans="1:15" s="1260" customFormat="1" ht="16.5">
      <c r="A563" s="1470">
        <v>556</v>
      </c>
      <c r="B563" s="1255"/>
      <c r="C563" s="1256"/>
      <c r="D563" s="1261" t="s">
        <v>608</v>
      </c>
      <c r="E563" s="1446"/>
      <c r="F563" s="1258"/>
      <c r="G563" s="1258"/>
      <c r="H563" s="1259"/>
      <c r="I563" s="1447">
        <f t="shared" si="6"/>
        <v>180000</v>
      </c>
      <c r="J563" s="1448"/>
      <c r="K563" s="1448"/>
      <c r="L563" s="1448">
        <v>180000</v>
      </c>
      <c r="M563" s="1448"/>
      <c r="N563" s="1449"/>
      <c r="O563" s="1450">
        <f>SUM(J563:N563)-I563</f>
        <v>0</v>
      </c>
    </row>
    <row r="564" spans="1:15" s="53" customFormat="1" ht="16.5">
      <c r="A564" s="1470">
        <v>557</v>
      </c>
      <c r="B564" s="526"/>
      <c r="C564" s="67"/>
      <c r="D564" s="68" t="s">
        <v>807</v>
      </c>
      <c r="E564" s="527"/>
      <c r="F564" s="528"/>
      <c r="G564" s="528"/>
      <c r="H564" s="529"/>
      <c r="I564" s="1436">
        <f t="shared" si="6"/>
        <v>233211</v>
      </c>
      <c r="J564" s="80"/>
      <c r="K564" s="80"/>
      <c r="L564" s="80">
        <v>233211</v>
      </c>
      <c r="M564" s="80"/>
      <c r="N564" s="81"/>
      <c r="O564" s="59"/>
    </row>
    <row r="565" spans="1:15" s="534" customFormat="1" ht="17.25">
      <c r="A565" s="1470">
        <v>558</v>
      </c>
      <c r="B565" s="530"/>
      <c r="C565" s="83"/>
      <c r="D565" s="76" t="s">
        <v>609</v>
      </c>
      <c r="E565" s="531"/>
      <c r="F565" s="532"/>
      <c r="G565" s="532"/>
      <c r="H565" s="533"/>
      <c r="I565" s="1413">
        <f t="shared" si="6"/>
        <v>0</v>
      </c>
      <c r="J565" s="652"/>
      <c r="K565" s="652"/>
      <c r="L565" s="652"/>
      <c r="M565" s="652"/>
      <c r="N565" s="653"/>
      <c r="O565" s="82"/>
    </row>
    <row r="566" spans="1:15" s="1429" customFormat="1" ht="17.25">
      <c r="A566" s="1470">
        <v>559</v>
      </c>
      <c r="B566" s="535"/>
      <c r="C566" s="67"/>
      <c r="D566" s="536" t="s">
        <v>911</v>
      </c>
      <c r="E566" s="527"/>
      <c r="F566" s="537"/>
      <c r="G566" s="537"/>
      <c r="H566" s="538"/>
      <c r="I566" s="340">
        <f t="shared" si="6"/>
        <v>233211</v>
      </c>
      <c r="J566" s="654">
        <f>SUM(J564:J565)</f>
        <v>0</v>
      </c>
      <c r="K566" s="654">
        <f>SUM(K564:K565)</f>
        <v>0</v>
      </c>
      <c r="L566" s="654">
        <f>SUM(L564:L565)</f>
        <v>233211</v>
      </c>
      <c r="M566" s="654">
        <f>SUM(M564:M565)</f>
        <v>0</v>
      </c>
      <c r="N566" s="655">
        <f>SUM(N564:N565)</f>
        <v>0</v>
      </c>
      <c r="O566" s="359"/>
    </row>
    <row r="567" spans="1:15" s="53" customFormat="1" ht="17.25">
      <c r="A567" s="1470">
        <v>560</v>
      </c>
      <c r="B567" s="77"/>
      <c r="C567" s="73">
        <v>97</v>
      </c>
      <c r="D567" s="78" t="s">
        <v>298</v>
      </c>
      <c r="E567" s="73" t="s">
        <v>33</v>
      </c>
      <c r="F567" s="44">
        <v>5139</v>
      </c>
      <c r="G567" s="44">
        <v>5856</v>
      </c>
      <c r="H567" s="79">
        <v>5158</v>
      </c>
      <c r="I567" s="1436"/>
      <c r="J567" s="654"/>
      <c r="K567" s="654"/>
      <c r="L567" s="654"/>
      <c r="M567" s="654"/>
      <c r="N567" s="655"/>
      <c r="O567" s="1387"/>
    </row>
    <row r="568" spans="1:15" s="1260" customFormat="1" ht="16.5">
      <c r="A568" s="1470">
        <v>561</v>
      </c>
      <c r="B568" s="1255"/>
      <c r="C568" s="1256"/>
      <c r="D568" s="1261" t="s">
        <v>608</v>
      </c>
      <c r="E568" s="1446"/>
      <c r="F568" s="1258"/>
      <c r="G568" s="1258"/>
      <c r="H568" s="1259"/>
      <c r="I568" s="1447">
        <f t="shared" si="6"/>
        <v>0</v>
      </c>
      <c r="J568" s="1448"/>
      <c r="K568" s="1448"/>
      <c r="L568" s="1448"/>
      <c r="M568" s="1448"/>
      <c r="N568" s="1449"/>
      <c r="O568" s="1450">
        <f>SUM(J568:N568)-I568</f>
        <v>0</v>
      </c>
    </row>
    <row r="569" spans="1:15" s="53" customFormat="1" ht="16.5">
      <c r="A569" s="1470">
        <v>562</v>
      </c>
      <c r="B569" s="526"/>
      <c r="C569" s="67"/>
      <c r="D569" s="68" t="s">
        <v>807</v>
      </c>
      <c r="E569" s="527"/>
      <c r="F569" s="528"/>
      <c r="G569" s="528"/>
      <c r="H569" s="529"/>
      <c r="I569" s="1436">
        <f t="shared" si="6"/>
        <v>698</v>
      </c>
      <c r="J569" s="80"/>
      <c r="K569" s="80"/>
      <c r="L569" s="80">
        <v>698</v>
      </c>
      <c r="M569" s="80"/>
      <c r="N569" s="81"/>
      <c r="O569" s="59"/>
    </row>
    <row r="570" spans="1:15" s="534" customFormat="1" ht="17.25">
      <c r="A570" s="1470">
        <v>563</v>
      </c>
      <c r="B570" s="530"/>
      <c r="C570" s="83"/>
      <c r="D570" s="76" t="s">
        <v>609</v>
      </c>
      <c r="E570" s="531"/>
      <c r="F570" s="532"/>
      <c r="G570" s="532"/>
      <c r="H570" s="533"/>
      <c r="I570" s="1413">
        <f t="shared" si="6"/>
        <v>0</v>
      </c>
      <c r="J570" s="652"/>
      <c r="K570" s="652"/>
      <c r="L570" s="652"/>
      <c r="M570" s="652"/>
      <c r="N570" s="653"/>
      <c r="O570" s="82"/>
    </row>
    <row r="571" spans="1:15" s="1429" customFormat="1" ht="17.25">
      <c r="A571" s="1470">
        <v>564</v>
      </c>
      <c r="B571" s="535"/>
      <c r="C571" s="67"/>
      <c r="D571" s="536" t="s">
        <v>911</v>
      </c>
      <c r="E571" s="527"/>
      <c r="F571" s="537"/>
      <c r="G571" s="537"/>
      <c r="H571" s="538"/>
      <c r="I571" s="340">
        <f t="shared" si="6"/>
        <v>698</v>
      </c>
      <c r="J571" s="654">
        <f>SUM(J569:J570)</f>
        <v>0</v>
      </c>
      <c r="K571" s="654">
        <f>SUM(K569:K570)</f>
        <v>0</v>
      </c>
      <c r="L571" s="654">
        <f>SUM(L569:L570)</f>
        <v>698</v>
      </c>
      <c r="M571" s="654">
        <f>SUM(M569:M570)</f>
        <v>0</v>
      </c>
      <c r="N571" s="655">
        <f>SUM(N569:N570)</f>
        <v>0</v>
      </c>
      <c r="O571" s="359"/>
    </row>
    <row r="572" spans="1:15" s="53" customFormat="1" ht="17.25">
      <c r="A572" s="1470">
        <v>565</v>
      </c>
      <c r="B572" s="77"/>
      <c r="C572" s="73">
        <v>98</v>
      </c>
      <c r="D572" s="78" t="s">
        <v>299</v>
      </c>
      <c r="E572" s="73" t="s">
        <v>31</v>
      </c>
      <c r="F572" s="44">
        <v>3439</v>
      </c>
      <c r="G572" s="44">
        <v>5000</v>
      </c>
      <c r="H572" s="79">
        <v>3421</v>
      </c>
      <c r="I572" s="1436"/>
      <c r="J572" s="654"/>
      <c r="K572" s="654"/>
      <c r="L572" s="654"/>
      <c r="M572" s="654"/>
      <c r="N572" s="655"/>
      <c r="O572" s="1387"/>
    </row>
    <row r="573" spans="1:15" s="1260" customFormat="1" ht="16.5">
      <c r="A573" s="1470">
        <v>566</v>
      </c>
      <c r="B573" s="1255"/>
      <c r="C573" s="1256"/>
      <c r="D573" s="1261" t="s">
        <v>608</v>
      </c>
      <c r="E573" s="1446"/>
      <c r="F573" s="1258"/>
      <c r="G573" s="1258"/>
      <c r="H573" s="1259"/>
      <c r="I573" s="1447">
        <f t="shared" si="6"/>
        <v>5000</v>
      </c>
      <c r="J573" s="1448"/>
      <c r="K573" s="1448"/>
      <c r="L573" s="1448">
        <v>5000</v>
      </c>
      <c r="M573" s="1448"/>
      <c r="N573" s="1449"/>
      <c r="O573" s="1450">
        <f>SUM(J573:N573)-I573</f>
        <v>0</v>
      </c>
    </row>
    <row r="574" spans="1:15" s="53" customFormat="1" ht="16.5">
      <c r="A574" s="1470">
        <v>567</v>
      </c>
      <c r="B574" s="526"/>
      <c r="C574" s="67"/>
      <c r="D574" s="68" t="s">
        <v>807</v>
      </c>
      <c r="E574" s="527"/>
      <c r="F574" s="528"/>
      <c r="G574" s="528"/>
      <c r="H574" s="529"/>
      <c r="I574" s="1436">
        <f t="shared" si="6"/>
        <v>5000</v>
      </c>
      <c r="J574" s="80"/>
      <c r="K574" s="80"/>
      <c r="L574" s="80">
        <v>5000</v>
      </c>
      <c r="M574" s="80"/>
      <c r="N574" s="81"/>
      <c r="O574" s="59"/>
    </row>
    <row r="575" spans="1:15" s="534" customFormat="1" ht="17.25">
      <c r="A575" s="1470">
        <v>568</v>
      </c>
      <c r="B575" s="530"/>
      <c r="C575" s="83"/>
      <c r="D575" s="76" t="s">
        <v>609</v>
      </c>
      <c r="E575" s="531"/>
      <c r="F575" s="532"/>
      <c r="G575" s="532"/>
      <c r="H575" s="533"/>
      <c r="I575" s="1413">
        <f aca="true" t="shared" si="7" ref="I575:I651">SUM(J575:N575)</f>
        <v>0</v>
      </c>
      <c r="J575" s="652"/>
      <c r="K575" s="652"/>
      <c r="L575" s="652"/>
      <c r="M575" s="652"/>
      <c r="N575" s="653"/>
      <c r="O575" s="82"/>
    </row>
    <row r="576" spans="1:15" s="1429" customFormat="1" ht="17.25">
      <c r="A576" s="1470">
        <v>569</v>
      </c>
      <c r="B576" s="535"/>
      <c r="C576" s="67"/>
      <c r="D576" s="536" t="s">
        <v>911</v>
      </c>
      <c r="E576" s="527"/>
      <c r="F576" s="537"/>
      <c r="G576" s="537"/>
      <c r="H576" s="538"/>
      <c r="I576" s="340">
        <f t="shared" si="7"/>
        <v>5000</v>
      </c>
      <c r="J576" s="654">
        <f>SUM(J574:J575)</f>
        <v>0</v>
      </c>
      <c r="K576" s="654">
        <f>SUM(K574:K575)</f>
        <v>0</v>
      </c>
      <c r="L576" s="654">
        <f>SUM(L574:L575)</f>
        <v>5000</v>
      </c>
      <c r="M576" s="654">
        <f>SUM(M574:M575)</f>
        <v>0</v>
      </c>
      <c r="N576" s="655">
        <f>SUM(N574:N575)</f>
        <v>0</v>
      </c>
      <c r="O576" s="359"/>
    </row>
    <row r="577" spans="1:15" s="53" customFormat="1" ht="17.25">
      <c r="A577" s="1470">
        <v>570</v>
      </c>
      <c r="B577" s="77"/>
      <c r="C577" s="73">
        <v>99</v>
      </c>
      <c r="D577" s="78" t="s">
        <v>300</v>
      </c>
      <c r="E577" s="73" t="s">
        <v>31</v>
      </c>
      <c r="F577" s="44">
        <v>2622</v>
      </c>
      <c r="G577" s="44">
        <v>6000</v>
      </c>
      <c r="H577" s="79">
        <v>4167</v>
      </c>
      <c r="I577" s="1436"/>
      <c r="J577" s="654"/>
      <c r="K577" s="654"/>
      <c r="L577" s="654"/>
      <c r="M577" s="654"/>
      <c r="N577" s="655"/>
      <c r="O577" s="1387"/>
    </row>
    <row r="578" spans="1:15" s="1260" customFormat="1" ht="16.5">
      <c r="A578" s="1470">
        <v>571</v>
      </c>
      <c r="B578" s="1255"/>
      <c r="C578" s="1256"/>
      <c r="D578" s="1261" t="s">
        <v>608</v>
      </c>
      <c r="E578" s="1446"/>
      <c r="F578" s="1258"/>
      <c r="G578" s="1258"/>
      <c r="H578" s="1259"/>
      <c r="I578" s="1447">
        <f t="shared" si="7"/>
        <v>6000</v>
      </c>
      <c r="J578" s="1448"/>
      <c r="K578" s="1448"/>
      <c r="L578" s="1448">
        <v>6000</v>
      </c>
      <c r="M578" s="1448"/>
      <c r="N578" s="1449"/>
      <c r="O578" s="1450">
        <f>SUM(J578:N578)-I578</f>
        <v>0</v>
      </c>
    </row>
    <row r="579" spans="1:15" s="53" customFormat="1" ht="16.5">
      <c r="A579" s="1470">
        <v>572</v>
      </c>
      <c r="B579" s="526"/>
      <c r="C579" s="67"/>
      <c r="D579" s="68" t="s">
        <v>807</v>
      </c>
      <c r="E579" s="527"/>
      <c r="F579" s="528"/>
      <c r="G579" s="528"/>
      <c r="H579" s="529"/>
      <c r="I579" s="1436">
        <f t="shared" si="7"/>
        <v>9212</v>
      </c>
      <c r="J579" s="80"/>
      <c r="K579" s="80"/>
      <c r="L579" s="80">
        <v>9212</v>
      </c>
      <c r="M579" s="80"/>
      <c r="N579" s="81"/>
      <c r="O579" s="59"/>
    </row>
    <row r="580" spans="1:15" s="534" customFormat="1" ht="17.25">
      <c r="A580" s="1470">
        <v>573</v>
      </c>
      <c r="B580" s="530"/>
      <c r="C580" s="83"/>
      <c r="D580" s="76" t="s">
        <v>609</v>
      </c>
      <c r="E580" s="531"/>
      <c r="F580" s="532"/>
      <c r="G580" s="532"/>
      <c r="H580" s="533"/>
      <c r="I580" s="1413">
        <f t="shared" si="7"/>
        <v>0</v>
      </c>
      <c r="J580" s="652"/>
      <c r="K580" s="652"/>
      <c r="L580" s="652"/>
      <c r="M580" s="652"/>
      <c r="N580" s="653"/>
      <c r="O580" s="82"/>
    </row>
    <row r="581" spans="1:15" s="1429" customFormat="1" ht="17.25">
      <c r="A581" s="1470">
        <v>574</v>
      </c>
      <c r="B581" s="535"/>
      <c r="C581" s="67"/>
      <c r="D581" s="536" t="s">
        <v>911</v>
      </c>
      <c r="E581" s="527"/>
      <c r="F581" s="537"/>
      <c r="G581" s="537"/>
      <c r="H581" s="538"/>
      <c r="I581" s="340">
        <f t="shared" si="7"/>
        <v>9212</v>
      </c>
      <c r="J581" s="654">
        <f>SUM(J579:J580)</f>
        <v>0</v>
      </c>
      <c r="K581" s="654">
        <f>SUM(K579:K580)</f>
        <v>0</v>
      </c>
      <c r="L581" s="654">
        <f>SUM(L579:L580)</f>
        <v>9212</v>
      </c>
      <c r="M581" s="654">
        <f>SUM(M579:M580)</f>
        <v>0</v>
      </c>
      <c r="N581" s="655">
        <f>SUM(N579:N580)</f>
        <v>0</v>
      </c>
      <c r="O581" s="359"/>
    </row>
    <row r="582" spans="1:15" s="53" customFormat="1" ht="17.25">
      <c r="A582" s="1470">
        <v>575</v>
      </c>
      <c r="B582" s="77"/>
      <c r="C582" s="73">
        <v>100</v>
      </c>
      <c r="D582" s="78" t="s">
        <v>301</v>
      </c>
      <c r="E582" s="73" t="s">
        <v>31</v>
      </c>
      <c r="F582" s="44">
        <v>448</v>
      </c>
      <c r="G582" s="44">
        <v>2000</v>
      </c>
      <c r="H582" s="79">
        <v>334</v>
      </c>
      <c r="I582" s="1436"/>
      <c r="J582" s="654"/>
      <c r="K582" s="654"/>
      <c r="L582" s="654"/>
      <c r="M582" s="654"/>
      <c r="N582" s="655"/>
      <c r="O582" s="1387"/>
    </row>
    <row r="583" spans="1:15" s="1260" customFormat="1" ht="16.5">
      <c r="A583" s="1470">
        <v>576</v>
      </c>
      <c r="B583" s="1255"/>
      <c r="C583" s="1256"/>
      <c r="D583" s="1261" t="s">
        <v>608</v>
      </c>
      <c r="E583" s="1446"/>
      <c r="F583" s="1258"/>
      <c r="G583" s="1258"/>
      <c r="H583" s="1259"/>
      <c r="I583" s="1447">
        <f t="shared" si="7"/>
        <v>2000</v>
      </c>
      <c r="J583" s="1448"/>
      <c r="K583" s="1448"/>
      <c r="L583" s="1448">
        <v>2000</v>
      </c>
      <c r="M583" s="1448"/>
      <c r="N583" s="1449"/>
      <c r="O583" s="1450">
        <f>SUM(J583:N583)-I583</f>
        <v>0</v>
      </c>
    </row>
    <row r="584" spans="1:15" s="53" customFormat="1" ht="16.5">
      <c r="A584" s="1470">
        <v>577</v>
      </c>
      <c r="B584" s="526"/>
      <c r="C584" s="67"/>
      <c r="D584" s="68" t="s">
        <v>807</v>
      </c>
      <c r="E584" s="527"/>
      <c r="F584" s="528"/>
      <c r="G584" s="528"/>
      <c r="H584" s="529"/>
      <c r="I584" s="1436">
        <f t="shared" si="7"/>
        <v>3666</v>
      </c>
      <c r="J584" s="80"/>
      <c r="K584" s="80"/>
      <c r="L584" s="80">
        <v>3666</v>
      </c>
      <c r="M584" s="80"/>
      <c r="N584" s="81"/>
      <c r="O584" s="59"/>
    </row>
    <row r="585" spans="1:15" s="534" customFormat="1" ht="17.25">
      <c r="A585" s="1470">
        <v>578</v>
      </c>
      <c r="B585" s="530"/>
      <c r="C585" s="83"/>
      <c r="D585" s="76" t="s">
        <v>609</v>
      </c>
      <c r="E585" s="531"/>
      <c r="F585" s="532"/>
      <c r="G585" s="532"/>
      <c r="H585" s="533"/>
      <c r="I585" s="1413">
        <f t="shared" si="7"/>
        <v>0</v>
      </c>
      <c r="J585" s="652"/>
      <c r="K585" s="652"/>
      <c r="L585" s="652"/>
      <c r="M585" s="652"/>
      <c r="N585" s="653"/>
      <c r="O585" s="82"/>
    </row>
    <row r="586" spans="1:15" s="1429" customFormat="1" ht="17.25">
      <c r="A586" s="1470">
        <v>579</v>
      </c>
      <c r="B586" s="535"/>
      <c r="C586" s="67"/>
      <c r="D586" s="536" t="s">
        <v>911</v>
      </c>
      <c r="E586" s="527"/>
      <c r="F586" s="537"/>
      <c r="G586" s="537"/>
      <c r="H586" s="538"/>
      <c r="I586" s="340">
        <f t="shared" si="7"/>
        <v>3666</v>
      </c>
      <c r="J586" s="654">
        <f>SUM(J584:J585)</f>
        <v>0</v>
      </c>
      <c r="K586" s="654">
        <f>SUM(K584:K585)</f>
        <v>0</v>
      </c>
      <c r="L586" s="654">
        <f>SUM(L584:L585)</f>
        <v>3666</v>
      </c>
      <c r="M586" s="654">
        <f>SUM(M584:M585)</f>
        <v>0</v>
      </c>
      <c r="N586" s="655">
        <f>SUM(N584:N585)</f>
        <v>0</v>
      </c>
      <c r="O586" s="359"/>
    </row>
    <row r="587" spans="1:15" s="53" customFormat="1" ht="17.25">
      <c r="A587" s="1470">
        <v>580</v>
      </c>
      <c r="B587" s="77"/>
      <c r="C587" s="73">
        <v>101</v>
      </c>
      <c r="D587" s="78" t="s">
        <v>302</v>
      </c>
      <c r="E587" s="73" t="s">
        <v>31</v>
      </c>
      <c r="F587" s="44">
        <v>25288</v>
      </c>
      <c r="G587" s="44">
        <v>32500</v>
      </c>
      <c r="H587" s="79">
        <v>29026</v>
      </c>
      <c r="I587" s="1436"/>
      <c r="J587" s="654"/>
      <c r="K587" s="654"/>
      <c r="L587" s="654"/>
      <c r="M587" s="654"/>
      <c r="N587" s="655"/>
      <c r="O587" s="1387"/>
    </row>
    <row r="588" spans="1:15" s="1260" customFormat="1" ht="16.5">
      <c r="A588" s="1470">
        <v>581</v>
      </c>
      <c r="B588" s="1255"/>
      <c r="C588" s="1256"/>
      <c r="D588" s="1261" t="s">
        <v>608</v>
      </c>
      <c r="E588" s="1446"/>
      <c r="F588" s="1258"/>
      <c r="G588" s="1258"/>
      <c r="H588" s="1259"/>
      <c r="I588" s="1447">
        <f t="shared" si="7"/>
        <v>37827</v>
      </c>
      <c r="J588" s="1448"/>
      <c r="K588" s="1448"/>
      <c r="L588" s="1448">
        <v>37827</v>
      </c>
      <c r="M588" s="1448"/>
      <c r="N588" s="1449"/>
      <c r="O588" s="1450">
        <f>SUM(J588:N588)-I588</f>
        <v>0</v>
      </c>
    </row>
    <row r="589" spans="1:15" s="53" customFormat="1" ht="16.5">
      <c r="A589" s="1470">
        <v>582</v>
      </c>
      <c r="B589" s="526"/>
      <c r="C589" s="67"/>
      <c r="D589" s="68" t="s">
        <v>807</v>
      </c>
      <c r="E589" s="527"/>
      <c r="F589" s="528"/>
      <c r="G589" s="528"/>
      <c r="H589" s="529"/>
      <c r="I589" s="1436">
        <f t="shared" si="7"/>
        <v>42223</v>
      </c>
      <c r="J589" s="80"/>
      <c r="K589" s="80"/>
      <c r="L589" s="80">
        <v>42223</v>
      </c>
      <c r="M589" s="80"/>
      <c r="N589" s="81"/>
      <c r="O589" s="59"/>
    </row>
    <row r="590" spans="1:15" s="534" customFormat="1" ht="17.25">
      <c r="A590" s="1470">
        <v>583</v>
      </c>
      <c r="B590" s="530"/>
      <c r="C590" s="83"/>
      <c r="D590" s="76" t="s">
        <v>609</v>
      </c>
      <c r="E590" s="531"/>
      <c r="F590" s="532"/>
      <c r="G590" s="532"/>
      <c r="H590" s="533"/>
      <c r="I590" s="1413">
        <f t="shared" si="7"/>
        <v>0</v>
      </c>
      <c r="J590" s="652"/>
      <c r="K590" s="652"/>
      <c r="L590" s="652"/>
      <c r="M590" s="652"/>
      <c r="N590" s="653"/>
      <c r="O590" s="82"/>
    </row>
    <row r="591" spans="1:15" s="1429" customFormat="1" ht="17.25">
      <c r="A591" s="1470">
        <v>584</v>
      </c>
      <c r="B591" s="535"/>
      <c r="C591" s="67"/>
      <c r="D591" s="536" t="s">
        <v>911</v>
      </c>
      <c r="E591" s="527"/>
      <c r="F591" s="537"/>
      <c r="G591" s="537"/>
      <c r="H591" s="538"/>
      <c r="I591" s="340">
        <f t="shared" si="7"/>
        <v>42223</v>
      </c>
      <c r="J591" s="654">
        <f>SUM(J589:J590)</f>
        <v>0</v>
      </c>
      <c r="K591" s="654">
        <f>SUM(K589:K590)</f>
        <v>0</v>
      </c>
      <c r="L591" s="654">
        <f>SUM(L589:L590)</f>
        <v>42223</v>
      </c>
      <c r="M591" s="654">
        <f>SUM(M589:M590)</f>
        <v>0</v>
      </c>
      <c r="N591" s="655">
        <f>SUM(N589:N590)</f>
        <v>0</v>
      </c>
      <c r="O591" s="359"/>
    </row>
    <row r="592" spans="1:15" s="53" customFormat="1" ht="24" customHeight="1">
      <c r="A592" s="1470">
        <v>585</v>
      </c>
      <c r="B592" s="77"/>
      <c r="C592" s="73">
        <v>102</v>
      </c>
      <c r="D592" s="78" t="s">
        <v>15</v>
      </c>
      <c r="E592" s="73" t="s">
        <v>31</v>
      </c>
      <c r="F592" s="44">
        <v>38863</v>
      </c>
      <c r="G592" s="44">
        <v>43500</v>
      </c>
      <c r="H592" s="79">
        <v>43300</v>
      </c>
      <c r="I592" s="1436"/>
      <c r="J592" s="654"/>
      <c r="K592" s="654"/>
      <c r="L592" s="654"/>
      <c r="M592" s="654"/>
      <c r="N592" s="655"/>
      <c r="O592" s="1387"/>
    </row>
    <row r="593" spans="1:15" s="1260" customFormat="1" ht="16.5">
      <c r="A593" s="1470">
        <v>586</v>
      </c>
      <c r="B593" s="1255"/>
      <c r="C593" s="1256"/>
      <c r="D593" s="1261" t="s">
        <v>608</v>
      </c>
      <c r="E593" s="1446"/>
      <c r="F593" s="1258"/>
      <c r="G593" s="1258"/>
      <c r="H593" s="1259"/>
      <c r="I593" s="1447">
        <f t="shared" si="7"/>
        <v>52802</v>
      </c>
      <c r="J593" s="1448"/>
      <c r="K593" s="1448"/>
      <c r="L593" s="1448">
        <v>52802</v>
      </c>
      <c r="M593" s="1448"/>
      <c r="N593" s="1449"/>
      <c r="O593" s="1450">
        <f>SUM(J593:N593)-I593</f>
        <v>0</v>
      </c>
    </row>
    <row r="594" spans="1:15" s="53" customFormat="1" ht="16.5">
      <c r="A594" s="1470">
        <v>587</v>
      </c>
      <c r="B594" s="526"/>
      <c r="C594" s="67"/>
      <c r="D594" s="68" t="s">
        <v>807</v>
      </c>
      <c r="E594" s="527"/>
      <c r="F594" s="528"/>
      <c r="G594" s="528"/>
      <c r="H594" s="529"/>
      <c r="I594" s="1436">
        <f t="shared" si="7"/>
        <v>55002</v>
      </c>
      <c r="J594" s="80"/>
      <c r="K594" s="80"/>
      <c r="L594" s="80">
        <v>55002</v>
      </c>
      <c r="M594" s="80"/>
      <c r="N594" s="81"/>
      <c r="O594" s="59"/>
    </row>
    <row r="595" spans="1:15" s="534" customFormat="1" ht="17.25">
      <c r="A595" s="1470">
        <v>588</v>
      </c>
      <c r="B595" s="530"/>
      <c r="C595" s="83"/>
      <c r="D595" s="76" t="s">
        <v>609</v>
      </c>
      <c r="E595" s="531"/>
      <c r="F595" s="532"/>
      <c r="G595" s="532"/>
      <c r="H595" s="533"/>
      <c r="I595" s="1413">
        <f t="shared" si="7"/>
        <v>0</v>
      </c>
      <c r="J595" s="652"/>
      <c r="K595" s="652"/>
      <c r="L595" s="652"/>
      <c r="M595" s="652"/>
      <c r="N595" s="653"/>
      <c r="O595" s="82"/>
    </row>
    <row r="596" spans="1:15" s="1429" customFormat="1" ht="17.25">
      <c r="A596" s="1470">
        <v>589</v>
      </c>
      <c r="B596" s="535"/>
      <c r="C596" s="67"/>
      <c r="D596" s="536" t="s">
        <v>911</v>
      </c>
      <c r="E596" s="527"/>
      <c r="F596" s="537"/>
      <c r="G596" s="537"/>
      <c r="H596" s="538"/>
      <c r="I596" s="340">
        <f t="shared" si="7"/>
        <v>55002</v>
      </c>
      <c r="J596" s="654">
        <f>SUM(J594:J595)</f>
        <v>0</v>
      </c>
      <c r="K596" s="654">
        <f>SUM(K594:K595)</f>
        <v>0</v>
      </c>
      <c r="L596" s="654">
        <f>SUM(L594:L595)</f>
        <v>55002</v>
      </c>
      <c r="M596" s="654">
        <f>SUM(M594:M595)</f>
        <v>0</v>
      </c>
      <c r="N596" s="655">
        <f>SUM(N594:N595)</f>
        <v>0</v>
      </c>
      <c r="O596" s="359"/>
    </row>
    <row r="597" spans="1:15" s="59" customFormat="1" ht="17.25">
      <c r="A597" s="1470">
        <v>590</v>
      </c>
      <c r="B597" s="66"/>
      <c r="C597" s="67">
        <v>103</v>
      </c>
      <c r="D597" s="68" t="s">
        <v>578</v>
      </c>
      <c r="E597" s="67" t="s">
        <v>31</v>
      </c>
      <c r="F597" s="46">
        <v>4093</v>
      </c>
      <c r="G597" s="46">
        <v>16000</v>
      </c>
      <c r="H597" s="69">
        <v>25541</v>
      </c>
      <c r="I597" s="1436"/>
      <c r="J597" s="654"/>
      <c r="K597" s="654"/>
      <c r="L597" s="654"/>
      <c r="M597" s="654"/>
      <c r="N597" s="655"/>
      <c r="O597" s="359"/>
    </row>
    <row r="598" spans="1:15" s="1260" customFormat="1" ht="16.5">
      <c r="A598" s="1470">
        <v>591</v>
      </c>
      <c r="B598" s="1255"/>
      <c r="C598" s="1256"/>
      <c r="D598" s="1261" t="s">
        <v>608</v>
      </c>
      <c r="E598" s="1446"/>
      <c r="F598" s="1258"/>
      <c r="G598" s="1258"/>
      <c r="H598" s="1259"/>
      <c r="I598" s="1447">
        <f t="shared" si="7"/>
        <v>18500</v>
      </c>
      <c r="J598" s="1448"/>
      <c r="K598" s="1448"/>
      <c r="L598" s="1448">
        <v>18500</v>
      </c>
      <c r="M598" s="1448"/>
      <c r="N598" s="1449"/>
      <c r="O598" s="1450">
        <f>SUM(J598:N598)-I598</f>
        <v>0</v>
      </c>
    </row>
    <row r="599" spans="1:15" s="53" customFormat="1" ht="16.5">
      <c r="A599" s="1470">
        <v>592</v>
      </c>
      <c r="B599" s="526"/>
      <c r="C599" s="67"/>
      <c r="D599" s="68" t="s">
        <v>807</v>
      </c>
      <c r="E599" s="527"/>
      <c r="F599" s="528"/>
      <c r="G599" s="528"/>
      <c r="H599" s="529"/>
      <c r="I599" s="1436">
        <f t="shared" si="7"/>
        <v>20462</v>
      </c>
      <c r="J599" s="80"/>
      <c r="K599" s="80"/>
      <c r="L599" s="80">
        <v>20462</v>
      </c>
      <c r="M599" s="80"/>
      <c r="N599" s="81"/>
      <c r="O599" s="59"/>
    </row>
    <row r="600" spans="1:15" s="534" customFormat="1" ht="17.25">
      <c r="A600" s="1470">
        <v>593</v>
      </c>
      <c r="B600" s="530"/>
      <c r="C600" s="83"/>
      <c r="D600" s="76" t="s">
        <v>609</v>
      </c>
      <c r="E600" s="531"/>
      <c r="F600" s="532"/>
      <c r="G600" s="532"/>
      <c r="H600" s="533"/>
      <c r="I600" s="1413">
        <f t="shared" si="7"/>
        <v>0</v>
      </c>
      <c r="J600" s="652"/>
      <c r="K600" s="652"/>
      <c r="L600" s="652"/>
      <c r="M600" s="652"/>
      <c r="N600" s="653"/>
      <c r="O600" s="82"/>
    </row>
    <row r="601" spans="1:15" s="1429" customFormat="1" ht="17.25">
      <c r="A601" s="1470">
        <v>594</v>
      </c>
      <c r="B601" s="535"/>
      <c r="C601" s="67"/>
      <c r="D601" s="536" t="s">
        <v>911</v>
      </c>
      <c r="E601" s="527"/>
      <c r="F601" s="537"/>
      <c r="G601" s="537"/>
      <c r="H601" s="538"/>
      <c r="I601" s="340">
        <f t="shared" si="7"/>
        <v>20462</v>
      </c>
      <c r="J601" s="654">
        <f>SUM(J599:J600)</f>
        <v>0</v>
      </c>
      <c r="K601" s="654">
        <f>SUM(K599:K600)</f>
        <v>0</v>
      </c>
      <c r="L601" s="654">
        <f>SUM(L599:L600)</f>
        <v>20462</v>
      </c>
      <c r="M601" s="654">
        <f>SUM(M599:M600)</f>
        <v>0</v>
      </c>
      <c r="N601" s="655">
        <f>SUM(N599:N600)</f>
        <v>0</v>
      </c>
      <c r="O601" s="359"/>
    </row>
    <row r="602" spans="1:15" s="59" customFormat="1" ht="17.25">
      <c r="A602" s="1470">
        <v>595</v>
      </c>
      <c r="B602" s="66"/>
      <c r="C602" s="67">
        <v>104</v>
      </c>
      <c r="D602" s="68" t="s">
        <v>554</v>
      </c>
      <c r="E602" s="67" t="s">
        <v>31</v>
      </c>
      <c r="F602" s="46">
        <v>485</v>
      </c>
      <c r="G602" s="46">
        <v>1000</v>
      </c>
      <c r="H602" s="69">
        <v>910</v>
      </c>
      <c r="I602" s="1436"/>
      <c r="J602" s="654"/>
      <c r="K602" s="654"/>
      <c r="L602" s="654"/>
      <c r="M602" s="654"/>
      <c r="N602" s="655"/>
      <c r="O602" s="359"/>
    </row>
    <row r="603" spans="1:15" s="1260" customFormat="1" ht="16.5">
      <c r="A603" s="1470">
        <v>596</v>
      </c>
      <c r="B603" s="1255"/>
      <c r="C603" s="1256"/>
      <c r="D603" s="1261" t="s">
        <v>608</v>
      </c>
      <c r="E603" s="1446"/>
      <c r="F603" s="1258"/>
      <c r="G603" s="1258"/>
      <c r="H603" s="1259"/>
      <c r="I603" s="1447">
        <f t="shared" si="7"/>
        <v>2000</v>
      </c>
      <c r="J603" s="1448"/>
      <c r="K603" s="1448"/>
      <c r="L603" s="1448">
        <v>2000</v>
      </c>
      <c r="M603" s="1448"/>
      <c r="N603" s="1449"/>
      <c r="O603" s="1450">
        <f>SUM(J603:N603)-I603</f>
        <v>0</v>
      </c>
    </row>
    <row r="604" spans="1:15" s="53" customFormat="1" ht="16.5">
      <c r="A604" s="1470">
        <v>597</v>
      </c>
      <c r="B604" s="526"/>
      <c r="C604" s="67"/>
      <c r="D604" s="68" t="s">
        <v>807</v>
      </c>
      <c r="E604" s="527"/>
      <c r="F604" s="528"/>
      <c r="G604" s="528"/>
      <c r="H604" s="529"/>
      <c r="I604" s="1436">
        <f t="shared" si="7"/>
        <v>2090</v>
      </c>
      <c r="J604" s="80"/>
      <c r="K604" s="80"/>
      <c r="L604" s="80">
        <v>2090</v>
      </c>
      <c r="M604" s="80"/>
      <c r="N604" s="81"/>
      <c r="O604" s="59"/>
    </row>
    <row r="605" spans="1:15" s="534" customFormat="1" ht="17.25">
      <c r="A605" s="1470">
        <v>598</v>
      </c>
      <c r="B605" s="530"/>
      <c r="C605" s="83"/>
      <c r="D605" s="76" t="s">
        <v>609</v>
      </c>
      <c r="E605" s="531"/>
      <c r="F605" s="532"/>
      <c r="G605" s="532"/>
      <c r="H605" s="533"/>
      <c r="I605" s="1413">
        <f t="shared" si="7"/>
        <v>0</v>
      </c>
      <c r="J605" s="652"/>
      <c r="K605" s="652"/>
      <c r="L605" s="652"/>
      <c r="M605" s="652"/>
      <c r="N605" s="653"/>
      <c r="O605" s="82"/>
    </row>
    <row r="606" spans="1:15" s="1429" customFormat="1" ht="17.25">
      <c r="A606" s="1470">
        <v>599</v>
      </c>
      <c r="B606" s="535"/>
      <c r="C606" s="67"/>
      <c r="D606" s="536" t="s">
        <v>911</v>
      </c>
      <c r="E606" s="527"/>
      <c r="F606" s="537"/>
      <c r="G606" s="537"/>
      <c r="H606" s="538"/>
      <c r="I606" s="340">
        <f t="shared" si="7"/>
        <v>2090</v>
      </c>
      <c r="J606" s="654">
        <f>SUM(J604:J605)</f>
        <v>0</v>
      </c>
      <c r="K606" s="654">
        <f>SUM(K604:K605)</f>
        <v>0</v>
      </c>
      <c r="L606" s="654">
        <f>SUM(L604:L605)</f>
        <v>2090</v>
      </c>
      <c r="M606" s="654">
        <f>SUM(M604:M605)</f>
        <v>0</v>
      </c>
      <c r="N606" s="655">
        <f>SUM(N604:N605)</f>
        <v>0</v>
      </c>
      <c r="O606" s="359"/>
    </row>
    <row r="607" spans="1:15" s="59" customFormat="1" ht="17.25">
      <c r="A607" s="1470">
        <v>600</v>
      </c>
      <c r="B607" s="66"/>
      <c r="C607" s="67">
        <v>105</v>
      </c>
      <c r="D607" s="68" t="s">
        <v>579</v>
      </c>
      <c r="E607" s="67" t="s">
        <v>33</v>
      </c>
      <c r="F607" s="46">
        <f>2659+502</f>
        <v>3161</v>
      </c>
      <c r="G607" s="46">
        <f>5356+1970</f>
        <v>7326</v>
      </c>
      <c r="H607" s="69">
        <v>1132</v>
      </c>
      <c r="I607" s="1436"/>
      <c r="J607" s="654"/>
      <c r="K607" s="654"/>
      <c r="L607" s="654"/>
      <c r="M607" s="654"/>
      <c r="N607" s="655"/>
      <c r="O607" s="359"/>
    </row>
    <row r="608" spans="1:15" s="1260" customFormat="1" ht="16.5">
      <c r="A608" s="1470">
        <v>601</v>
      </c>
      <c r="B608" s="1255"/>
      <c r="C608" s="1256"/>
      <c r="D608" s="1261" t="s">
        <v>608</v>
      </c>
      <c r="E608" s="1446"/>
      <c r="F608" s="1258"/>
      <c r="G608" s="1258"/>
      <c r="H608" s="1259"/>
      <c r="I608" s="1447">
        <f t="shared" si="7"/>
        <v>4820</v>
      </c>
      <c r="J608" s="1448"/>
      <c r="K608" s="1448"/>
      <c r="L608" s="1448">
        <f>2270+750+300+1000+500</f>
        <v>4820</v>
      </c>
      <c r="M608" s="1448"/>
      <c r="N608" s="1449"/>
      <c r="O608" s="1450">
        <f>SUM(J608:N608)-I608</f>
        <v>0</v>
      </c>
    </row>
    <row r="609" spans="1:15" s="53" customFormat="1" ht="16.5">
      <c r="A609" s="1470">
        <v>602</v>
      </c>
      <c r="B609" s="526"/>
      <c r="C609" s="67"/>
      <c r="D609" s="68" t="s">
        <v>807</v>
      </c>
      <c r="E609" s="527"/>
      <c r="F609" s="528"/>
      <c r="G609" s="528"/>
      <c r="H609" s="529"/>
      <c r="I609" s="1436">
        <f t="shared" si="7"/>
        <v>10065</v>
      </c>
      <c r="J609" s="80"/>
      <c r="K609" s="80"/>
      <c r="L609" s="80">
        <v>10065</v>
      </c>
      <c r="M609" s="80"/>
      <c r="N609" s="81"/>
      <c r="O609" s="59"/>
    </row>
    <row r="610" spans="1:15" s="534" customFormat="1" ht="17.25">
      <c r="A610" s="1470">
        <v>603</v>
      </c>
      <c r="B610" s="530"/>
      <c r="C610" s="83"/>
      <c r="D610" s="76" t="s">
        <v>609</v>
      </c>
      <c r="E610" s="531"/>
      <c r="F610" s="532"/>
      <c r="G610" s="532"/>
      <c r="H610" s="533"/>
      <c r="I610" s="1413">
        <f t="shared" si="7"/>
        <v>0</v>
      </c>
      <c r="J610" s="652"/>
      <c r="K610" s="652"/>
      <c r="L610" s="652"/>
      <c r="M610" s="652"/>
      <c r="N610" s="653"/>
      <c r="O610" s="82"/>
    </row>
    <row r="611" spans="1:15" s="1429" customFormat="1" ht="17.25">
      <c r="A611" s="1470">
        <v>604</v>
      </c>
      <c r="B611" s="535"/>
      <c r="C611" s="67"/>
      <c r="D611" s="536" t="s">
        <v>911</v>
      </c>
      <c r="E611" s="527"/>
      <c r="F611" s="537"/>
      <c r="G611" s="537"/>
      <c r="H611" s="538"/>
      <c r="I611" s="340">
        <f t="shared" si="7"/>
        <v>10065</v>
      </c>
      <c r="J611" s="654">
        <f>SUM(J609:J610)</f>
        <v>0</v>
      </c>
      <c r="K611" s="654">
        <f>SUM(K609:K610)</f>
        <v>0</v>
      </c>
      <c r="L611" s="654">
        <f>SUM(L609:L610)</f>
        <v>10065</v>
      </c>
      <c r="M611" s="654">
        <f>SUM(M609:M610)</f>
        <v>0</v>
      </c>
      <c r="N611" s="655">
        <f>SUM(N609:N610)</f>
        <v>0</v>
      </c>
      <c r="O611" s="359"/>
    </row>
    <row r="612" spans="1:15" s="59" customFormat="1" ht="17.25">
      <c r="A612" s="1470">
        <v>605</v>
      </c>
      <c r="B612" s="66"/>
      <c r="C612" s="67">
        <v>106</v>
      </c>
      <c r="D612" s="68" t="s">
        <v>303</v>
      </c>
      <c r="E612" s="67" t="s">
        <v>33</v>
      </c>
      <c r="F612" s="46">
        <v>5904</v>
      </c>
      <c r="G612" s="46">
        <v>9000</v>
      </c>
      <c r="H612" s="69">
        <v>8275</v>
      </c>
      <c r="I612" s="1436"/>
      <c r="J612" s="654"/>
      <c r="K612" s="654"/>
      <c r="L612" s="654"/>
      <c r="M612" s="654"/>
      <c r="N612" s="655"/>
      <c r="O612" s="359"/>
    </row>
    <row r="613" spans="1:15" s="1260" customFormat="1" ht="16.5">
      <c r="A613" s="1470">
        <v>606</v>
      </c>
      <c r="B613" s="1255"/>
      <c r="C613" s="1256"/>
      <c r="D613" s="1261" t="s">
        <v>608</v>
      </c>
      <c r="E613" s="1446"/>
      <c r="F613" s="1258"/>
      <c r="G613" s="1258"/>
      <c r="H613" s="1259"/>
      <c r="I613" s="1447">
        <f t="shared" si="7"/>
        <v>11000</v>
      </c>
      <c r="J613" s="1448"/>
      <c r="K613" s="1448"/>
      <c r="L613" s="1448">
        <v>11000</v>
      </c>
      <c r="M613" s="1448"/>
      <c r="N613" s="1449"/>
      <c r="O613" s="1450">
        <f>SUM(J613:N613)-I613</f>
        <v>0</v>
      </c>
    </row>
    <row r="614" spans="1:15" s="53" customFormat="1" ht="16.5">
      <c r="A614" s="1470">
        <v>607</v>
      </c>
      <c r="B614" s="526"/>
      <c r="C614" s="67"/>
      <c r="D614" s="68" t="s">
        <v>807</v>
      </c>
      <c r="E614" s="527"/>
      <c r="F614" s="528"/>
      <c r="G614" s="528"/>
      <c r="H614" s="529"/>
      <c r="I614" s="1436">
        <f t="shared" si="7"/>
        <v>12630</v>
      </c>
      <c r="J614" s="80"/>
      <c r="K614" s="80"/>
      <c r="L614" s="80">
        <v>12630</v>
      </c>
      <c r="M614" s="80"/>
      <c r="N614" s="81"/>
      <c r="O614" s="59"/>
    </row>
    <row r="615" spans="1:15" s="534" customFormat="1" ht="17.25">
      <c r="A615" s="1470">
        <v>608</v>
      </c>
      <c r="B615" s="530"/>
      <c r="C615" s="83"/>
      <c r="D615" s="76" t="s">
        <v>609</v>
      </c>
      <c r="E615" s="531"/>
      <c r="F615" s="532"/>
      <c r="G615" s="532"/>
      <c r="H615" s="533"/>
      <c r="I615" s="1413">
        <f t="shared" si="7"/>
        <v>0</v>
      </c>
      <c r="J615" s="652"/>
      <c r="K615" s="652"/>
      <c r="L615" s="652"/>
      <c r="M615" s="652"/>
      <c r="N615" s="653"/>
      <c r="O615" s="82"/>
    </row>
    <row r="616" spans="1:15" s="1429" customFormat="1" ht="17.25">
      <c r="A616" s="1470">
        <v>609</v>
      </c>
      <c r="B616" s="535"/>
      <c r="C616" s="67"/>
      <c r="D616" s="536" t="s">
        <v>911</v>
      </c>
      <c r="E616" s="527"/>
      <c r="F616" s="537"/>
      <c r="G616" s="537"/>
      <c r="H616" s="538"/>
      <c r="I616" s="340">
        <f t="shared" si="7"/>
        <v>12630</v>
      </c>
      <c r="J616" s="654">
        <f>SUM(J614:J615)</f>
        <v>0</v>
      </c>
      <c r="K616" s="654">
        <f>SUM(K614:K615)</f>
        <v>0</v>
      </c>
      <c r="L616" s="654">
        <f>SUM(L614:L615)</f>
        <v>12630</v>
      </c>
      <c r="M616" s="654">
        <f>SUM(M614:M615)</f>
        <v>0</v>
      </c>
      <c r="N616" s="655">
        <f>SUM(N614:N615)</f>
        <v>0</v>
      </c>
      <c r="O616" s="359"/>
    </row>
    <row r="617" spans="1:15" s="59" customFormat="1" ht="33">
      <c r="A617" s="1470">
        <v>610</v>
      </c>
      <c r="B617" s="66"/>
      <c r="C617" s="67">
        <v>107</v>
      </c>
      <c r="D617" s="68" t="s">
        <v>304</v>
      </c>
      <c r="E617" s="67" t="s">
        <v>33</v>
      </c>
      <c r="F617" s="46">
        <v>2010</v>
      </c>
      <c r="G617" s="46">
        <v>3000</v>
      </c>
      <c r="H617" s="69">
        <v>2526</v>
      </c>
      <c r="I617" s="1436"/>
      <c r="J617" s="654"/>
      <c r="K617" s="654"/>
      <c r="L617" s="654"/>
      <c r="M617" s="654"/>
      <c r="N617" s="655"/>
      <c r="O617" s="359"/>
    </row>
    <row r="618" spans="1:15" s="1260" customFormat="1" ht="16.5">
      <c r="A618" s="1470">
        <v>611</v>
      </c>
      <c r="B618" s="1255"/>
      <c r="C618" s="1256"/>
      <c r="D618" s="1261" t="s">
        <v>608</v>
      </c>
      <c r="E618" s="1446"/>
      <c r="F618" s="1258"/>
      <c r="G618" s="1258"/>
      <c r="H618" s="1259"/>
      <c r="I618" s="1447">
        <f t="shared" si="7"/>
        <v>3000</v>
      </c>
      <c r="J618" s="1448"/>
      <c r="K618" s="1448"/>
      <c r="L618" s="1448"/>
      <c r="M618" s="1448"/>
      <c r="N618" s="1449">
        <v>3000</v>
      </c>
      <c r="O618" s="1450">
        <f>SUM(J618:N618)-I618</f>
        <v>0</v>
      </c>
    </row>
    <row r="619" spans="1:15" s="53" customFormat="1" ht="16.5">
      <c r="A619" s="1470">
        <v>612</v>
      </c>
      <c r="B619" s="526"/>
      <c r="C619" s="67"/>
      <c r="D619" s="68" t="s">
        <v>807</v>
      </c>
      <c r="E619" s="527"/>
      <c r="F619" s="528"/>
      <c r="G619" s="528"/>
      <c r="H619" s="529"/>
      <c r="I619" s="1436">
        <f t="shared" si="7"/>
        <v>3000</v>
      </c>
      <c r="J619" s="80"/>
      <c r="K619" s="80"/>
      <c r="L619" s="80"/>
      <c r="M619" s="80"/>
      <c r="N619" s="81">
        <v>3000</v>
      </c>
      <c r="O619" s="59"/>
    </row>
    <row r="620" spans="1:15" s="534" customFormat="1" ht="17.25">
      <c r="A620" s="1470">
        <v>613</v>
      </c>
      <c r="B620" s="530"/>
      <c r="C620" s="83"/>
      <c r="D620" s="76" t="s">
        <v>609</v>
      </c>
      <c r="E620" s="531"/>
      <c r="F620" s="532"/>
      <c r="G620" s="532"/>
      <c r="H620" s="533"/>
      <c r="I620" s="1413">
        <f t="shared" si="7"/>
        <v>0</v>
      </c>
      <c r="J620" s="652"/>
      <c r="K620" s="652"/>
      <c r="L620" s="652"/>
      <c r="M620" s="652"/>
      <c r="N620" s="653"/>
      <c r="O620" s="82"/>
    </row>
    <row r="621" spans="1:15" s="1429" customFormat="1" ht="17.25">
      <c r="A621" s="1470">
        <v>614</v>
      </c>
      <c r="B621" s="535"/>
      <c r="C621" s="67"/>
      <c r="D621" s="536" t="s">
        <v>911</v>
      </c>
      <c r="E621" s="527"/>
      <c r="F621" s="537"/>
      <c r="G621" s="537"/>
      <c r="H621" s="538"/>
      <c r="I621" s="340">
        <f>SUM(J621:N621)</f>
        <v>3000</v>
      </c>
      <c r="J621" s="654">
        <f>SUM(J619:J620)</f>
        <v>0</v>
      </c>
      <c r="K621" s="654">
        <f>SUM(K619:K620)</f>
        <v>0</v>
      </c>
      <c r="L621" s="654">
        <f>SUM(L619:L620)</f>
        <v>0</v>
      </c>
      <c r="M621" s="654">
        <f>SUM(M619:M620)</f>
        <v>0</v>
      </c>
      <c r="N621" s="655">
        <f>SUM(N619:N620)</f>
        <v>3000</v>
      </c>
      <c r="O621" s="359"/>
    </row>
    <row r="622" spans="1:14" s="53" customFormat="1" ht="16.5">
      <c r="A622" s="1470">
        <v>615</v>
      </c>
      <c r="B622" s="77"/>
      <c r="C622" s="73">
        <v>108</v>
      </c>
      <c r="D622" s="78" t="s">
        <v>305</v>
      </c>
      <c r="E622" s="73" t="s">
        <v>31</v>
      </c>
      <c r="F622" s="44">
        <f>SUM(F627:F647)</f>
        <v>3250</v>
      </c>
      <c r="G622" s="44">
        <f>SUM(G627:G647)</f>
        <v>3250</v>
      </c>
      <c r="H622" s="79">
        <f>SUM(H627:H647)</f>
        <v>3250</v>
      </c>
      <c r="I622" s="1436"/>
      <c r="J622" s="80"/>
      <c r="K622" s="80"/>
      <c r="L622" s="80"/>
      <c r="M622" s="80"/>
      <c r="N622" s="81"/>
    </row>
    <row r="623" spans="1:15" s="1260" customFormat="1" ht="16.5">
      <c r="A623" s="1470">
        <v>616</v>
      </c>
      <c r="B623" s="1255"/>
      <c r="C623" s="1256"/>
      <c r="D623" s="1261" t="s">
        <v>608</v>
      </c>
      <c r="E623" s="1446"/>
      <c r="F623" s="1258"/>
      <c r="G623" s="1258"/>
      <c r="H623" s="1259"/>
      <c r="I623" s="1447">
        <f t="shared" si="7"/>
        <v>3250</v>
      </c>
      <c r="J623" s="1448">
        <f>SUM(J628,J633,J638,J643,J648)</f>
        <v>0</v>
      </c>
      <c r="K623" s="1448">
        <f>SUM(K628,K633,K638,K643,K648)</f>
        <v>0</v>
      </c>
      <c r="L623" s="1448">
        <f>SUM(L628,L633,L638,L643,L648)</f>
        <v>0</v>
      </c>
      <c r="M623" s="1448">
        <f>SUM(M628,M633,M638,M643,M648)</f>
        <v>0</v>
      </c>
      <c r="N623" s="1449">
        <f>SUM(N628,N633,N638,N643,N648)</f>
        <v>3250</v>
      </c>
      <c r="O623" s="1450">
        <f>SUM(J623:N623)-I623</f>
        <v>0</v>
      </c>
    </row>
    <row r="624" spans="1:15" s="53" customFormat="1" ht="16.5">
      <c r="A624" s="1470">
        <v>617</v>
      </c>
      <c r="B624" s="526"/>
      <c r="C624" s="67"/>
      <c r="D624" s="68" t="s">
        <v>807</v>
      </c>
      <c r="E624" s="527"/>
      <c r="F624" s="528"/>
      <c r="G624" s="528"/>
      <c r="H624" s="529"/>
      <c r="I624" s="1436">
        <f t="shared" si="7"/>
        <v>3250</v>
      </c>
      <c r="J624" s="80">
        <f>SUM(J629,J634,J639,J644,J649)</f>
        <v>0</v>
      </c>
      <c r="K624" s="80">
        <f>SUM(K629,K634,K639,K644,K649)</f>
        <v>0</v>
      </c>
      <c r="L624" s="80">
        <f>SUM(L629,L634,L639,L644,L649)</f>
        <v>0</v>
      </c>
      <c r="M624" s="80">
        <f>SUM(M629,M634,M639,M644,M649)</f>
        <v>0</v>
      </c>
      <c r="N624" s="81">
        <f>SUM(N629,N634,N639,N644,N649)</f>
        <v>3250</v>
      </c>
      <c r="O624" s="59"/>
    </row>
    <row r="625" spans="1:15" s="534" customFormat="1" ht="17.25">
      <c r="A625" s="1470">
        <v>618</v>
      </c>
      <c r="B625" s="530"/>
      <c r="C625" s="83"/>
      <c r="D625" s="76" t="s">
        <v>609</v>
      </c>
      <c r="E625" s="531"/>
      <c r="F625" s="532"/>
      <c r="G625" s="532"/>
      <c r="H625" s="533"/>
      <c r="I625" s="1413">
        <f t="shared" si="7"/>
        <v>0</v>
      </c>
      <c r="J625" s="652">
        <f>SUM(J630,J635,J640,J645,J650)</f>
        <v>0</v>
      </c>
      <c r="K625" s="652">
        <f>SUM(K630,K635,K640,K645,K650)</f>
        <v>0</v>
      </c>
      <c r="L625" s="652">
        <f>SUM(L630,L635,L640,L645,L650)</f>
        <v>0</v>
      </c>
      <c r="M625" s="652">
        <f>SUM(M630,M635,M640,M645,M650)</f>
        <v>0</v>
      </c>
      <c r="N625" s="653">
        <f>SUM(N630,N635,N640,N645,N650)</f>
        <v>0</v>
      </c>
      <c r="O625" s="82"/>
    </row>
    <row r="626" spans="1:15" s="1429" customFormat="1" ht="17.25">
      <c r="A626" s="1470">
        <v>619</v>
      </c>
      <c r="B626" s="535"/>
      <c r="C626" s="67"/>
      <c r="D626" s="536" t="s">
        <v>911</v>
      </c>
      <c r="E626" s="527"/>
      <c r="F626" s="537"/>
      <c r="G626" s="537"/>
      <c r="H626" s="538"/>
      <c r="I626" s="340">
        <f t="shared" si="7"/>
        <v>3250</v>
      </c>
      <c r="J626" s="654">
        <f>SUM(J624:J625)</f>
        <v>0</v>
      </c>
      <c r="K626" s="654">
        <f>SUM(K624:K625)</f>
        <v>0</v>
      </c>
      <c r="L626" s="654">
        <f>SUM(L624:L625)</f>
        <v>0</v>
      </c>
      <c r="M626" s="654">
        <f>SUM(M624:M625)</f>
        <v>0</v>
      </c>
      <c r="N626" s="655">
        <f>SUM(N624:N625)</f>
        <v>3250</v>
      </c>
      <c r="O626" s="359"/>
    </row>
    <row r="627" spans="1:15" s="688" customFormat="1" ht="17.25">
      <c r="A627" s="1470">
        <v>620</v>
      </c>
      <c r="B627" s="780"/>
      <c r="C627" s="773"/>
      <c r="D627" s="76" t="s">
        <v>306</v>
      </c>
      <c r="E627" s="773"/>
      <c r="F627" s="781">
        <v>650</v>
      </c>
      <c r="G627" s="781">
        <v>650</v>
      </c>
      <c r="H627" s="782">
        <v>650</v>
      </c>
      <c r="I627" s="1437"/>
      <c r="J627" s="680"/>
      <c r="K627" s="680"/>
      <c r="L627" s="680"/>
      <c r="M627" s="680"/>
      <c r="N627" s="681"/>
      <c r="O627" s="682"/>
    </row>
    <row r="628" spans="1:15" s="1270" customFormat="1" ht="16.5">
      <c r="A628" s="1470">
        <v>621</v>
      </c>
      <c r="B628" s="1266"/>
      <c r="C628" s="1267"/>
      <c r="D628" s="1257" t="s">
        <v>608</v>
      </c>
      <c r="E628" s="1451"/>
      <c r="F628" s="1268"/>
      <c r="G628" s="1268"/>
      <c r="H628" s="1269"/>
      <c r="I628" s="1452">
        <f t="shared" si="7"/>
        <v>650</v>
      </c>
      <c r="J628" s="1453"/>
      <c r="K628" s="1453"/>
      <c r="L628" s="1453"/>
      <c r="M628" s="1453"/>
      <c r="N628" s="1454">
        <v>650</v>
      </c>
      <c r="O628" s="1455">
        <f>SUM(J628:N628)-I628</f>
        <v>0</v>
      </c>
    </row>
    <row r="629" spans="1:15" s="682" customFormat="1" ht="16.5">
      <c r="A629" s="1470">
        <v>622</v>
      </c>
      <c r="B629" s="677"/>
      <c r="C629" s="670"/>
      <c r="D629" s="541" t="s">
        <v>807</v>
      </c>
      <c r="E629" s="678"/>
      <c r="F629" s="679"/>
      <c r="G629" s="679"/>
      <c r="H629" s="695"/>
      <c r="I629" s="1437">
        <f t="shared" si="7"/>
        <v>650</v>
      </c>
      <c r="J629" s="680"/>
      <c r="K629" s="680"/>
      <c r="L629" s="680"/>
      <c r="M629" s="680"/>
      <c r="N629" s="681">
        <v>650</v>
      </c>
      <c r="O629" s="676"/>
    </row>
    <row r="630" spans="1:15" s="689" customFormat="1" ht="17.25">
      <c r="A630" s="1470">
        <v>623</v>
      </c>
      <c r="B630" s="683"/>
      <c r="C630" s="773"/>
      <c r="D630" s="542" t="s">
        <v>609</v>
      </c>
      <c r="E630" s="684"/>
      <c r="F630" s="685"/>
      <c r="G630" s="685"/>
      <c r="H630" s="696"/>
      <c r="I630" s="1438">
        <f t="shared" si="7"/>
        <v>0</v>
      </c>
      <c r="J630" s="686"/>
      <c r="K630" s="686"/>
      <c r="L630" s="686"/>
      <c r="M630" s="686"/>
      <c r="N630" s="687"/>
      <c r="O630" s="688"/>
    </row>
    <row r="631" spans="1:15" s="692" customFormat="1" ht="17.25">
      <c r="A631" s="1470">
        <v>624</v>
      </c>
      <c r="B631" s="690"/>
      <c r="C631" s="670"/>
      <c r="D631" s="543" t="s">
        <v>911</v>
      </c>
      <c r="E631" s="678"/>
      <c r="F631" s="691"/>
      <c r="G631" s="691"/>
      <c r="H631" s="693"/>
      <c r="I631" s="672">
        <f t="shared" si="7"/>
        <v>650</v>
      </c>
      <c r="J631" s="673">
        <f>SUM(J629:J630)</f>
        <v>0</v>
      </c>
      <c r="K631" s="673">
        <f>SUM(K629:K630)</f>
        <v>0</v>
      </c>
      <c r="L631" s="673">
        <f>SUM(L629:L630)</f>
        <v>0</v>
      </c>
      <c r="M631" s="673">
        <f>SUM(M629:M630)</f>
        <v>0</v>
      </c>
      <c r="N631" s="674">
        <f>SUM(N629:N630)</f>
        <v>650</v>
      </c>
      <c r="O631" s="675"/>
    </row>
    <row r="632" spans="1:15" s="688" customFormat="1" ht="17.25">
      <c r="A632" s="1470">
        <v>625</v>
      </c>
      <c r="B632" s="780"/>
      <c r="C632" s="773"/>
      <c r="D632" s="542" t="s">
        <v>307</v>
      </c>
      <c r="E632" s="773"/>
      <c r="F632" s="781">
        <v>650</v>
      </c>
      <c r="G632" s="781">
        <v>650</v>
      </c>
      <c r="H632" s="782">
        <v>650</v>
      </c>
      <c r="I632" s="1437"/>
      <c r="J632" s="680"/>
      <c r="K632" s="680"/>
      <c r="L632" s="680"/>
      <c r="M632" s="680"/>
      <c r="N632" s="681"/>
      <c r="O632" s="682"/>
    </row>
    <row r="633" spans="1:15" s="1270" customFormat="1" ht="16.5">
      <c r="A633" s="1470">
        <v>626</v>
      </c>
      <c r="B633" s="1266"/>
      <c r="C633" s="1267"/>
      <c r="D633" s="1257" t="s">
        <v>608</v>
      </c>
      <c r="E633" s="1451"/>
      <c r="F633" s="1268"/>
      <c r="G633" s="1268"/>
      <c r="H633" s="1269"/>
      <c r="I633" s="1452">
        <f t="shared" si="7"/>
        <v>650</v>
      </c>
      <c r="J633" s="1453"/>
      <c r="K633" s="1453"/>
      <c r="L633" s="1453"/>
      <c r="M633" s="1453"/>
      <c r="N633" s="1454">
        <v>650</v>
      </c>
      <c r="O633" s="1455">
        <f>SUM(J633:N633)-I633</f>
        <v>0</v>
      </c>
    </row>
    <row r="634" spans="1:15" s="682" customFormat="1" ht="16.5">
      <c r="A634" s="1470">
        <v>627</v>
      </c>
      <c r="B634" s="677"/>
      <c r="C634" s="670"/>
      <c r="D634" s="541" t="s">
        <v>807</v>
      </c>
      <c r="E634" s="678"/>
      <c r="F634" s="679"/>
      <c r="G634" s="679"/>
      <c r="H634" s="695"/>
      <c r="I634" s="1437">
        <f t="shared" si="7"/>
        <v>650</v>
      </c>
      <c r="J634" s="680"/>
      <c r="K634" s="680"/>
      <c r="L634" s="680"/>
      <c r="M634" s="680"/>
      <c r="N634" s="681">
        <v>650</v>
      </c>
      <c r="O634" s="676"/>
    </row>
    <row r="635" spans="1:15" s="689" customFormat="1" ht="17.25">
      <c r="A635" s="1470">
        <v>628</v>
      </c>
      <c r="B635" s="683"/>
      <c r="C635" s="773"/>
      <c r="D635" s="542" t="s">
        <v>609</v>
      </c>
      <c r="E635" s="684"/>
      <c r="F635" s="685"/>
      <c r="G635" s="685"/>
      <c r="H635" s="696"/>
      <c r="I635" s="1438">
        <f t="shared" si="7"/>
        <v>0</v>
      </c>
      <c r="J635" s="686"/>
      <c r="K635" s="686"/>
      <c r="L635" s="686"/>
      <c r="M635" s="686"/>
      <c r="N635" s="687"/>
      <c r="O635" s="688"/>
    </row>
    <row r="636" spans="1:15" s="692" customFormat="1" ht="17.25">
      <c r="A636" s="1470">
        <v>629</v>
      </c>
      <c r="B636" s="690"/>
      <c r="C636" s="670"/>
      <c r="D636" s="543" t="s">
        <v>911</v>
      </c>
      <c r="E636" s="678"/>
      <c r="F636" s="691"/>
      <c r="G636" s="691"/>
      <c r="H636" s="693"/>
      <c r="I636" s="672">
        <f t="shared" si="7"/>
        <v>650</v>
      </c>
      <c r="J636" s="673">
        <f>SUM(J634:J635)</f>
        <v>0</v>
      </c>
      <c r="K636" s="673">
        <f>SUM(K634:K635)</f>
        <v>0</v>
      </c>
      <c r="L636" s="673">
        <f>SUM(L634:L635)</f>
        <v>0</v>
      </c>
      <c r="M636" s="673">
        <f>SUM(M634:M635)</f>
        <v>0</v>
      </c>
      <c r="N636" s="674">
        <f>SUM(N634:N635)</f>
        <v>650</v>
      </c>
      <c r="O636" s="675"/>
    </row>
    <row r="637" spans="1:15" s="688" customFormat="1" ht="17.25">
      <c r="A637" s="1470">
        <v>630</v>
      </c>
      <c r="B637" s="780"/>
      <c r="C637" s="773"/>
      <c r="D637" s="542" t="s">
        <v>308</v>
      </c>
      <c r="E637" s="773"/>
      <c r="F637" s="781">
        <v>650</v>
      </c>
      <c r="G637" s="781">
        <v>650</v>
      </c>
      <c r="H637" s="782">
        <v>650</v>
      </c>
      <c r="I637" s="1437"/>
      <c r="J637" s="680"/>
      <c r="K637" s="680"/>
      <c r="L637" s="680"/>
      <c r="M637" s="680"/>
      <c r="N637" s="681"/>
      <c r="O637" s="682"/>
    </row>
    <row r="638" spans="1:15" s="1270" customFormat="1" ht="16.5">
      <c r="A638" s="1470">
        <v>631</v>
      </c>
      <c r="B638" s="1266"/>
      <c r="C638" s="1267"/>
      <c r="D638" s="1257" t="s">
        <v>608</v>
      </c>
      <c r="E638" s="1451"/>
      <c r="F638" s="1268"/>
      <c r="G638" s="1268"/>
      <c r="H638" s="1269"/>
      <c r="I638" s="1452">
        <f t="shared" si="7"/>
        <v>650</v>
      </c>
      <c r="J638" s="1453"/>
      <c r="K638" s="1453"/>
      <c r="L638" s="1453"/>
      <c r="M638" s="1453"/>
      <c r="N638" s="1454">
        <v>650</v>
      </c>
      <c r="O638" s="1455">
        <f>SUM(J638:N638)-I638</f>
        <v>0</v>
      </c>
    </row>
    <row r="639" spans="1:15" s="682" customFormat="1" ht="16.5">
      <c r="A639" s="1470">
        <v>632</v>
      </c>
      <c r="B639" s="677"/>
      <c r="C639" s="670"/>
      <c r="D639" s="541" t="s">
        <v>807</v>
      </c>
      <c r="E639" s="678"/>
      <c r="F639" s="679"/>
      <c r="G639" s="679"/>
      <c r="H639" s="695"/>
      <c r="I639" s="1437">
        <f t="shared" si="7"/>
        <v>650</v>
      </c>
      <c r="J639" s="680"/>
      <c r="K639" s="680"/>
      <c r="L639" s="680"/>
      <c r="M639" s="680"/>
      <c r="N639" s="681">
        <v>650</v>
      </c>
      <c r="O639" s="676"/>
    </row>
    <row r="640" spans="1:15" s="689" customFormat="1" ht="17.25">
      <c r="A640" s="1470">
        <v>633</v>
      </c>
      <c r="B640" s="683"/>
      <c r="C640" s="773"/>
      <c r="D640" s="542" t="s">
        <v>609</v>
      </c>
      <c r="E640" s="684"/>
      <c r="F640" s="685"/>
      <c r="G640" s="685"/>
      <c r="H640" s="696"/>
      <c r="I640" s="1438">
        <f t="shared" si="7"/>
        <v>0</v>
      </c>
      <c r="J640" s="686"/>
      <c r="K640" s="686"/>
      <c r="L640" s="686"/>
      <c r="M640" s="686"/>
      <c r="N640" s="687"/>
      <c r="O640" s="688"/>
    </row>
    <row r="641" spans="1:15" s="692" customFormat="1" ht="17.25">
      <c r="A641" s="1470">
        <v>634</v>
      </c>
      <c r="B641" s="690"/>
      <c r="C641" s="670"/>
      <c r="D641" s="543" t="s">
        <v>911</v>
      </c>
      <c r="E641" s="678"/>
      <c r="F641" s="691"/>
      <c r="G641" s="691"/>
      <c r="H641" s="693"/>
      <c r="I641" s="672">
        <f t="shared" si="7"/>
        <v>650</v>
      </c>
      <c r="J641" s="673">
        <f>SUM(J639:J640)</f>
        <v>0</v>
      </c>
      <c r="K641" s="673">
        <f>SUM(K639:K640)</f>
        <v>0</v>
      </c>
      <c r="L641" s="673">
        <f>SUM(L639:L640)</f>
        <v>0</v>
      </c>
      <c r="M641" s="673">
        <f>SUM(M639:M640)</f>
        <v>0</v>
      </c>
      <c r="N641" s="674">
        <f>SUM(N639:N640)</f>
        <v>650</v>
      </c>
      <c r="O641" s="675"/>
    </row>
    <row r="642" spans="1:15" s="688" customFormat="1" ht="17.25">
      <c r="A642" s="1470">
        <v>635</v>
      </c>
      <c r="B642" s="780"/>
      <c r="C642" s="773"/>
      <c r="D642" s="542" t="s">
        <v>309</v>
      </c>
      <c r="E642" s="773"/>
      <c r="F642" s="781">
        <v>650</v>
      </c>
      <c r="G642" s="781">
        <v>650</v>
      </c>
      <c r="H642" s="782">
        <v>650</v>
      </c>
      <c r="I642" s="1437"/>
      <c r="J642" s="680"/>
      <c r="K642" s="680"/>
      <c r="L642" s="680"/>
      <c r="M642" s="680"/>
      <c r="N642" s="681"/>
      <c r="O642" s="682"/>
    </row>
    <row r="643" spans="1:15" s="1270" customFormat="1" ht="16.5">
      <c r="A643" s="1470">
        <v>636</v>
      </c>
      <c r="B643" s="1266"/>
      <c r="C643" s="1267"/>
      <c r="D643" s="1257" t="s">
        <v>608</v>
      </c>
      <c r="E643" s="1451"/>
      <c r="F643" s="1268"/>
      <c r="G643" s="1268"/>
      <c r="H643" s="1269"/>
      <c r="I643" s="1452">
        <f t="shared" si="7"/>
        <v>650</v>
      </c>
      <c r="J643" s="1453"/>
      <c r="K643" s="1453"/>
      <c r="L643" s="1453"/>
      <c r="M643" s="1453"/>
      <c r="N643" s="1454">
        <v>650</v>
      </c>
      <c r="O643" s="1455">
        <f>SUM(J643:N643)-I643</f>
        <v>0</v>
      </c>
    </row>
    <row r="644" spans="1:15" s="682" customFormat="1" ht="16.5">
      <c r="A644" s="1470">
        <v>637</v>
      </c>
      <c r="B644" s="677"/>
      <c r="C644" s="670"/>
      <c r="D644" s="541" t="s">
        <v>807</v>
      </c>
      <c r="E644" s="678"/>
      <c r="F644" s="679"/>
      <c r="G644" s="679"/>
      <c r="H644" s="695"/>
      <c r="I644" s="1437">
        <f t="shared" si="7"/>
        <v>650</v>
      </c>
      <c r="J644" s="680"/>
      <c r="K644" s="680"/>
      <c r="L644" s="680"/>
      <c r="M644" s="680"/>
      <c r="N644" s="681">
        <v>650</v>
      </c>
      <c r="O644" s="676"/>
    </row>
    <row r="645" spans="1:15" s="689" customFormat="1" ht="17.25">
      <c r="A645" s="1470">
        <v>638</v>
      </c>
      <c r="B645" s="683"/>
      <c r="C645" s="773"/>
      <c r="D645" s="542" t="s">
        <v>609</v>
      </c>
      <c r="E645" s="684"/>
      <c r="F645" s="685"/>
      <c r="G645" s="685"/>
      <c r="H645" s="696"/>
      <c r="I645" s="1438">
        <f t="shared" si="7"/>
        <v>0</v>
      </c>
      <c r="J645" s="686"/>
      <c r="K645" s="686"/>
      <c r="L645" s="686"/>
      <c r="M645" s="686"/>
      <c r="N645" s="687"/>
      <c r="O645" s="688"/>
    </row>
    <row r="646" spans="1:15" s="692" customFormat="1" ht="17.25">
      <c r="A646" s="1470">
        <v>639</v>
      </c>
      <c r="B646" s="690"/>
      <c r="C646" s="670"/>
      <c r="D646" s="543" t="s">
        <v>911</v>
      </c>
      <c r="E646" s="678"/>
      <c r="F646" s="691"/>
      <c r="G646" s="691"/>
      <c r="H646" s="693"/>
      <c r="I646" s="672">
        <f t="shared" si="7"/>
        <v>650</v>
      </c>
      <c r="J646" s="673">
        <f>SUM(J644:J645)</f>
        <v>0</v>
      </c>
      <c r="K646" s="673">
        <f>SUM(K644:K645)</f>
        <v>0</v>
      </c>
      <c r="L646" s="673">
        <f>SUM(L644:L645)</f>
        <v>0</v>
      </c>
      <c r="M646" s="673">
        <f>SUM(M644:M645)</f>
        <v>0</v>
      </c>
      <c r="N646" s="674">
        <f>SUM(N644:N645)</f>
        <v>650</v>
      </c>
      <c r="O646" s="675"/>
    </row>
    <row r="647" spans="1:15" s="688" customFormat="1" ht="17.25">
      <c r="A647" s="1470">
        <v>640</v>
      </c>
      <c r="B647" s="780"/>
      <c r="C647" s="773"/>
      <c r="D647" s="542" t="s">
        <v>310</v>
      </c>
      <c r="E647" s="773"/>
      <c r="F647" s="781">
        <v>650</v>
      </c>
      <c r="G647" s="781">
        <v>650</v>
      </c>
      <c r="H647" s="782">
        <v>650</v>
      </c>
      <c r="I647" s="1437"/>
      <c r="J647" s="680"/>
      <c r="K647" s="680"/>
      <c r="L647" s="680"/>
      <c r="M647" s="680"/>
      <c r="N647" s="681"/>
      <c r="O647" s="682"/>
    </row>
    <row r="648" spans="1:15" s="1270" customFormat="1" ht="16.5">
      <c r="A648" s="1470">
        <v>641</v>
      </c>
      <c r="B648" s="1266"/>
      <c r="C648" s="1267"/>
      <c r="D648" s="1257" t="s">
        <v>608</v>
      </c>
      <c r="E648" s="1451"/>
      <c r="F648" s="1268"/>
      <c r="G648" s="1268"/>
      <c r="H648" s="1269"/>
      <c r="I648" s="1452">
        <f t="shared" si="7"/>
        <v>650</v>
      </c>
      <c r="J648" s="1453"/>
      <c r="K648" s="1453"/>
      <c r="L648" s="1453"/>
      <c r="M648" s="1453"/>
      <c r="N648" s="1454">
        <v>650</v>
      </c>
      <c r="O648" s="1455">
        <f>SUM(J648:N648)-I648</f>
        <v>0</v>
      </c>
    </row>
    <row r="649" spans="1:15" s="682" customFormat="1" ht="16.5">
      <c r="A649" s="1470">
        <v>642</v>
      </c>
      <c r="B649" s="677"/>
      <c r="C649" s="670"/>
      <c r="D649" s="541" t="s">
        <v>807</v>
      </c>
      <c r="E649" s="678"/>
      <c r="F649" s="679"/>
      <c r="G649" s="679"/>
      <c r="H649" s="695"/>
      <c r="I649" s="1437">
        <f t="shared" si="7"/>
        <v>650</v>
      </c>
      <c r="J649" s="680"/>
      <c r="K649" s="680"/>
      <c r="L649" s="680"/>
      <c r="M649" s="680"/>
      <c r="N649" s="681">
        <v>650</v>
      </c>
      <c r="O649" s="676"/>
    </row>
    <row r="650" spans="1:15" s="689" customFormat="1" ht="17.25">
      <c r="A650" s="1470">
        <v>643</v>
      </c>
      <c r="B650" s="683"/>
      <c r="C650" s="773"/>
      <c r="D650" s="542" t="s">
        <v>609</v>
      </c>
      <c r="E650" s="684"/>
      <c r="F650" s="685"/>
      <c r="G650" s="685"/>
      <c r="H650" s="696"/>
      <c r="I650" s="1438">
        <f t="shared" si="7"/>
        <v>0</v>
      </c>
      <c r="J650" s="686"/>
      <c r="K650" s="686"/>
      <c r="L650" s="686"/>
      <c r="M650" s="686"/>
      <c r="N650" s="687"/>
      <c r="O650" s="688"/>
    </row>
    <row r="651" spans="1:15" s="692" customFormat="1" ht="17.25">
      <c r="A651" s="1470">
        <v>644</v>
      </c>
      <c r="B651" s="690"/>
      <c r="C651" s="670"/>
      <c r="D651" s="543" t="s">
        <v>911</v>
      </c>
      <c r="E651" s="678"/>
      <c r="F651" s="691"/>
      <c r="G651" s="691"/>
      <c r="H651" s="693"/>
      <c r="I651" s="672">
        <f t="shared" si="7"/>
        <v>650</v>
      </c>
      <c r="J651" s="673">
        <f>SUM(J649:J650)</f>
        <v>0</v>
      </c>
      <c r="K651" s="673">
        <f>SUM(K649:K650)</f>
        <v>0</v>
      </c>
      <c r="L651" s="673">
        <f>SUM(L649:L650)</f>
        <v>0</v>
      </c>
      <c r="M651" s="673">
        <f>SUM(M649:M650)</f>
        <v>0</v>
      </c>
      <c r="N651" s="674">
        <f>SUM(N649:N650)</f>
        <v>650</v>
      </c>
      <c r="O651" s="675"/>
    </row>
    <row r="652" spans="1:15" s="53" customFormat="1" ht="25.5" customHeight="1">
      <c r="A652" s="1470">
        <v>645</v>
      </c>
      <c r="B652" s="77"/>
      <c r="C652" s="73">
        <v>109</v>
      </c>
      <c r="D652" s="78" t="s">
        <v>325</v>
      </c>
      <c r="E652" s="73" t="s">
        <v>31</v>
      </c>
      <c r="F652" s="44"/>
      <c r="G652" s="44"/>
      <c r="H652" s="79">
        <v>5398</v>
      </c>
      <c r="I652" s="1436"/>
      <c r="J652" s="654"/>
      <c r="K652" s="654"/>
      <c r="L652" s="654"/>
      <c r="M652" s="654"/>
      <c r="N652" s="655"/>
      <c r="O652" s="1486">
        <f>SUM(J652:N652)-I652</f>
        <v>0</v>
      </c>
    </row>
    <row r="653" spans="1:15" s="53" customFormat="1" ht="16.5">
      <c r="A653" s="1470">
        <v>646</v>
      </c>
      <c r="B653" s="526"/>
      <c r="C653" s="67"/>
      <c r="D653" s="68" t="s">
        <v>807</v>
      </c>
      <c r="E653" s="527"/>
      <c r="F653" s="528"/>
      <c r="G653" s="528"/>
      <c r="H653" s="529"/>
      <c r="I653" s="1436">
        <f>SUM(J653:N653)</f>
        <v>3500</v>
      </c>
      <c r="J653" s="80"/>
      <c r="K653" s="80"/>
      <c r="L653" s="80">
        <v>3500</v>
      </c>
      <c r="M653" s="80"/>
      <c r="N653" s="81"/>
      <c r="O653" s="59"/>
    </row>
    <row r="654" spans="1:15" s="534" customFormat="1" ht="17.25">
      <c r="A654" s="1470">
        <v>647</v>
      </c>
      <c r="B654" s="530"/>
      <c r="C654" s="83"/>
      <c r="D654" s="76" t="s">
        <v>609</v>
      </c>
      <c r="E654" s="531"/>
      <c r="F654" s="532"/>
      <c r="G654" s="532"/>
      <c r="H654" s="533"/>
      <c r="I654" s="1413">
        <f>SUM(J654:N654)</f>
        <v>0</v>
      </c>
      <c r="J654" s="652"/>
      <c r="K654" s="652"/>
      <c r="L654" s="652"/>
      <c r="M654" s="652"/>
      <c r="N654" s="653"/>
      <c r="O654" s="82"/>
    </row>
    <row r="655" spans="1:15" s="1429" customFormat="1" ht="17.25">
      <c r="A655" s="1470">
        <v>648</v>
      </c>
      <c r="B655" s="535"/>
      <c r="C655" s="67"/>
      <c r="D655" s="536" t="s">
        <v>911</v>
      </c>
      <c r="E655" s="527"/>
      <c r="F655" s="537"/>
      <c r="G655" s="537"/>
      <c r="H655" s="538"/>
      <c r="I655" s="340">
        <f>SUM(J655:N655)</f>
        <v>3500</v>
      </c>
      <c r="J655" s="654">
        <f>SUM(J653:J654)</f>
        <v>0</v>
      </c>
      <c r="K655" s="654">
        <f>SUM(K653:K654)</f>
        <v>0</v>
      </c>
      <c r="L655" s="654">
        <f>SUM(L653:L654)</f>
        <v>3500</v>
      </c>
      <c r="M655" s="654">
        <f>SUM(M653:M654)</f>
        <v>0</v>
      </c>
      <c r="N655" s="655">
        <f>SUM(N653:N654)</f>
        <v>0</v>
      </c>
      <c r="O655" s="359"/>
    </row>
    <row r="656" spans="1:15" s="53" customFormat="1" ht="25.5" customHeight="1">
      <c r="A656" s="1470">
        <v>649</v>
      </c>
      <c r="B656" s="77"/>
      <c r="C656" s="73">
        <v>110</v>
      </c>
      <c r="D656" s="78" t="s">
        <v>804</v>
      </c>
      <c r="E656" s="73" t="s">
        <v>33</v>
      </c>
      <c r="F656" s="44"/>
      <c r="G656" s="44"/>
      <c r="H656" s="79"/>
      <c r="I656" s="1436"/>
      <c r="J656" s="654"/>
      <c r="K656" s="654"/>
      <c r="L656" s="654"/>
      <c r="M656" s="654"/>
      <c r="N656" s="655"/>
      <c r="O656" s="1486"/>
    </row>
    <row r="657" spans="1:15" s="53" customFormat="1" ht="16.5">
      <c r="A657" s="1470">
        <v>650</v>
      </c>
      <c r="B657" s="526"/>
      <c r="C657" s="67"/>
      <c r="D657" s="68" t="s">
        <v>807</v>
      </c>
      <c r="E657" s="527"/>
      <c r="F657" s="528"/>
      <c r="G657" s="528"/>
      <c r="H657" s="529"/>
      <c r="I657" s="1436">
        <f>SUM(J657:N657)</f>
        <v>1000</v>
      </c>
      <c r="J657" s="80"/>
      <c r="K657" s="80"/>
      <c r="L657" s="80">
        <v>1000</v>
      </c>
      <c r="M657" s="80"/>
      <c r="N657" s="81">
        <v>0</v>
      </c>
      <c r="O657" s="59"/>
    </row>
    <row r="658" spans="1:15" s="534" customFormat="1" ht="17.25">
      <c r="A658" s="1470">
        <v>651</v>
      </c>
      <c r="B658" s="530"/>
      <c r="C658" s="83"/>
      <c r="D658" s="76" t="s">
        <v>609</v>
      </c>
      <c r="E658" s="531"/>
      <c r="F658" s="532"/>
      <c r="G658" s="532"/>
      <c r="H658" s="533"/>
      <c r="I658" s="1413">
        <f>SUM(J658:N658)</f>
        <v>0</v>
      </c>
      <c r="J658" s="652"/>
      <c r="K658" s="652"/>
      <c r="L658" s="652"/>
      <c r="M658" s="652"/>
      <c r="N658" s="653"/>
      <c r="O658" s="82"/>
    </row>
    <row r="659" spans="1:15" s="1429" customFormat="1" ht="17.25">
      <c r="A659" s="1470">
        <v>652</v>
      </c>
      <c r="B659" s="535"/>
      <c r="C659" s="67"/>
      <c r="D659" s="536" t="s">
        <v>911</v>
      </c>
      <c r="E659" s="527"/>
      <c r="F659" s="537"/>
      <c r="G659" s="537"/>
      <c r="H659" s="538"/>
      <c r="I659" s="340">
        <f>SUM(J659:N659)</f>
        <v>1000</v>
      </c>
      <c r="J659" s="654">
        <f>SUM(J657:J658)</f>
        <v>0</v>
      </c>
      <c r="K659" s="654">
        <f>SUM(K657:K658)</f>
        <v>0</v>
      </c>
      <c r="L659" s="654">
        <f>SUM(L657:L658)</f>
        <v>1000</v>
      </c>
      <c r="M659" s="654">
        <f>SUM(M657:M658)</f>
        <v>0</v>
      </c>
      <c r="N659" s="655">
        <f>SUM(N657:N658)</f>
        <v>0</v>
      </c>
      <c r="O659" s="359"/>
    </row>
    <row r="660" spans="1:15" s="53" customFormat="1" ht="25.5" customHeight="1">
      <c r="A660" s="1470">
        <v>653</v>
      </c>
      <c r="B660" s="77"/>
      <c r="C660" s="73">
        <v>111</v>
      </c>
      <c r="D660" s="78" t="s">
        <v>801</v>
      </c>
      <c r="E660" s="73" t="s">
        <v>33</v>
      </c>
      <c r="F660" s="44"/>
      <c r="G660" s="44"/>
      <c r="H660" s="79"/>
      <c r="I660" s="1436"/>
      <c r="J660" s="654"/>
      <c r="K660" s="654"/>
      <c r="L660" s="654"/>
      <c r="M660" s="654"/>
      <c r="N660" s="655"/>
      <c r="O660" s="1486"/>
    </row>
    <row r="661" spans="1:15" s="53" customFormat="1" ht="16.5">
      <c r="A661" s="1470">
        <v>654</v>
      </c>
      <c r="B661" s="526"/>
      <c r="C661" s="67"/>
      <c r="D661" s="68" t="s">
        <v>807</v>
      </c>
      <c r="E661" s="527"/>
      <c r="F661" s="528"/>
      <c r="G661" s="528"/>
      <c r="H661" s="529"/>
      <c r="I661" s="1436">
        <f>SUM(J661:N661)</f>
        <v>4000</v>
      </c>
      <c r="J661" s="80"/>
      <c r="K661" s="80"/>
      <c r="L661" s="80"/>
      <c r="M661" s="80"/>
      <c r="N661" s="81">
        <v>4000</v>
      </c>
      <c r="O661" s="59"/>
    </row>
    <row r="662" spans="1:15" s="534" customFormat="1" ht="17.25">
      <c r="A662" s="1470">
        <v>655</v>
      </c>
      <c r="B662" s="530"/>
      <c r="C662" s="83"/>
      <c r="D662" s="76" t="s">
        <v>685</v>
      </c>
      <c r="E662" s="531"/>
      <c r="F662" s="532"/>
      <c r="G662" s="532"/>
      <c r="H662" s="533"/>
      <c r="I662" s="1413">
        <f>SUM(J662:N662)</f>
        <v>0</v>
      </c>
      <c r="J662" s="652"/>
      <c r="K662" s="652"/>
      <c r="L662" s="652"/>
      <c r="M662" s="652"/>
      <c r="N662" s="653"/>
      <c r="O662" s="82"/>
    </row>
    <row r="663" spans="1:15" s="1429" customFormat="1" ht="17.25">
      <c r="A663" s="1470">
        <v>656</v>
      </c>
      <c r="B663" s="535"/>
      <c r="C663" s="67"/>
      <c r="D663" s="536" t="s">
        <v>911</v>
      </c>
      <c r="E663" s="527"/>
      <c r="F663" s="537"/>
      <c r="G663" s="537"/>
      <c r="H663" s="538"/>
      <c r="I663" s="340">
        <f>SUM(J663:N663)</f>
        <v>4000</v>
      </c>
      <c r="J663" s="654">
        <f>SUM(J661:J662)</f>
        <v>0</v>
      </c>
      <c r="K663" s="654">
        <f>SUM(K661:K662)</f>
        <v>0</v>
      </c>
      <c r="L663" s="654">
        <f>SUM(L661:L662)</f>
        <v>0</v>
      </c>
      <c r="M663" s="654">
        <f>SUM(M661:M662)</f>
        <v>0</v>
      </c>
      <c r="N663" s="655">
        <f>SUM(N661:N662)</f>
        <v>4000</v>
      </c>
      <c r="O663" s="359"/>
    </row>
    <row r="664" spans="1:15" s="53" customFormat="1" ht="25.5" customHeight="1">
      <c r="A664" s="1470">
        <v>657</v>
      </c>
      <c r="B664" s="77"/>
      <c r="C664" s="73">
        <v>112</v>
      </c>
      <c r="D664" s="78" t="s">
        <v>833</v>
      </c>
      <c r="E664" s="73" t="s">
        <v>33</v>
      </c>
      <c r="F664" s="44"/>
      <c r="G664" s="44"/>
      <c r="H664" s="79"/>
      <c r="I664" s="1436"/>
      <c r="J664" s="654"/>
      <c r="K664" s="654"/>
      <c r="L664" s="654"/>
      <c r="M664" s="654"/>
      <c r="N664" s="655"/>
      <c r="O664" s="1486"/>
    </row>
    <row r="665" spans="1:15" s="53" customFormat="1" ht="16.5">
      <c r="A665" s="1470">
        <v>658</v>
      </c>
      <c r="B665" s="526"/>
      <c r="C665" s="67"/>
      <c r="D665" s="68" t="s">
        <v>807</v>
      </c>
      <c r="E665" s="527"/>
      <c r="F665" s="528"/>
      <c r="G665" s="528"/>
      <c r="H665" s="529"/>
      <c r="I665" s="1436">
        <f>SUM(J665:N665)</f>
        <v>50</v>
      </c>
      <c r="J665" s="80"/>
      <c r="K665" s="80"/>
      <c r="L665" s="80"/>
      <c r="M665" s="80"/>
      <c r="N665" s="81">
        <v>50</v>
      </c>
      <c r="O665" s="59"/>
    </row>
    <row r="666" spans="1:15" s="534" customFormat="1" ht="17.25">
      <c r="A666" s="1470">
        <v>659</v>
      </c>
      <c r="B666" s="530"/>
      <c r="C666" s="83"/>
      <c r="D666" s="76" t="s">
        <v>685</v>
      </c>
      <c r="E666" s="531"/>
      <c r="F666" s="532"/>
      <c r="G666" s="532"/>
      <c r="H666" s="533"/>
      <c r="I666" s="1413">
        <f>SUM(J666:N666)</f>
        <v>0</v>
      </c>
      <c r="J666" s="652"/>
      <c r="K666" s="652"/>
      <c r="L666" s="652"/>
      <c r="M666" s="652"/>
      <c r="N666" s="653"/>
      <c r="O666" s="82"/>
    </row>
    <row r="667" spans="1:15" s="1429" customFormat="1" ht="17.25">
      <c r="A667" s="1470">
        <v>660</v>
      </c>
      <c r="B667" s="535"/>
      <c r="C667" s="67"/>
      <c r="D667" s="536" t="s">
        <v>911</v>
      </c>
      <c r="E667" s="527"/>
      <c r="F667" s="537"/>
      <c r="G667" s="537"/>
      <c r="H667" s="538"/>
      <c r="I667" s="340">
        <f>SUM(J667:N667)</f>
        <v>50</v>
      </c>
      <c r="J667" s="654">
        <f>SUM(J665:J666)</f>
        <v>0</v>
      </c>
      <c r="K667" s="654">
        <f>SUM(K665:K666)</f>
        <v>0</v>
      </c>
      <c r="L667" s="654">
        <f>SUM(L665:L666)</f>
        <v>0</v>
      </c>
      <c r="M667" s="654">
        <f>SUM(M665:M666)</f>
        <v>0</v>
      </c>
      <c r="N667" s="655">
        <f>SUM(N665:N666)</f>
        <v>50</v>
      </c>
      <c r="O667" s="359"/>
    </row>
    <row r="668" spans="1:15" s="53" customFormat="1" ht="25.5" customHeight="1">
      <c r="A668" s="1470">
        <v>661</v>
      </c>
      <c r="B668" s="77"/>
      <c r="C668" s="73">
        <v>113</v>
      </c>
      <c r="D668" s="78" t="s">
        <v>323</v>
      </c>
      <c r="E668" s="73" t="s">
        <v>33</v>
      </c>
      <c r="F668" s="44">
        <v>60</v>
      </c>
      <c r="G668" s="44"/>
      <c r="H668" s="79">
        <v>61</v>
      </c>
      <c r="I668" s="1436"/>
      <c r="J668" s="654"/>
      <c r="K668" s="654"/>
      <c r="L668" s="654"/>
      <c r="M668" s="654"/>
      <c r="N668" s="655"/>
      <c r="O668" s="1486">
        <f>SUM(J668:N668)-I668</f>
        <v>0</v>
      </c>
    </row>
    <row r="669" spans="1:15" s="53" customFormat="1" ht="16.5">
      <c r="A669" s="1470">
        <v>662</v>
      </c>
      <c r="B669" s="526"/>
      <c r="C669" s="67"/>
      <c r="D669" s="68" t="s">
        <v>807</v>
      </c>
      <c r="E669" s="527"/>
      <c r="F669" s="528"/>
      <c r="G669" s="528"/>
      <c r="H669" s="529"/>
      <c r="I669" s="1436">
        <f>SUM(J669:N669)</f>
        <v>100</v>
      </c>
      <c r="J669" s="80">
        <v>60</v>
      </c>
      <c r="K669" s="80">
        <v>40</v>
      </c>
      <c r="L669" s="80"/>
      <c r="M669" s="80"/>
      <c r="N669" s="81"/>
      <c r="O669" s="59"/>
    </row>
    <row r="670" spans="1:15" s="534" customFormat="1" ht="17.25">
      <c r="A670" s="1470">
        <v>663</v>
      </c>
      <c r="B670" s="530"/>
      <c r="C670" s="83"/>
      <c r="D670" s="76" t="s">
        <v>609</v>
      </c>
      <c r="E670" s="531"/>
      <c r="F670" s="532"/>
      <c r="G670" s="532"/>
      <c r="H670" s="533"/>
      <c r="I670" s="1413">
        <f>SUM(J670:N670)</f>
        <v>0</v>
      </c>
      <c r="J670" s="652"/>
      <c r="K670" s="652"/>
      <c r="L670" s="652"/>
      <c r="M670" s="652"/>
      <c r="N670" s="653"/>
      <c r="O670" s="82"/>
    </row>
    <row r="671" spans="1:15" s="1429" customFormat="1" ht="17.25">
      <c r="A671" s="1470">
        <v>664</v>
      </c>
      <c r="B671" s="535"/>
      <c r="C671" s="67"/>
      <c r="D671" s="536" t="s">
        <v>911</v>
      </c>
      <c r="E671" s="527"/>
      <c r="F671" s="537"/>
      <c r="G671" s="537"/>
      <c r="H671" s="538"/>
      <c r="I671" s="340">
        <f>SUM(J671:N671)</f>
        <v>100</v>
      </c>
      <c r="J671" s="654">
        <f>SUM(J669:J670)</f>
        <v>60</v>
      </c>
      <c r="K671" s="654">
        <f>SUM(K669:K670)</f>
        <v>40</v>
      </c>
      <c r="L671" s="654">
        <f>SUM(L669:L670)</f>
        <v>0</v>
      </c>
      <c r="M671" s="654">
        <f>SUM(M669:M670)</f>
        <v>0</v>
      </c>
      <c r="N671" s="655">
        <f>SUM(N669:N670)</f>
        <v>0</v>
      </c>
      <c r="O671" s="359"/>
    </row>
    <row r="672" spans="1:15" s="53" customFormat="1" ht="25.5" customHeight="1">
      <c r="A672" s="1470">
        <v>665</v>
      </c>
      <c r="B672" s="77"/>
      <c r="C672" s="73">
        <v>114</v>
      </c>
      <c r="D672" s="78" t="s">
        <v>324</v>
      </c>
      <c r="E672" s="73" t="s">
        <v>33</v>
      </c>
      <c r="F672" s="44"/>
      <c r="G672" s="44"/>
      <c r="H672" s="79">
        <v>11383</v>
      </c>
      <c r="I672" s="1436"/>
      <c r="J672" s="654"/>
      <c r="K672" s="654"/>
      <c r="L672" s="654"/>
      <c r="M672" s="654"/>
      <c r="N672" s="655"/>
      <c r="O672" s="1486">
        <f>SUM(J672:N672)-I672</f>
        <v>0</v>
      </c>
    </row>
    <row r="673" spans="1:15" s="53" customFormat="1" ht="16.5">
      <c r="A673" s="1470">
        <v>666</v>
      </c>
      <c r="B673" s="526"/>
      <c r="C673" s="67"/>
      <c r="D673" s="68" t="s">
        <v>807</v>
      </c>
      <c r="E673" s="527"/>
      <c r="F673" s="528"/>
      <c r="G673" s="528"/>
      <c r="H673" s="529"/>
      <c r="I673" s="1436">
        <f>SUM(J673:N673)</f>
        <v>6936</v>
      </c>
      <c r="J673" s="80"/>
      <c r="K673" s="80"/>
      <c r="L673" s="80"/>
      <c r="M673" s="80"/>
      <c r="N673" s="81">
        <v>6936</v>
      </c>
      <c r="O673" s="59"/>
    </row>
    <row r="674" spans="1:15" s="534" customFormat="1" ht="17.25">
      <c r="A674" s="1470">
        <v>667</v>
      </c>
      <c r="B674" s="530"/>
      <c r="C674" s="83"/>
      <c r="D674" s="76" t="s">
        <v>609</v>
      </c>
      <c r="E674" s="531"/>
      <c r="F674" s="532"/>
      <c r="G674" s="532"/>
      <c r="H674" s="533"/>
      <c r="I674" s="1413">
        <f>SUM(J674:N674)</f>
        <v>250</v>
      </c>
      <c r="J674" s="652"/>
      <c r="K674" s="652"/>
      <c r="L674" s="652"/>
      <c r="M674" s="652"/>
      <c r="N674" s="653">
        <v>250</v>
      </c>
      <c r="O674" s="82"/>
    </row>
    <row r="675" spans="1:15" s="1429" customFormat="1" ht="17.25">
      <c r="A675" s="1470">
        <v>668</v>
      </c>
      <c r="B675" s="535"/>
      <c r="C675" s="67"/>
      <c r="D675" s="536" t="s">
        <v>911</v>
      </c>
      <c r="E675" s="527"/>
      <c r="F675" s="537"/>
      <c r="G675" s="537"/>
      <c r="H675" s="538"/>
      <c r="I675" s="340">
        <f>SUM(J675:N675)</f>
        <v>7186</v>
      </c>
      <c r="J675" s="654">
        <f>SUM(J673:J674)</f>
        <v>0</v>
      </c>
      <c r="K675" s="654">
        <f>SUM(K673:K674)</f>
        <v>0</v>
      </c>
      <c r="L675" s="654">
        <f>SUM(L673:L674)</f>
        <v>0</v>
      </c>
      <c r="M675" s="654">
        <f>SUM(M673:M674)</f>
        <v>0</v>
      </c>
      <c r="N675" s="655">
        <f>SUM(N673:N674)</f>
        <v>7186</v>
      </c>
      <c r="O675" s="359"/>
    </row>
    <row r="676" spans="1:15" s="53" customFormat="1" ht="25.5" customHeight="1">
      <c r="A676" s="1470">
        <v>669</v>
      </c>
      <c r="B676" s="77"/>
      <c r="C676" s="73">
        <v>115</v>
      </c>
      <c r="D676" s="78" t="s">
        <v>1014</v>
      </c>
      <c r="E676" s="73" t="s">
        <v>33</v>
      </c>
      <c r="F676" s="44"/>
      <c r="G676" s="44"/>
      <c r="H676" s="79"/>
      <c r="I676" s="1436"/>
      <c r="J676" s="654"/>
      <c r="K676" s="654"/>
      <c r="L676" s="654"/>
      <c r="M676" s="654"/>
      <c r="N676" s="655"/>
      <c r="O676" s="1486"/>
    </row>
    <row r="677" spans="1:15" s="534" customFormat="1" ht="17.25">
      <c r="A677" s="1470">
        <v>670</v>
      </c>
      <c r="B677" s="530"/>
      <c r="C677" s="83"/>
      <c r="D677" s="76" t="s">
        <v>609</v>
      </c>
      <c r="E677" s="531"/>
      <c r="F677" s="532"/>
      <c r="G677" s="532"/>
      <c r="H677" s="533"/>
      <c r="I677" s="1413">
        <f>SUM(J677:N677)</f>
        <v>20000</v>
      </c>
      <c r="J677" s="652"/>
      <c r="K677" s="652"/>
      <c r="L677" s="652"/>
      <c r="M677" s="652"/>
      <c r="N677" s="653">
        <v>20000</v>
      </c>
      <c r="O677" s="82"/>
    </row>
    <row r="678" spans="1:15" s="1486" customFormat="1" ht="17.25">
      <c r="A678" s="1470">
        <v>671</v>
      </c>
      <c r="B678" s="535"/>
      <c r="C678" s="67"/>
      <c r="D678" s="536" t="s">
        <v>911</v>
      </c>
      <c r="E678" s="527"/>
      <c r="F678" s="537"/>
      <c r="G678" s="537"/>
      <c r="H678" s="538"/>
      <c r="I678" s="340">
        <f>SUM(J678:N678)</f>
        <v>20000</v>
      </c>
      <c r="J678" s="654">
        <f>SUM(J677)</f>
        <v>0</v>
      </c>
      <c r="K678" s="654">
        <f>SUM(K677)</f>
        <v>0</v>
      </c>
      <c r="L678" s="654">
        <f>SUM(L677)</f>
        <v>0</v>
      </c>
      <c r="M678" s="654">
        <f>SUM(M677)</f>
        <v>0</v>
      </c>
      <c r="N678" s="655">
        <f>SUM(N677)</f>
        <v>20000</v>
      </c>
      <c r="O678" s="359"/>
    </row>
    <row r="679" spans="1:14" s="53" customFormat="1" ht="36" customHeight="1">
      <c r="A679" s="1470">
        <v>672</v>
      </c>
      <c r="B679" s="77"/>
      <c r="C679" s="73">
        <v>116</v>
      </c>
      <c r="D679" s="78" t="s">
        <v>987</v>
      </c>
      <c r="E679" s="73" t="s">
        <v>33</v>
      </c>
      <c r="F679" s="44"/>
      <c r="G679" s="44"/>
      <c r="H679" s="79"/>
      <c r="I679" s="1436"/>
      <c r="J679" s="80"/>
      <c r="K679" s="80"/>
      <c r="L679" s="80"/>
      <c r="M679" s="80"/>
      <c r="N679" s="81"/>
    </row>
    <row r="680" spans="1:15" s="534" customFormat="1" ht="17.25">
      <c r="A680" s="1470">
        <v>673</v>
      </c>
      <c r="B680" s="530"/>
      <c r="C680" s="83"/>
      <c r="D680" s="76" t="s">
        <v>988</v>
      </c>
      <c r="E680" s="531"/>
      <c r="F680" s="532"/>
      <c r="G680" s="532"/>
      <c r="H680" s="533"/>
      <c r="I680" s="1413">
        <f>SUM(J680:N680)</f>
        <v>35000</v>
      </c>
      <c r="J680" s="652"/>
      <c r="K680" s="652"/>
      <c r="L680" s="652"/>
      <c r="M680" s="652"/>
      <c r="N680" s="653">
        <v>35000</v>
      </c>
      <c r="O680" s="82"/>
    </row>
    <row r="681" spans="1:15" s="1486" customFormat="1" ht="17.25">
      <c r="A681" s="1470">
        <v>674</v>
      </c>
      <c r="B681" s="535"/>
      <c r="C681" s="67"/>
      <c r="D681" s="536" t="s">
        <v>911</v>
      </c>
      <c r="E681" s="527"/>
      <c r="F681" s="537"/>
      <c r="G681" s="537"/>
      <c r="H681" s="538"/>
      <c r="I681" s="340">
        <f>SUM(J681:N681)</f>
        <v>35000</v>
      </c>
      <c r="J681" s="654">
        <f>SUM(J680)</f>
        <v>0</v>
      </c>
      <c r="K681" s="654">
        <f>SUM(K680)</f>
        <v>0</v>
      </c>
      <c r="L681" s="654">
        <f>SUM(L680)</f>
        <v>0</v>
      </c>
      <c r="M681" s="654">
        <f>SUM(M680)</f>
        <v>0</v>
      </c>
      <c r="N681" s="655">
        <f>SUM(N680)</f>
        <v>35000</v>
      </c>
      <c r="O681" s="359"/>
    </row>
    <row r="682" spans="1:15" s="53" customFormat="1" ht="25.5" customHeight="1">
      <c r="A682" s="1470">
        <v>675</v>
      </c>
      <c r="B682" s="77"/>
      <c r="C682" s="73">
        <v>117</v>
      </c>
      <c r="D682" s="78" t="s">
        <v>748</v>
      </c>
      <c r="E682" s="73" t="s">
        <v>33</v>
      </c>
      <c r="F682" s="44">
        <v>429</v>
      </c>
      <c r="G682" s="44">
        <v>4627</v>
      </c>
      <c r="H682" s="79">
        <v>8259</v>
      </c>
      <c r="I682" s="1436"/>
      <c r="J682" s="654"/>
      <c r="K682" s="654"/>
      <c r="L682" s="654"/>
      <c r="M682" s="654"/>
      <c r="N682" s="655"/>
      <c r="O682" s="1387"/>
    </row>
    <row r="683" spans="1:15" s="53" customFormat="1" ht="16.5">
      <c r="A683" s="1470">
        <v>676</v>
      </c>
      <c r="B683" s="526"/>
      <c r="C683" s="67"/>
      <c r="D683" s="68" t="s">
        <v>807</v>
      </c>
      <c r="E683" s="527"/>
      <c r="F683" s="528"/>
      <c r="G683" s="528"/>
      <c r="H683" s="529"/>
      <c r="I683" s="1436">
        <f>SUM(J683:N683)</f>
        <v>1413</v>
      </c>
      <c r="J683" s="80">
        <v>6</v>
      </c>
      <c r="K683" s="80"/>
      <c r="L683" s="80">
        <v>1407</v>
      </c>
      <c r="M683" s="80"/>
      <c r="N683" s="81"/>
      <c r="O683" s="59"/>
    </row>
    <row r="684" spans="1:15" s="534" customFormat="1" ht="17.25">
      <c r="A684" s="1470">
        <v>677</v>
      </c>
      <c r="B684" s="530"/>
      <c r="C684" s="83"/>
      <c r="D684" s="76" t="s">
        <v>609</v>
      </c>
      <c r="E684" s="531"/>
      <c r="F684" s="532"/>
      <c r="G684" s="532"/>
      <c r="H684" s="533"/>
      <c r="I684" s="1413">
        <f>SUM(J684:N684)</f>
        <v>0</v>
      </c>
      <c r="J684" s="652"/>
      <c r="K684" s="652"/>
      <c r="L684" s="652"/>
      <c r="M684" s="652"/>
      <c r="N684" s="653"/>
      <c r="O684" s="82"/>
    </row>
    <row r="685" spans="1:15" s="1429" customFormat="1" ht="17.25">
      <c r="A685" s="1470">
        <v>678</v>
      </c>
      <c r="B685" s="535"/>
      <c r="C685" s="67"/>
      <c r="D685" s="536" t="s">
        <v>911</v>
      </c>
      <c r="E685" s="527"/>
      <c r="F685" s="537"/>
      <c r="G685" s="537"/>
      <c r="H685" s="538"/>
      <c r="I685" s="340">
        <f>SUM(J685:N685)</f>
        <v>1413</v>
      </c>
      <c r="J685" s="654">
        <f>SUM(J683:J684)</f>
        <v>6</v>
      </c>
      <c r="K685" s="654">
        <f>SUM(K683:K684)</f>
        <v>0</v>
      </c>
      <c r="L685" s="654">
        <f>SUM(L683:L684)</f>
        <v>1407</v>
      </c>
      <c r="M685" s="654">
        <f>SUM(M683:M684)</f>
        <v>0</v>
      </c>
      <c r="N685" s="655">
        <f>SUM(N683:N684)</f>
        <v>0</v>
      </c>
      <c r="O685" s="359"/>
    </row>
    <row r="686" spans="1:15" s="59" customFormat="1" ht="33">
      <c r="A686" s="1470">
        <v>679</v>
      </c>
      <c r="B686" s="66"/>
      <c r="C686" s="67">
        <v>118</v>
      </c>
      <c r="D686" s="68" t="s">
        <v>133</v>
      </c>
      <c r="E686" s="67" t="s">
        <v>33</v>
      </c>
      <c r="F686" s="46">
        <v>6133</v>
      </c>
      <c r="G686" s="46">
        <v>56542</v>
      </c>
      <c r="H686" s="69">
        <v>124341</v>
      </c>
      <c r="I686" s="1436"/>
      <c r="J686" s="654"/>
      <c r="K686" s="654"/>
      <c r="L686" s="654"/>
      <c r="M686" s="654"/>
      <c r="N686" s="655"/>
      <c r="O686" s="359"/>
    </row>
    <row r="687" spans="1:15" s="53" customFormat="1" ht="16.5">
      <c r="A687" s="1470">
        <v>680</v>
      </c>
      <c r="B687" s="526"/>
      <c r="C687" s="67"/>
      <c r="D687" s="68" t="s">
        <v>807</v>
      </c>
      <c r="E687" s="527"/>
      <c r="F687" s="528"/>
      <c r="G687" s="528"/>
      <c r="H687" s="529"/>
      <c r="I687" s="1436">
        <f>SUM(J687:N687)</f>
        <v>55256</v>
      </c>
      <c r="J687" s="80"/>
      <c r="K687" s="80"/>
      <c r="L687" s="80">
        <v>55256</v>
      </c>
      <c r="M687" s="80"/>
      <c r="N687" s="81"/>
      <c r="O687" s="59"/>
    </row>
    <row r="688" spans="1:15" s="534" customFormat="1" ht="17.25">
      <c r="A688" s="1470">
        <v>681</v>
      </c>
      <c r="B688" s="530"/>
      <c r="C688" s="83"/>
      <c r="D688" s="76" t="s">
        <v>609</v>
      </c>
      <c r="E688" s="531"/>
      <c r="F688" s="532"/>
      <c r="G688" s="532"/>
      <c r="H688" s="533"/>
      <c r="I688" s="1413">
        <f>SUM(J688:N688)</f>
        <v>0</v>
      </c>
      <c r="J688" s="652"/>
      <c r="K688" s="652"/>
      <c r="L688" s="652"/>
      <c r="M688" s="652"/>
      <c r="N688" s="653"/>
      <c r="O688" s="82"/>
    </row>
    <row r="689" spans="1:15" s="1429" customFormat="1" ht="17.25">
      <c r="A689" s="1470">
        <v>682</v>
      </c>
      <c r="B689" s="535"/>
      <c r="C689" s="67"/>
      <c r="D689" s="536" t="s">
        <v>911</v>
      </c>
      <c r="E689" s="527"/>
      <c r="F689" s="537"/>
      <c r="G689" s="537"/>
      <c r="H689" s="538"/>
      <c r="I689" s="340">
        <f>SUM(J689:N689)</f>
        <v>55256</v>
      </c>
      <c r="J689" s="654">
        <f>SUM(J687:J688)</f>
        <v>0</v>
      </c>
      <c r="K689" s="654">
        <f>SUM(K687:K688)</f>
        <v>0</v>
      </c>
      <c r="L689" s="654">
        <f>SUM(L687:L688)</f>
        <v>55256</v>
      </c>
      <c r="M689" s="654">
        <f>SUM(M687:M688)</f>
        <v>0</v>
      </c>
      <c r="N689" s="655">
        <f>SUM(N687:N688)</f>
        <v>0</v>
      </c>
      <c r="O689" s="359"/>
    </row>
    <row r="690" spans="1:15" s="53" customFormat="1" ht="25.5" customHeight="1">
      <c r="A690" s="1470">
        <v>683</v>
      </c>
      <c r="B690" s="77"/>
      <c r="C690" s="73">
        <v>119</v>
      </c>
      <c r="D690" s="78" t="s">
        <v>311</v>
      </c>
      <c r="E690" s="73" t="s">
        <v>33</v>
      </c>
      <c r="F690" s="44"/>
      <c r="G690" s="44">
        <v>4747</v>
      </c>
      <c r="H690" s="79">
        <v>286</v>
      </c>
      <c r="I690" s="1436"/>
      <c r="J690" s="654"/>
      <c r="K690" s="654"/>
      <c r="L690" s="654"/>
      <c r="M690" s="654"/>
      <c r="N690" s="655"/>
      <c r="O690" s="1486"/>
    </row>
    <row r="691" spans="1:15" s="1260" customFormat="1" ht="16.5">
      <c r="A691" s="1470">
        <v>684</v>
      </c>
      <c r="B691" s="1255"/>
      <c r="C691" s="1256"/>
      <c r="D691" s="1261" t="s">
        <v>608</v>
      </c>
      <c r="E691" s="1446"/>
      <c r="F691" s="1258"/>
      <c r="G691" s="1258"/>
      <c r="H691" s="1259"/>
      <c r="I691" s="1447">
        <f>SUM(J691:N691)</f>
        <v>1582</v>
      </c>
      <c r="J691" s="1448">
        <v>1155</v>
      </c>
      <c r="K691" s="1448">
        <v>427</v>
      </c>
      <c r="L691" s="1448"/>
      <c r="M691" s="1448"/>
      <c r="N691" s="1449"/>
      <c r="O691" s="1450">
        <f>SUM(J691:N691)-I691</f>
        <v>0</v>
      </c>
    </row>
    <row r="692" spans="1:15" s="53" customFormat="1" ht="16.5">
      <c r="A692" s="1470">
        <v>685</v>
      </c>
      <c r="B692" s="526"/>
      <c r="C692" s="67"/>
      <c r="D692" s="68" t="s">
        <v>807</v>
      </c>
      <c r="E692" s="527"/>
      <c r="F692" s="528"/>
      <c r="G692" s="528"/>
      <c r="H692" s="529"/>
      <c r="I692" s="1436">
        <f>SUM(J692:N692)</f>
        <v>40</v>
      </c>
      <c r="J692" s="80"/>
      <c r="K692" s="80"/>
      <c r="L692" s="80">
        <v>40</v>
      </c>
      <c r="M692" s="80"/>
      <c r="N692" s="81"/>
      <c r="O692" s="59"/>
    </row>
    <row r="693" spans="1:15" s="534" customFormat="1" ht="17.25">
      <c r="A693" s="1470">
        <v>686</v>
      </c>
      <c r="B693" s="530"/>
      <c r="C693" s="83"/>
      <c r="D693" s="76" t="s">
        <v>609</v>
      </c>
      <c r="E693" s="531"/>
      <c r="F693" s="532"/>
      <c r="G693" s="532"/>
      <c r="H693" s="533"/>
      <c r="I693" s="1413">
        <f>SUM(J693:N693)</f>
        <v>0</v>
      </c>
      <c r="J693" s="652"/>
      <c r="K693" s="652"/>
      <c r="L693" s="652"/>
      <c r="M693" s="652"/>
      <c r="N693" s="653"/>
      <c r="O693" s="82"/>
    </row>
    <row r="694" spans="1:15" s="1387" customFormat="1" ht="17.25">
      <c r="A694" s="1470">
        <v>687</v>
      </c>
      <c r="B694" s="535"/>
      <c r="C694" s="67"/>
      <c r="D694" s="536" t="s">
        <v>911</v>
      </c>
      <c r="E694" s="527"/>
      <c r="F694" s="537"/>
      <c r="G694" s="537"/>
      <c r="H694" s="538"/>
      <c r="I694" s="340">
        <f>SUM(J694:N694)</f>
        <v>40</v>
      </c>
      <c r="J694" s="654">
        <f>SUM(J692:J693)</f>
        <v>0</v>
      </c>
      <c r="K694" s="654">
        <f>SUM(K692:K693)</f>
        <v>0</v>
      </c>
      <c r="L694" s="654">
        <f>SUM(L692:L693)</f>
        <v>40</v>
      </c>
      <c r="M694" s="654">
        <f>SUM(M692:M693)</f>
        <v>0</v>
      </c>
      <c r="N694" s="655">
        <f>SUM(N692:N693)</f>
        <v>0</v>
      </c>
      <c r="O694" s="359"/>
    </row>
    <row r="695" spans="1:15" s="53" customFormat="1" ht="19.5" customHeight="1">
      <c r="A695" s="1470">
        <v>688</v>
      </c>
      <c r="B695" s="77"/>
      <c r="C695" s="73">
        <v>120</v>
      </c>
      <c r="D695" s="78" t="s">
        <v>312</v>
      </c>
      <c r="E695" s="73" t="s">
        <v>33</v>
      </c>
      <c r="F695" s="44">
        <v>112</v>
      </c>
      <c r="G695" s="44"/>
      <c r="H695" s="79"/>
      <c r="I695" s="1436"/>
      <c r="J695" s="654"/>
      <c r="K695" s="654"/>
      <c r="L695" s="654"/>
      <c r="M695" s="654"/>
      <c r="N695" s="655"/>
      <c r="O695" s="1387"/>
    </row>
    <row r="696" spans="1:15" s="53" customFormat="1" ht="16.5">
      <c r="A696" s="1470">
        <v>689</v>
      </c>
      <c r="B696" s="526"/>
      <c r="C696" s="67"/>
      <c r="D696" s="68" t="s">
        <v>807</v>
      </c>
      <c r="E696" s="527"/>
      <c r="F696" s="528"/>
      <c r="G696" s="528"/>
      <c r="H696" s="529"/>
      <c r="I696" s="1436">
        <f>SUM(J696:N696)</f>
        <v>47333</v>
      </c>
      <c r="J696" s="80"/>
      <c r="K696" s="80"/>
      <c r="L696" s="80">
        <v>33696</v>
      </c>
      <c r="M696" s="80"/>
      <c r="N696" s="81">
        <v>13637</v>
      </c>
      <c r="O696" s="59"/>
    </row>
    <row r="697" spans="1:15" s="534" customFormat="1" ht="17.25">
      <c r="A697" s="1470">
        <v>690</v>
      </c>
      <c r="B697" s="530"/>
      <c r="C697" s="83"/>
      <c r="D697" s="76" t="s">
        <v>978</v>
      </c>
      <c r="E697" s="531"/>
      <c r="F697" s="532"/>
      <c r="G697" s="532"/>
      <c r="H697" s="533"/>
      <c r="I697" s="1413">
        <f>SUM(J697:N697)</f>
        <v>-7542</v>
      </c>
      <c r="J697" s="652"/>
      <c r="K697" s="652"/>
      <c r="L697" s="652"/>
      <c r="M697" s="652"/>
      <c r="N697" s="653">
        <v>-7542</v>
      </c>
      <c r="O697" s="82"/>
    </row>
    <row r="698" spans="1:15" s="1429" customFormat="1" ht="17.25">
      <c r="A698" s="1470">
        <v>691</v>
      </c>
      <c r="B698" s="535"/>
      <c r="C698" s="67"/>
      <c r="D698" s="536" t="s">
        <v>911</v>
      </c>
      <c r="E698" s="527"/>
      <c r="F698" s="537"/>
      <c r="G698" s="537"/>
      <c r="H698" s="538"/>
      <c r="I698" s="340">
        <f>SUM(J698:N698)</f>
        <v>39791</v>
      </c>
      <c r="J698" s="654">
        <f>SUM(J696:J697)</f>
        <v>0</v>
      </c>
      <c r="K698" s="654">
        <f>SUM(K696:K697)</f>
        <v>0</v>
      </c>
      <c r="L698" s="654">
        <f>SUM(L696:L697)</f>
        <v>33696</v>
      </c>
      <c r="M698" s="654">
        <f>SUM(M696:M697)</f>
        <v>0</v>
      </c>
      <c r="N698" s="655">
        <f>SUM(N696:N697)</f>
        <v>6095</v>
      </c>
      <c r="O698" s="359"/>
    </row>
    <row r="699" spans="1:15" s="59" customFormat="1" ht="33">
      <c r="A699" s="1470">
        <v>692</v>
      </c>
      <c r="B699" s="66"/>
      <c r="C699" s="67">
        <v>121</v>
      </c>
      <c r="D699" s="68" t="s">
        <v>313</v>
      </c>
      <c r="E699" s="67" t="s">
        <v>33</v>
      </c>
      <c r="F699" s="46">
        <v>336</v>
      </c>
      <c r="G699" s="46"/>
      <c r="H699" s="69">
        <v>7269</v>
      </c>
      <c r="I699" s="1436"/>
      <c r="J699" s="654"/>
      <c r="K699" s="654"/>
      <c r="L699" s="654"/>
      <c r="M699" s="654"/>
      <c r="N699" s="655"/>
      <c r="O699" s="359"/>
    </row>
    <row r="700" spans="1:15" s="53" customFormat="1" ht="16.5">
      <c r="A700" s="1470">
        <v>693</v>
      </c>
      <c r="B700" s="526"/>
      <c r="C700" s="67"/>
      <c r="D700" s="68" t="s">
        <v>807</v>
      </c>
      <c r="E700" s="527"/>
      <c r="F700" s="528"/>
      <c r="G700" s="528"/>
      <c r="H700" s="529"/>
      <c r="I700" s="1436">
        <f>SUM(J700:N700)</f>
        <v>8741</v>
      </c>
      <c r="J700" s="80">
        <v>4274</v>
      </c>
      <c r="K700" s="80">
        <v>1038</v>
      </c>
      <c r="L700" s="80">
        <v>3429</v>
      </c>
      <c r="M700" s="80"/>
      <c r="N700" s="81"/>
      <c r="O700" s="59"/>
    </row>
    <row r="701" spans="1:15" s="534" customFormat="1" ht="17.25">
      <c r="A701" s="1470">
        <v>694</v>
      </c>
      <c r="B701" s="530"/>
      <c r="C701" s="83"/>
      <c r="D701" s="76" t="s">
        <v>609</v>
      </c>
      <c r="E701" s="531"/>
      <c r="F701" s="532"/>
      <c r="G701" s="532"/>
      <c r="H701" s="533"/>
      <c r="I701" s="1413">
        <f>SUM(J701:N701)</f>
        <v>0</v>
      </c>
      <c r="J701" s="652"/>
      <c r="K701" s="652"/>
      <c r="L701" s="652"/>
      <c r="M701" s="652"/>
      <c r="N701" s="653"/>
      <c r="O701" s="82"/>
    </row>
    <row r="702" spans="1:15" s="1429" customFormat="1" ht="17.25">
      <c r="A702" s="1470">
        <v>695</v>
      </c>
      <c r="B702" s="535"/>
      <c r="C702" s="67"/>
      <c r="D702" s="536" t="s">
        <v>911</v>
      </c>
      <c r="E702" s="527"/>
      <c r="F702" s="537"/>
      <c r="G702" s="537"/>
      <c r="H702" s="538"/>
      <c r="I702" s="340">
        <f>SUM(J702:N702)</f>
        <v>8741</v>
      </c>
      <c r="J702" s="654">
        <f>SUM(J700:J701)</f>
        <v>4274</v>
      </c>
      <c r="K702" s="654">
        <f>SUM(K700:K701)</f>
        <v>1038</v>
      </c>
      <c r="L702" s="654">
        <f>SUM(L700:L701)</f>
        <v>3429</v>
      </c>
      <c r="M702" s="654">
        <f>SUM(M700:M701)</f>
        <v>0</v>
      </c>
      <c r="N702" s="655">
        <f>SUM(N700:N701)</f>
        <v>0</v>
      </c>
      <c r="O702" s="359"/>
    </row>
    <row r="703" spans="1:14" s="53" customFormat="1" ht="21.75" customHeight="1">
      <c r="A703" s="1470">
        <v>696</v>
      </c>
      <c r="B703" s="77"/>
      <c r="C703" s="73">
        <v>122</v>
      </c>
      <c r="D703" s="78" t="s">
        <v>580</v>
      </c>
      <c r="E703" s="73" t="s">
        <v>33</v>
      </c>
      <c r="F703" s="44"/>
      <c r="G703" s="44"/>
      <c r="H703" s="79"/>
      <c r="I703" s="1436"/>
      <c r="J703" s="80"/>
      <c r="K703" s="80"/>
      <c r="L703" s="80"/>
      <c r="M703" s="80"/>
      <c r="N703" s="81"/>
    </row>
    <row r="704" spans="1:15" s="1260" customFormat="1" ht="16.5">
      <c r="A704" s="1470">
        <v>697</v>
      </c>
      <c r="B704" s="1255"/>
      <c r="C704" s="1256"/>
      <c r="D704" s="1261" t="s">
        <v>608</v>
      </c>
      <c r="E704" s="1446"/>
      <c r="F704" s="1258"/>
      <c r="G704" s="1258"/>
      <c r="H704" s="1259"/>
      <c r="I704" s="1447">
        <f>SUM(J704:N704)</f>
        <v>1989</v>
      </c>
      <c r="J704" s="1448">
        <v>1566</v>
      </c>
      <c r="K704" s="1448">
        <v>423</v>
      </c>
      <c r="L704" s="1448"/>
      <c r="M704" s="1448"/>
      <c r="N704" s="1449"/>
      <c r="O704" s="1450">
        <f>SUM(J704:N704)-I704</f>
        <v>0</v>
      </c>
    </row>
    <row r="705" spans="1:15" s="53" customFormat="1" ht="16.5">
      <c r="A705" s="1470">
        <v>698</v>
      </c>
      <c r="B705" s="526"/>
      <c r="C705" s="67"/>
      <c r="D705" s="68" t="s">
        <v>807</v>
      </c>
      <c r="E705" s="527"/>
      <c r="F705" s="528"/>
      <c r="G705" s="528"/>
      <c r="H705" s="529"/>
      <c r="I705" s="1436">
        <f>SUM(J705:N705)</f>
        <v>918</v>
      </c>
      <c r="J705" s="80">
        <v>0</v>
      </c>
      <c r="K705" s="80">
        <v>0</v>
      </c>
      <c r="L705" s="80">
        <v>918</v>
      </c>
      <c r="M705" s="80"/>
      <c r="N705" s="81"/>
      <c r="O705" s="59"/>
    </row>
    <row r="706" spans="1:15" s="534" customFormat="1" ht="17.25">
      <c r="A706" s="1470">
        <v>699</v>
      </c>
      <c r="B706" s="530"/>
      <c r="C706" s="83"/>
      <c r="D706" s="76" t="s">
        <v>609</v>
      </c>
      <c r="E706" s="531"/>
      <c r="F706" s="532"/>
      <c r="G706" s="532"/>
      <c r="H706" s="533"/>
      <c r="I706" s="1413">
        <f>SUM(J706:N706)</f>
        <v>0</v>
      </c>
      <c r="J706" s="652"/>
      <c r="K706" s="652"/>
      <c r="L706" s="652"/>
      <c r="M706" s="652"/>
      <c r="N706" s="653"/>
      <c r="O706" s="82"/>
    </row>
    <row r="707" spans="1:15" s="1429" customFormat="1" ht="17.25">
      <c r="A707" s="1470">
        <v>700</v>
      </c>
      <c r="B707" s="535"/>
      <c r="C707" s="67"/>
      <c r="D707" s="536" t="s">
        <v>911</v>
      </c>
      <c r="E707" s="527"/>
      <c r="F707" s="537"/>
      <c r="G707" s="537"/>
      <c r="H707" s="538"/>
      <c r="I707" s="340">
        <f>SUM(J707:N707)</f>
        <v>918</v>
      </c>
      <c r="J707" s="654">
        <f>SUM(J705:J706)</f>
        <v>0</v>
      </c>
      <c r="K707" s="654">
        <f>SUM(K705:K706)</f>
        <v>0</v>
      </c>
      <c r="L707" s="654">
        <f>SUM(L705:L706)</f>
        <v>918</v>
      </c>
      <c r="M707" s="654">
        <f>SUM(M705:M706)</f>
        <v>0</v>
      </c>
      <c r="N707" s="655">
        <f>SUM(N705:N706)</f>
        <v>0</v>
      </c>
      <c r="O707" s="359"/>
    </row>
    <row r="708" spans="1:14" s="53" customFormat="1" ht="21.75" customHeight="1">
      <c r="A708" s="1470">
        <v>701</v>
      </c>
      <c r="B708" s="77"/>
      <c r="C708" s="73">
        <v>123</v>
      </c>
      <c r="D708" s="78" t="s">
        <v>314</v>
      </c>
      <c r="E708" s="73" t="s">
        <v>33</v>
      </c>
      <c r="F708" s="44"/>
      <c r="G708" s="44"/>
      <c r="H708" s="79"/>
      <c r="I708" s="1436"/>
      <c r="J708" s="80"/>
      <c r="K708" s="80"/>
      <c r="L708" s="80"/>
      <c r="M708" s="80"/>
      <c r="N708" s="81"/>
    </row>
    <row r="709" spans="1:15" s="1260" customFormat="1" ht="16.5">
      <c r="A709" s="1470">
        <v>702</v>
      </c>
      <c r="B709" s="1255"/>
      <c r="C709" s="1256"/>
      <c r="D709" s="1261" t="s">
        <v>608</v>
      </c>
      <c r="E709" s="1446"/>
      <c r="F709" s="1258"/>
      <c r="G709" s="1258"/>
      <c r="H709" s="1259"/>
      <c r="I709" s="1447">
        <f>SUM(J709:N709)</f>
        <v>3163</v>
      </c>
      <c r="J709" s="1448">
        <v>2220</v>
      </c>
      <c r="K709" s="1448">
        <v>600</v>
      </c>
      <c r="L709" s="1448">
        <v>343</v>
      </c>
      <c r="M709" s="1448"/>
      <c r="N709" s="1449"/>
      <c r="O709" s="1450">
        <f>SUM(J709:N709)-I709</f>
        <v>0</v>
      </c>
    </row>
    <row r="710" spans="1:15" s="53" customFormat="1" ht="16.5">
      <c r="A710" s="1470">
        <v>703</v>
      </c>
      <c r="B710" s="526"/>
      <c r="C710" s="67"/>
      <c r="D710" s="68" t="s">
        <v>807</v>
      </c>
      <c r="E710" s="527"/>
      <c r="F710" s="528"/>
      <c r="G710" s="528"/>
      <c r="H710" s="529"/>
      <c r="I710" s="1436">
        <f>SUM(J710:N710)</f>
        <v>0</v>
      </c>
      <c r="J710" s="80">
        <v>0</v>
      </c>
      <c r="K710" s="80">
        <v>0</v>
      </c>
      <c r="L710" s="80">
        <v>0</v>
      </c>
      <c r="M710" s="80"/>
      <c r="N710" s="81"/>
      <c r="O710" s="59"/>
    </row>
    <row r="711" spans="1:15" s="534" customFormat="1" ht="17.25">
      <c r="A711" s="1470">
        <v>704</v>
      </c>
      <c r="B711" s="530"/>
      <c r="C711" s="83"/>
      <c r="D711" s="76" t="s">
        <v>609</v>
      </c>
      <c r="E711" s="531"/>
      <c r="F711" s="532"/>
      <c r="G711" s="532"/>
      <c r="H711" s="533"/>
      <c r="I711" s="1413">
        <f>SUM(J711:N711)</f>
        <v>0</v>
      </c>
      <c r="J711" s="652"/>
      <c r="K711" s="652"/>
      <c r="L711" s="652"/>
      <c r="M711" s="652"/>
      <c r="N711" s="653"/>
      <c r="O711" s="82"/>
    </row>
    <row r="712" spans="1:15" s="1429" customFormat="1" ht="17.25">
      <c r="A712" s="1470">
        <v>705</v>
      </c>
      <c r="B712" s="535"/>
      <c r="C712" s="67"/>
      <c r="D712" s="536" t="s">
        <v>911</v>
      </c>
      <c r="E712" s="527"/>
      <c r="F712" s="537"/>
      <c r="G712" s="537"/>
      <c r="H712" s="538"/>
      <c r="I712" s="340">
        <f>SUM(J712:N712)</f>
        <v>0</v>
      </c>
      <c r="J712" s="654">
        <f>SUM(J710:J711)</f>
        <v>0</v>
      </c>
      <c r="K712" s="654">
        <f>SUM(K710:K711)</f>
        <v>0</v>
      </c>
      <c r="L712" s="654">
        <f>SUM(L710:L711)</f>
        <v>0</v>
      </c>
      <c r="M712" s="654">
        <f>SUM(M710:M711)</f>
        <v>0</v>
      </c>
      <c r="N712" s="655">
        <f>SUM(N710:N711)</f>
        <v>0</v>
      </c>
      <c r="O712" s="359"/>
    </row>
    <row r="713" spans="1:14" s="53" customFormat="1" ht="21.75" customHeight="1">
      <c r="A713" s="1470">
        <v>706</v>
      </c>
      <c r="B713" s="77"/>
      <c r="C713" s="73">
        <v>124</v>
      </c>
      <c r="D713" s="78" t="s">
        <v>315</v>
      </c>
      <c r="E713" s="73" t="s">
        <v>33</v>
      </c>
      <c r="F713" s="44"/>
      <c r="G713" s="44"/>
      <c r="H713" s="79"/>
      <c r="I713" s="1436"/>
      <c r="J713" s="80"/>
      <c r="K713" s="80"/>
      <c r="L713" s="80"/>
      <c r="M713" s="80"/>
      <c r="N713" s="81"/>
    </row>
    <row r="714" spans="1:15" s="1260" customFormat="1" ht="16.5">
      <c r="A714" s="1470">
        <v>707</v>
      </c>
      <c r="B714" s="1255"/>
      <c r="C714" s="1256"/>
      <c r="D714" s="1261" t="s">
        <v>608</v>
      </c>
      <c r="E714" s="1446"/>
      <c r="F714" s="1258"/>
      <c r="G714" s="1258"/>
      <c r="H714" s="1259"/>
      <c r="I714" s="1447">
        <f>SUM(J714:N714)</f>
        <v>994</v>
      </c>
      <c r="J714" s="1448">
        <v>800</v>
      </c>
      <c r="K714" s="1448">
        <v>194</v>
      </c>
      <c r="L714" s="1448"/>
      <c r="M714" s="1448"/>
      <c r="N714" s="1449"/>
      <c r="O714" s="1450">
        <f>SUM(J714:N714)-I714</f>
        <v>0</v>
      </c>
    </row>
    <row r="715" spans="1:15" s="53" customFormat="1" ht="16.5">
      <c r="A715" s="1470">
        <v>708</v>
      </c>
      <c r="B715" s="526"/>
      <c r="C715" s="67"/>
      <c r="D715" s="68" t="s">
        <v>807</v>
      </c>
      <c r="E715" s="527"/>
      <c r="F715" s="528"/>
      <c r="G715" s="528"/>
      <c r="H715" s="529"/>
      <c r="I715" s="1436">
        <f>SUM(J715:N715)</f>
        <v>17213</v>
      </c>
      <c r="J715" s="80">
        <v>10800</v>
      </c>
      <c r="K715" s="80">
        <v>2624</v>
      </c>
      <c r="L715" s="80">
        <v>3789</v>
      </c>
      <c r="M715" s="80"/>
      <c r="N715" s="81"/>
      <c r="O715" s="59"/>
    </row>
    <row r="716" spans="1:15" s="534" customFormat="1" ht="17.25">
      <c r="A716" s="1470">
        <v>709</v>
      </c>
      <c r="B716" s="530"/>
      <c r="C716" s="83"/>
      <c r="D716" s="76" t="s">
        <v>609</v>
      </c>
      <c r="E716" s="531"/>
      <c r="F716" s="532"/>
      <c r="G716" s="532"/>
      <c r="H716" s="533"/>
      <c r="I716" s="1413">
        <f>SUM(J716:N716)</f>
        <v>0</v>
      </c>
      <c r="J716" s="652"/>
      <c r="K716" s="652"/>
      <c r="L716" s="652"/>
      <c r="M716" s="652"/>
      <c r="N716" s="653"/>
      <c r="O716" s="82"/>
    </row>
    <row r="717" spans="1:15" s="1429" customFormat="1" ht="17.25">
      <c r="A717" s="1470">
        <v>710</v>
      </c>
      <c r="B717" s="535"/>
      <c r="C717" s="67"/>
      <c r="D717" s="536" t="s">
        <v>911</v>
      </c>
      <c r="E717" s="527"/>
      <c r="F717" s="537"/>
      <c r="G717" s="537"/>
      <c r="H717" s="538"/>
      <c r="I717" s="340">
        <f>SUM(J717:N717)</f>
        <v>17213</v>
      </c>
      <c r="J717" s="654">
        <f>SUM(J715:J716)</f>
        <v>10800</v>
      </c>
      <c r="K717" s="654">
        <f>SUM(K715:K716)</f>
        <v>2624</v>
      </c>
      <c r="L717" s="654">
        <f>SUM(L715:L716)</f>
        <v>3789</v>
      </c>
      <c r="M717" s="654">
        <f>SUM(M715:M716)</f>
        <v>0</v>
      </c>
      <c r="N717" s="655">
        <f>SUM(N715:N716)</f>
        <v>0</v>
      </c>
      <c r="O717" s="359"/>
    </row>
    <row r="718" spans="1:15" s="59" customFormat="1" ht="33">
      <c r="A718" s="1470">
        <v>711</v>
      </c>
      <c r="B718" s="66"/>
      <c r="C718" s="67">
        <v>125</v>
      </c>
      <c r="D718" s="68" t="s">
        <v>316</v>
      </c>
      <c r="E718" s="67" t="s">
        <v>33</v>
      </c>
      <c r="F718" s="46"/>
      <c r="G718" s="46"/>
      <c r="H718" s="69"/>
      <c r="I718" s="1436"/>
      <c r="J718" s="654"/>
      <c r="K718" s="654"/>
      <c r="L718" s="654"/>
      <c r="M718" s="654"/>
      <c r="N718" s="655"/>
      <c r="O718" s="359"/>
    </row>
    <row r="719" spans="1:15" s="1260" customFormat="1" ht="16.5">
      <c r="A719" s="1470">
        <v>712</v>
      </c>
      <c r="B719" s="1255"/>
      <c r="C719" s="1256"/>
      <c r="D719" s="1261" t="s">
        <v>608</v>
      </c>
      <c r="E719" s="1446"/>
      <c r="F719" s="1258"/>
      <c r="G719" s="1258"/>
      <c r="H719" s="1259"/>
      <c r="I719" s="1447">
        <f>SUM(J719:N719)</f>
        <v>16225</v>
      </c>
      <c r="J719" s="1448">
        <v>1572</v>
      </c>
      <c r="K719" s="1448">
        <v>425</v>
      </c>
      <c r="L719" s="1448">
        <v>14228</v>
      </c>
      <c r="M719" s="1448"/>
      <c r="N719" s="1449"/>
      <c r="O719" s="1450">
        <f>SUM(J719:N719)-I719</f>
        <v>0</v>
      </c>
    </row>
    <row r="720" spans="1:15" s="53" customFormat="1" ht="16.5">
      <c r="A720" s="1470">
        <v>713</v>
      </c>
      <c r="B720" s="526"/>
      <c r="C720" s="67"/>
      <c r="D720" s="68" t="s">
        <v>807</v>
      </c>
      <c r="E720" s="527"/>
      <c r="F720" s="528"/>
      <c r="G720" s="528"/>
      <c r="H720" s="529"/>
      <c r="I720" s="1436">
        <f>SUM(J720:N720)</f>
        <v>16870</v>
      </c>
      <c r="J720" s="80">
        <v>2480</v>
      </c>
      <c r="K720" s="80">
        <v>670</v>
      </c>
      <c r="L720" s="80">
        <v>13720</v>
      </c>
      <c r="M720" s="80"/>
      <c r="N720" s="81"/>
      <c r="O720" s="59"/>
    </row>
    <row r="721" spans="1:15" s="534" customFormat="1" ht="17.25">
      <c r="A721" s="1470">
        <v>714</v>
      </c>
      <c r="B721" s="530"/>
      <c r="C721" s="83"/>
      <c r="D721" s="76" t="s">
        <v>609</v>
      </c>
      <c r="E721" s="531"/>
      <c r="F721" s="532"/>
      <c r="G721" s="532"/>
      <c r="H721" s="533"/>
      <c r="I721" s="1413">
        <f>SUM(J721:N721)</f>
        <v>0</v>
      </c>
      <c r="J721" s="652"/>
      <c r="K721" s="652"/>
      <c r="L721" s="652"/>
      <c r="M721" s="652"/>
      <c r="N721" s="653"/>
      <c r="O721" s="82"/>
    </row>
    <row r="722" spans="1:15" s="1429" customFormat="1" ht="17.25">
      <c r="A722" s="1470">
        <v>715</v>
      </c>
      <c r="B722" s="535"/>
      <c r="C722" s="67"/>
      <c r="D722" s="536" t="s">
        <v>911</v>
      </c>
      <c r="E722" s="527"/>
      <c r="F722" s="537"/>
      <c r="G722" s="537"/>
      <c r="H722" s="538"/>
      <c r="I722" s="340">
        <f>SUM(J722:N722)</f>
        <v>16870</v>
      </c>
      <c r="J722" s="654">
        <f>SUM(J720:J721)</f>
        <v>2480</v>
      </c>
      <c r="K722" s="654">
        <f>SUM(K720:K721)</f>
        <v>670</v>
      </c>
      <c r="L722" s="654">
        <f>SUM(L720:L721)</f>
        <v>13720</v>
      </c>
      <c r="M722" s="654">
        <f>SUM(M720:M721)</f>
        <v>0</v>
      </c>
      <c r="N722" s="655">
        <f>SUM(N720:N721)</f>
        <v>0</v>
      </c>
      <c r="O722" s="359"/>
    </row>
    <row r="723" spans="1:15" s="53" customFormat="1" ht="21.75" customHeight="1">
      <c r="A723" s="1470">
        <v>716</v>
      </c>
      <c r="B723" s="77"/>
      <c r="C723" s="73">
        <v>126</v>
      </c>
      <c r="D723" s="78" t="s">
        <v>134</v>
      </c>
      <c r="E723" s="73" t="s">
        <v>33</v>
      </c>
      <c r="F723" s="44">
        <v>3461</v>
      </c>
      <c r="G723" s="44"/>
      <c r="H723" s="79">
        <v>33687</v>
      </c>
      <c r="I723" s="1436"/>
      <c r="J723" s="80"/>
      <c r="K723" s="80"/>
      <c r="L723" s="80"/>
      <c r="M723" s="80"/>
      <c r="N723" s="81"/>
      <c r="O723" s="53">
        <f>SUM(J723:N723)-I723</f>
        <v>0</v>
      </c>
    </row>
    <row r="724" spans="1:15" s="53" customFormat="1" ht="16.5">
      <c r="A724" s="1470">
        <v>717</v>
      </c>
      <c r="B724" s="526"/>
      <c r="C724" s="67"/>
      <c r="D724" s="68" t="s">
        <v>807</v>
      </c>
      <c r="E724" s="527"/>
      <c r="F724" s="528"/>
      <c r="G724" s="528"/>
      <c r="H724" s="529"/>
      <c r="I724" s="1436">
        <f>SUM(J724:N724)</f>
        <v>1207</v>
      </c>
      <c r="J724" s="80"/>
      <c r="K724" s="80"/>
      <c r="L724" s="80">
        <v>1207</v>
      </c>
      <c r="M724" s="80"/>
      <c r="N724" s="81"/>
      <c r="O724" s="59"/>
    </row>
    <row r="725" spans="1:15" s="534" customFormat="1" ht="17.25">
      <c r="A725" s="1470">
        <v>718</v>
      </c>
      <c r="B725" s="530"/>
      <c r="C725" s="83"/>
      <c r="D725" s="76" t="s">
        <v>609</v>
      </c>
      <c r="E725" s="531"/>
      <c r="F725" s="532"/>
      <c r="G725" s="532"/>
      <c r="H725" s="533"/>
      <c r="I725" s="1413">
        <f>SUM(J725:N725)</f>
        <v>0</v>
      </c>
      <c r="J725" s="652"/>
      <c r="K725" s="652"/>
      <c r="L725" s="652"/>
      <c r="M725" s="652"/>
      <c r="N725" s="653"/>
      <c r="O725" s="82"/>
    </row>
    <row r="726" spans="1:15" s="1429" customFormat="1" ht="17.25">
      <c r="A726" s="1470">
        <v>719</v>
      </c>
      <c r="B726" s="535"/>
      <c r="C726" s="67"/>
      <c r="D726" s="536" t="s">
        <v>911</v>
      </c>
      <c r="E726" s="527"/>
      <c r="F726" s="537"/>
      <c r="G726" s="537"/>
      <c r="H726" s="538"/>
      <c r="I726" s="340">
        <f>SUM(J726:N726)</f>
        <v>1207</v>
      </c>
      <c r="J726" s="654">
        <f>SUM(J724:J725)</f>
        <v>0</v>
      </c>
      <c r="K726" s="654">
        <f>SUM(K724:K725)</f>
        <v>0</v>
      </c>
      <c r="L726" s="654">
        <f>SUM(L724:L725)</f>
        <v>1207</v>
      </c>
      <c r="M726" s="654">
        <f>SUM(M724:M725)</f>
        <v>0</v>
      </c>
      <c r="N726" s="655">
        <f>SUM(N724:N725)</f>
        <v>0</v>
      </c>
      <c r="O726" s="359"/>
    </row>
    <row r="727" spans="1:15" s="53" customFormat="1" ht="21.75" customHeight="1">
      <c r="A727" s="1470">
        <v>720</v>
      </c>
      <c r="B727" s="77"/>
      <c r="C727" s="73">
        <v>127</v>
      </c>
      <c r="D727" s="78" t="s">
        <v>320</v>
      </c>
      <c r="E727" s="73" t="s">
        <v>33</v>
      </c>
      <c r="F727" s="44"/>
      <c r="G727" s="44"/>
      <c r="H727" s="79">
        <v>1931</v>
      </c>
      <c r="I727" s="1436"/>
      <c r="J727" s="80"/>
      <c r="K727" s="80"/>
      <c r="L727" s="80"/>
      <c r="M727" s="80"/>
      <c r="N727" s="81"/>
      <c r="O727" s="53">
        <f>SUM(J727:N727)-I727</f>
        <v>0</v>
      </c>
    </row>
    <row r="728" spans="1:15" s="53" customFormat="1" ht="16.5">
      <c r="A728" s="1470">
        <v>721</v>
      </c>
      <c r="B728" s="526"/>
      <c r="C728" s="67"/>
      <c r="D728" s="68" t="s">
        <v>807</v>
      </c>
      <c r="E728" s="527"/>
      <c r="F728" s="528"/>
      <c r="G728" s="528"/>
      <c r="H728" s="529"/>
      <c r="I728" s="1436">
        <f>SUM(J728:N728)</f>
        <v>17698</v>
      </c>
      <c r="J728" s="80"/>
      <c r="K728" s="80"/>
      <c r="L728" s="80">
        <v>2905</v>
      </c>
      <c r="M728" s="80"/>
      <c r="N728" s="81">
        <v>14793</v>
      </c>
      <c r="O728" s="59"/>
    </row>
    <row r="729" spans="1:15" s="534" customFormat="1" ht="17.25">
      <c r="A729" s="1470">
        <v>722</v>
      </c>
      <c r="B729" s="530"/>
      <c r="C729" s="83"/>
      <c r="D729" s="76" t="s">
        <v>971</v>
      </c>
      <c r="E729" s="531"/>
      <c r="F729" s="532"/>
      <c r="G729" s="532"/>
      <c r="H729" s="533"/>
      <c r="I729" s="1413">
        <f>SUM(J729:N729)</f>
        <v>-11698</v>
      </c>
      <c r="J729" s="652"/>
      <c r="K729" s="652"/>
      <c r="L729" s="652"/>
      <c r="M729" s="652"/>
      <c r="N729" s="653">
        <v>-11698</v>
      </c>
      <c r="O729" s="82"/>
    </row>
    <row r="730" spans="1:15" s="1429" customFormat="1" ht="17.25">
      <c r="A730" s="1470">
        <v>723</v>
      </c>
      <c r="B730" s="535"/>
      <c r="C730" s="67"/>
      <c r="D730" s="536" t="s">
        <v>911</v>
      </c>
      <c r="E730" s="527"/>
      <c r="F730" s="537"/>
      <c r="G730" s="537"/>
      <c r="H730" s="538"/>
      <c r="I730" s="340">
        <f>SUM(J730:N730)</f>
        <v>6000</v>
      </c>
      <c r="J730" s="654">
        <f>SUM(J728:J729)</f>
        <v>0</v>
      </c>
      <c r="K730" s="654">
        <f>SUM(K728:K729)</f>
        <v>0</v>
      </c>
      <c r="L730" s="654">
        <f>SUM(L728:L729)</f>
        <v>2905</v>
      </c>
      <c r="M730" s="654">
        <f>SUM(M728:M729)</f>
        <v>0</v>
      </c>
      <c r="N730" s="655">
        <f>SUM(N728:N729)</f>
        <v>3095</v>
      </c>
      <c r="O730" s="359"/>
    </row>
    <row r="731" spans="1:15" s="59" customFormat="1" ht="33">
      <c r="A731" s="1470">
        <v>724</v>
      </c>
      <c r="B731" s="66"/>
      <c r="C731" s="67">
        <v>128</v>
      </c>
      <c r="D731" s="68" t="s">
        <v>321</v>
      </c>
      <c r="E731" s="67" t="s">
        <v>33</v>
      </c>
      <c r="F731" s="46"/>
      <c r="G731" s="46">
        <v>6949</v>
      </c>
      <c r="H731" s="69">
        <v>4321</v>
      </c>
      <c r="I731" s="1436"/>
      <c r="J731" s="70"/>
      <c r="K731" s="70"/>
      <c r="L731" s="70"/>
      <c r="M731" s="70"/>
      <c r="N731" s="71"/>
      <c r="O731" s="59">
        <f>SUM(J731:N731)-I731</f>
        <v>0</v>
      </c>
    </row>
    <row r="732" spans="1:15" s="53" customFormat="1" ht="16.5">
      <c r="A732" s="1470">
        <v>725</v>
      </c>
      <c r="B732" s="526"/>
      <c r="C732" s="67"/>
      <c r="D732" s="68" t="s">
        <v>807</v>
      </c>
      <c r="E732" s="527"/>
      <c r="F732" s="528"/>
      <c r="G732" s="528"/>
      <c r="H732" s="529"/>
      <c r="I732" s="1436">
        <f>SUM(J732:N732)</f>
        <v>5071</v>
      </c>
      <c r="J732" s="80">
        <v>3993</v>
      </c>
      <c r="K732" s="80">
        <v>1078</v>
      </c>
      <c r="L732" s="80"/>
      <c r="M732" s="80"/>
      <c r="N732" s="81"/>
      <c r="O732" s="59"/>
    </row>
    <row r="733" spans="1:15" s="534" customFormat="1" ht="17.25">
      <c r="A733" s="1470">
        <v>726</v>
      </c>
      <c r="B733" s="530"/>
      <c r="C733" s="83"/>
      <c r="D733" s="76" t="s">
        <v>609</v>
      </c>
      <c r="E733" s="531"/>
      <c r="F733" s="532"/>
      <c r="G733" s="532"/>
      <c r="H733" s="533"/>
      <c r="I733" s="1413">
        <f>SUM(J733:N733)</f>
        <v>0</v>
      </c>
      <c r="J733" s="652"/>
      <c r="K733" s="652"/>
      <c r="L733" s="652"/>
      <c r="M733" s="652"/>
      <c r="N733" s="653"/>
      <c r="O733" s="82"/>
    </row>
    <row r="734" spans="1:15" s="1429" customFormat="1" ht="17.25">
      <c r="A734" s="1470">
        <v>727</v>
      </c>
      <c r="B734" s="535"/>
      <c r="C734" s="67"/>
      <c r="D734" s="536" t="s">
        <v>911</v>
      </c>
      <c r="E734" s="527"/>
      <c r="F734" s="537"/>
      <c r="G734" s="537"/>
      <c r="H734" s="538"/>
      <c r="I734" s="340">
        <f>SUM(J734:N734)</f>
        <v>5071</v>
      </c>
      <c r="J734" s="654">
        <f>SUM(J732:J733)</f>
        <v>3993</v>
      </c>
      <c r="K734" s="654">
        <f>SUM(K732:K733)</f>
        <v>1078</v>
      </c>
      <c r="L734" s="654">
        <f>SUM(L732:L733)</f>
        <v>0</v>
      </c>
      <c r="M734" s="654">
        <f>SUM(M732:M733)</f>
        <v>0</v>
      </c>
      <c r="N734" s="655">
        <f>SUM(N732:N733)</f>
        <v>0</v>
      </c>
      <c r="O734" s="359"/>
    </row>
    <row r="735" spans="1:14" s="53" customFormat="1" ht="21.75" customHeight="1">
      <c r="A735" s="1470">
        <v>728</v>
      </c>
      <c r="B735" s="77"/>
      <c r="C735" s="73">
        <v>129</v>
      </c>
      <c r="D735" s="78" t="s">
        <v>763</v>
      </c>
      <c r="E735" s="73" t="s">
        <v>33</v>
      </c>
      <c r="F735" s="44"/>
      <c r="G735" s="44"/>
      <c r="H735" s="79"/>
      <c r="I735" s="1436"/>
      <c r="J735" s="80"/>
      <c r="K735" s="80"/>
      <c r="L735" s="80"/>
      <c r="M735" s="80"/>
      <c r="N735" s="81"/>
    </row>
    <row r="736" spans="1:15" s="53" customFormat="1" ht="16.5">
      <c r="A736" s="1470">
        <v>729</v>
      </c>
      <c r="B736" s="526"/>
      <c r="C736" s="67"/>
      <c r="D736" s="68" t="s">
        <v>807</v>
      </c>
      <c r="E736" s="527"/>
      <c r="F736" s="528"/>
      <c r="G736" s="528"/>
      <c r="H736" s="529"/>
      <c r="I736" s="1436">
        <f>SUM(J736:N736)</f>
        <v>1000</v>
      </c>
      <c r="J736" s="80"/>
      <c r="K736" s="80"/>
      <c r="L736" s="80">
        <v>1000</v>
      </c>
      <c r="M736" s="80"/>
      <c r="N736" s="81"/>
      <c r="O736" s="59"/>
    </row>
    <row r="737" spans="1:15" s="534" customFormat="1" ht="17.25">
      <c r="A737" s="1470">
        <v>730</v>
      </c>
      <c r="B737" s="530"/>
      <c r="C737" s="83"/>
      <c r="D737" s="76" t="s">
        <v>609</v>
      </c>
      <c r="E737" s="531"/>
      <c r="F737" s="532"/>
      <c r="G737" s="532"/>
      <c r="H737" s="533"/>
      <c r="I737" s="1413">
        <f>SUM(J737:N737)</f>
        <v>0</v>
      </c>
      <c r="J737" s="652"/>
      <c r="K737" s="652"/>
      <c r="L737" s="652"/>
      <c r="M737" s="652"/>
      <c r="N737" s="653"/>
      <c r="O737" s="82"/>
    </row>
    <row r="738" spans="1:15" s="1429" customFormat="1" ht="17.25">
      <c r="A738" s="1470">
        <v>731</v>
      </c>
      <c r="B738" s="535"/>
      <c r="C738" s="67"/>
      <c r="D738" s="536" t="s">
        <v>911</v>
      </c>
      <c r="E738" s="527"/>
      <c r="F738" s="537"/>
      <c r="G738" s="537"/>
      <c r="H738" s="538"/>
      <c r="I738" s="340">
        <f>SUM(J738:N738)</f>
        <v>1000</v>
      </c>
      <c r="J738" s="654">
        <f>SUM(J736:J737)</f>
        <v>0</v>
      </c>
      <c r="K738" s="654">
        <f>SUM(K736:K737)</f>
        <v>0</v>
      </c>
      <c r="L738" s="654">
        <f>SUM(L736:L737)</f>
        <v>1000</v>
      </c>
      <c r="M738" s="654">
        <f>SUM(M736:M737)</f>
        <v>0</v>
      </c>
      <c r="N738" s="655">
        <f>SUM(N736:N737)</f>
        <v>0</v>
      </c>
      <c r="O738" s="359"/>
    </row>
    <row r="739" spans="1:14" s="59" customFormat="1" ht="16.5">
      <c r="A739" s="1470">
        <v>732</v>
      </c>
      <c r="B739" s="66"/>
      <c r="C739" s="67">
        <v>130</v>
      </c>
      <c r="D739" s="68" t="s">
        <v>892</v>
      </c>
      <c r="E739" s="67" t="s">
        <v>33</v>
      </c>
      <c r="F739" s="46"/>
      <c r="G739" s="46"/>
      <c r="H739" s="69"/>
      <c r="I739" s="1436"/>
      <c r="J739" s="70"/>
      <c r="K739" s="70"/>
      <c r="L739" s="70"/>
      <c r="M739" s="70"/>
      <c r="N739" s="71"/>
    </row>
    <row r="740" spans="1:15" s="53" customFormat="1" ht="16.5">
      <c r="A740" s="1470">
        <v>733</v>
      </c>
      <c r="B740" s="526"/>
      <c r="C740" s="67"/>
      <c r="D740" s="68" t="s">
        <v>807</v>
      </c>
      <c r="E740" s="527"/>
      <c r="F740" s="528"/>
      <c r="G740" s="528"/>
      <c r="H740" s="529"/>
      <c r="I740" s="1436">
        <f>SUM(J740:N740)</f>
        <v>35148</v>
      </c>
      <c r="J740" s="80"/>
      <c r="K740" s="80"/>
      <c r="L740" s="80">
        <v>35148</v>
      </c>
      <c r="M740" s="80"/>
      <c r="N740" s="81"/>
      <c r="O740" s="59"/>
    </row>
    <row r="741" spans="1:15" s="534" customFormat="1" ht="17.25">
      <c r="A741" s="1470">
        <v>734</v>
      </c>
      <c r="B741" s="530"/>
      <c r="C741" s="83"/>
      <c r="D741" s="76" t="s">
        <v>609</v>
      </c>
      <c r="E741" s="531"/>
      <c r="F741" s="532"/>
      <c r="G741" s="532"/>
      <c r="H741" s="533"/>
      <c r="I741" s="1413">
        <f>SUM(J741:N741)</f>
        <v>0</v>
      </c>
      <c r="J741" s="652"/>
      <c r="K741" s="652"/>
      <c r="L741" s="652"/>
      <c r="M741" s="652"/>
      <c r="N741" s="653"/>
      <c r="O741" s="82"/>
    </row>
    <row r="742" spans="1:15" s="1429" customFormat="1" ht="17.25">
      <c r="A742" s="1470">
        <v>735</v>
      </c>
      <c r="B742" s="535"/>
      <c r="C742" s="67"/>
      <c r="D742" s="536" t="s">
        <v>911</v>
      </c>
      <c r="E742" s="527"/>
      <c r="F742" s="537"/>
      <c r="G742" s="537"/>
      <c r="H742" s="538"/>
      <c r="I742" s="340">
        <f>SUM(J742:N742)</f>
        <v>35148</v>
      </c>
      <c r="J742" s="654">
        <f>SUM(J740:J741)</f>
        <v>0</v>
      </c>
      <c r="K742" s="654">
        <f>SUM(K740:K741)</f>
        <v>0</v>
      </c>
      <c r="L742" s="654">
        <f>SUM(L740:L741)</f>
        <v>35148</v>
      </c>
      <c r="M742" s="654">
        <f>SUM(M740:M741)</f>
        <v>0</v>
      </c>
      <c r="N742" s="655">
        <f>SUM(N740:N741)</f>
        <v>0</v>
      </c>
      <c r="O742" s="359"/>
    </row>
    <row r="743" spans="1:14" s="59" customFormat="1" ht="39.75" customHeight="1">
      <c r="A743" s="1470">
        <v>736</v>
      </c>
      <c r="B743" s="66"/>
      <c r="C743" s="67">
        <v>131</v>
      </c>
      <c r="D743" s="68" t="s">
        <v>9</v>
      </c>
      <c r="E743" s="67" t="s">
        <v>33</v>
      </c>
      <c r="F743" s="46"/>
      <c r="G743" s="46"/>
      <c r="H743" s="69"/>
      <c r="I743" s="1436"/>
      <c r="J743" s="70"/>
      <c r="K743" s="70"/>
      <c r="L743" s="70"/>
      <c r="M743" s="70"/>
      <c r="N743" s="71"/>
    </row>
    <row r="744" spans="1:15" s="53" customFormat="1" ht="16.5">
      <c r="A744" s="1470">
        <v>737</v>
      </c>
      <c r="B744" s="526"/>
      <c r="C744" s="67"/>
      <c r="D744" s="68" t="s">
        <v>807</v>
      </c>
      <c r="E744" s="527"/>
      <c r="F744" s="528"/>
      <c r="G744" s="528"/>
      <c r="H744" s="529"/>
      <c r="I744" s="1436">
        <f>SUM(J744:N744)</f>
        <v>10515</v>
      </c>
      <c r="J744" s="80"/>
      <c r="K744" s="80"/>
      <c r="L744" s="80">
        <v>10515</v>
      </c>
      <c r="M744" s="80"/>
      <c r="N744" s="81"/>
      <c r="O744" s="59"/>
    </row>
    <row r="745" spans="1:15" s="534" customFormat="1" ht="17.25">
      <c r="A745" s="1470">
        <v>738</v>
      </c>
      <c r="B745" s="530"/>
      <c r="C745" s="83"/>
      <c r="D745" s="76" t="s">
        <v>609</v>
      </c>
      <c r="E745" s="531"/>
      <c r="F745" s="532"/>
      <c r="G745" s="532"/>
      <c r="H745" s="533"/>
      <c r="I745" s="1413">
        <f>SUM(J745:N745)</f>
        <v>0</v>
      </c>
      <c r="J745" s="652"/>
      <c r="K745" s="652"/>
      <c r="L745" s="652"/>
      <c r="M745" s="652"/>
      <c r="N745" s="653"/>
      <c r="O745" s="82"/>
    </row>
    <row r="746" spans="1:15" s="1429" customFormat="1" ht="17.25">
      <c r="A746" s="1470">
        <v>739</v>
      </c>
      <c r="B746" s="535"/>
      <c r="C746" s="67"/>
      <c r="D746" s="536" t="s">
        <v>911</v>
      </c>
      <c r="E746" s="527"/>
      <c r="F746" s="537"/>
      <c r="G746" s="537"/>
      <c r="H746" s="538"/>
      <c r="I746" s="340">
        <f>SUM(J746:N746)</f>
        <v>10515</v>
      </c>
      <c r="J746" s="654">
        <f>SUM(J744:J745)</f>
        <v>0</v>
      </c>
      <c r="K746" s="654">
        <f>SUM(K744:K745)</f>
        <v>0</v>
      </c>
      <c r="L746" s="654">
        <f>SUM(L744:L745)</f>
        <v>10515</v>
      </c>
      <c r="M746" s="654">
        <f>SUM(M744:M745)</f>
        <v>0</v>
      </c>
      <c r="N746" s="655">
        <f>SUM(N744:N745)</f>
        <v>0</v>
      </c>
      <c r="O746" s="359"/>
    </row>
    <row r="747" spans="1:14" s="59" customFormat="1" ht="39.75" customHeight="1">
      <c r="A747" s="1470">
        <v>740</v>
      </c>
      <c r="B747" s="66"/>
      <c r="C747" s="67">
        <v>132</v>
      </c>
      <c r="D747" s="68" t="s">
        <v>893</v>
      </c>
      <c r="E747" s="67" t="s">
        <v>33</v>
      </c>
      <c r="F747" s="46"/>
      <c r="G747" s="46"/>
      <c r="H747" s="69"/>
      <c r="I747" s="1436"/>
      <c r="J747" s="70"/>
      <c r="K747" s="70"/>
      <c r="L747" s="70"/>
      <c r="M747" s="70"/>
      <c r="N747" s="71"/>
    </row>
    <row r="748" spans="1:15" s="53" customFormat="1" ht="16.5">
      <c r="A748" s="1470">
        <v>741</v>
      </c>
      <c r="B748" s="526"/>
      <c r="C748" s="67"/>
      <c r="D748" s="68" t="s">
        <v>807</v>
      </c>
      <c r="E748" s="527"/>
      <c r="F748" s="528"/>
      <c r="G748" s="528"/>
      <c r="H748" s="529"/>
      <c r="I748" s="1436">
        <f>SUM(J748:N748)</f>
        <v>8776</v>
      </c>
      <c r="J748" s="80"/>
      <c r="K748" s="80"/>
      <c r="L748" s="80">
        <v>8776</v>
      </c>
      <c r="M748" s="80"/>
      <c r="N748" s="81"/>
      <c r="O748" s="59"/>
    </row>
    <row r="749" spans="1:15" s="534" customFormat="1" ht="17.25">
      <c r="A749" s="1470">
        <v>742</v>
      </c>
      <c r="B749" s="530"/>
      <c r="C749" s="83"/>
      <c r="D749" s="76" t="s">
        <v>609</v>
      </c>
      <c r="E749" s="531"/>
      <c r="F749" s="532"/>
      <c r="G749" s="532"/>
      <c r="H749" s="533"/>
      <c r="I749" s="1413">
        <f>SUM(J749:N749)</f>
        <v>0</v>
      </c>
      <c r="J749" s="652"/>
      <c r="K749" s="652"/>
      <c r="L749" s="652"/>
      <c r="M749" s="652"/>
      <c r="N749" s="653"/>
      <c r="O749" s="82"/>
    </row>
    <row r="750" spans="1:15" s="1429" customFormat="1" ht="17.25">
      <c r="A750" s="1470">
        <v>743</v>
      </c>
      <c r="B750" s="535"/>
      <c r="C750" s="67"/>
      <c r="D750" s="536" t="s">
        <v>911</v>
      </c>
      <c r="E750" s="527"/>
      <c r="F750" s="537"/>
      <c r="G750" s="537"/>
      <c r="H750" s="538"/>
      <c r="I750" s="340">
        <f>SUM(J750:N750)</f>
        <v>8776</v>
      </c>
      <c r="J750" s="654">
        <f>SUM(J748:J749)</f>
        <v>0</v>
      </c>
      <c r="K750" s="654">
        <f>SUM(K748:K749)</f>
        <v>0</v>
      </c>
      <c r="L750" s="654">
        <f>SUM(L748:L749)</f>
        <v>8776</v>
      </c>
      <c r="M750" s="654">
        <f>SUM(M748:M749)</f>
        <v>0</v>
      </c>
      <c r="N750" s="655">
        <f>SUM(N748:N749)</f>
        <v>0</v>
      </c>
      <c r="O750" s="359"/>
    </row>
    <row r="751" spans="1:14" s="1387" customFormat="1" ht="25.5" customHeight="1">
      <c r="A751" s="1518">
        <v>744</v>
      </c>
      <c r="B751" s="535"/>
      <c r="C751" s="73"/>
      <c r="D751" s="1419" t="s">
        <v>842</v>
      </c>
      <c r="E751" s="527"/>
      <c r="F751" s="1366"/>
      <c r="G751" s="1366"/>
      <c r="H751" s="1367"/>
      <c r="I751" s="1413"/>
      <c r="J751" s="1414"/>
      <c r="K751" s="1414"/>
      <c r="L751" s="1414"/>
      <c r="M751" s="1414"/>
      <c r="N751" s="655"/>
    </row>
    <row r="752" spans="1:15" s="1387" customFormat="1" ht="50.25">
      <c r="A752" s="1470">
        <v>745</v>
      </c>
      <c r="B752" s="535"/>
      <c r="C752" s="67">
        <v>133</v>
      </c>
      <c r="D752" s="841" t="s">
        <v>841</v>
      </c>
      <c r="E752" s="527" t="s">
        <v>33</v>
      </c>
      <c r="F752" s="1366"/>
      <c r="G752" s="1366"/>
      <c r="H752" s="1367"/>
      <c r="I752" s="1413"/>
      <c r="J752" s="1414"/>
      <c r="K752" s="1414"/>
      <c r="L752" s="1414"/>
      <c r="M752" s="1414"/>
      <c r="N752" s="655"/>
      <c r="O752" s="359"/>
    </row>
    <row r="753" spans="1:15" s="53" customFormat="1" ht="16.5">
      <c r="A753" s="1470">
        <v>746</v>
      </c>
      <c r="B753" s="526"/>
      <c r="C753" s="67"/>
      <c r="D753" s="68" t="s">
        <v>807</v>
      </c>
      <c r="E753" s="527"/>
      <c r="F753" s="528"/>
      <c r="G753" s="528"/>
      <c r="H753" s="529"/>
      <c r="I753" s="1436">
        <f>SUM(J753:N753)</f>
        <v>700</v>
      </c>
      <c r="J753" s="80"/>
      <c r="K753" s="80"/>
      <c r="L753" s="80">
        <v>700</v>
      </c>
      <c r="M753" s="80"/>
      <c r="N753" s="81"/>
      <c r="O753" s="59"/>
    </row>
    <row r="754" spans="1:15" s="534" customFormat="1" ht="17.25">
      <c r="A754" s="1470">
        <v>747</v>
      </c>
      <c r="B754" s="530"/>
      <c r="C754" s="83"/>
      <c r="D754" s="76" t="s">
        <v>609</v>
      </c>
      <c r="E754" s="531"/>
      <c r="F754" s="532"/>
      <c r="G754" s="532"/>
      <c r="H754" s="533"/>
      <c r="I754" s="1413">
        <f>SUM(J754:N754)</f>
        <v>0</v>
      </c>
      <c r="J754" s="652"/>
      <c r="K754" s="652"/>
      <c r="L754" s="652"/>
      <c r="M754" s="652"/>
      <c r="N754" s="653"/>
      <c r="O754" s="82"/>
    </row>
    <row r="755" spans="1:15" s="1430" customFormat="1" ht="17.25">
      <c r="A755" s="1470">
        <v>748</v>
      </c>
      <c r="B755" s="535"/>
      <c r="C755" s="67"/>
      <c r="D755" s="536" t="s">
        <v>911</v>
      </c>
      <c r="E755" s="527"/>
      <c r="F755" s="537"/>
      <c r="G755" s="537"/>
      <c r="H755" s="538"/>
      <c r="I755" s="340">
        <f>SUM(J755:N755)</f>
        <v>700</v>
      </c>
      <c r="J755" s="654">
        <f>SUM(J753:J754)</f>
        <v>0</v>
      </c>
      <c r="K755" s="654">
        <f>SUM(K753:K754)</f>
        <v>0</v>
      </c>
      <c r="L755" s="654">
        <f>SUM(L753:L754)</f>
        <v>700</v>
      </c>
      <c r="M755" s="654">
        <f>SUM(M753:M754)</f>
        <v>0</v>
      </c>
      <c r="N755" s="655">
        <f>SUM(N753:N754)</f>
        <v>0</v>
      </c>
      <c r="O755" s="359"/>
    </row>
    <row r="756" spans="1:15" s="1387" customFormat="1" ht="17.25">
      <c r="A756" s="1470">
        <v>749</v>
      </c>
      <c r="B756" s="535"/>
      <c r="C756" s="67">
        <v>134</v>
      </c>
      <c r="D756" s="841" t="s">
        <v>142</v>
      </c>
      <c r="E756" s="527" t="s">
        <v>33</v>
      </c>
      <c r="F756" s="1366"/>
      <c r="G756" s="1366"/>
      <c r="H756" s="1367"/>
      <c r="I756" s="1413"/>
      <c r="J756" s="1414"/>
      <c r="K756" s="1414"/>
      <c r="L756" s="1414"/>
      <c r="M756" s="1414"/>
      <c r="N756" s="655"/>
      <c r="O756" s="359"/>
    </row>
    <row r="757" spans="1:15" s="53" customFormat="1" ht="16.5">
      <c r="A757" s="1470">
        <v>750</v>
      </c>
      <c r="B757" s="526"/>
      <c r="C757" s="67"/>
      <c r="D757" s="68" t="s">
        <v>807</v>
      </c>
      <c r="E757" s="527"/>
      <c r="F757" s="528"/>
      <c r="G757" s="528"/>
      <c r="H757" s="529"/>
      <c r="I757" s="1436">
        <f>SUM(J757:N757)</f>
        <v>1500</v>
      </c>
      <c r="J757" s="80"/>
      <c r="K757" s="80"/>
      <c r="L757" s="80">
        <v>1500</v>
      </c>
      <c r="M757" s="80"/>
      <c r="N757" s="81"/>
      <c r="O757" s="59"/>
    </row>
    <row r="758" spans="1:15" s="534" customFormat="1" ht="17.25">
      <c r="A758" s="1470">
        <v>751</v>
      </c>
      <c r="B758" s="530"/>
      <c r="C758" s="83"/>
      <c r="D758" s="76" t="s">
        <v>609</v>
      </c>
      <c r="E758" s="531"/>
      <c r="F758" s="532"/>
      <c r="G758" s="532"/>
      <c r="H758" s="533"/>
      <c r="I758" s="1413">
        <f>SUM(J758:N758)</f>
        <v>0</v>
      </c>
      <c r="J758" s="652"/>
      <c r="K758" s="652"/>
      <c r="L758" s="652"/>
      <c r="M758" s="652"/>
      <c r="N758" s="653"/>
      <c r="O758" s="82"/>
    </row>
    <row r="759" spans="1:15" s="1430" customFormat="1" ht="17.25">
      <c r="A759" s="1470">
        <v>752</v>
      </c>
      <c r="B759" s="535"/>
      <c r="C759" s="67"/>
      <c r="D759" s="536" t="s">
        <v>911</v>
      </c>
      <c r="E759" s="527"/>
      <c r="F759" s="537"/>
      <c r="G759" s="537"/>
      <c r="H759" s="538"/>
      <c r="I759" s="340">
        <f>SUM(J759:N759)</f>
        <v>1500</v>
      </c>
      <c r="J759" s="654">
        <f>SUM(J757:J758)</f>
        <v>0</v>
      </c>
      <c r="K759" s="654">
        <f>SUM(K757:K758)</f>
        <v>0</v>
      </c>
      <c r="L759" s="654">
        <f>SUM(L757:L758)</f>
        <v>1500</v>
      </c>
      <c r="M759" s="654">
        <f>SUM(M757:M758)</f>
        <v>0</v>
      </c>
      <c r="N759" s="655">
        <f>SUM(N757:N758)</f>
        <v>0</v>
      </c>
      <c r="O759" s="359"/>
    </row>
    <row r="760" spans="1:15" s="1387" customFormat="1" ht="17.25">
      <c r="A760" s="1470">
        <v>753</v>
      </c>
      <c r="B760" s="535"/>
      <c r="C760" s="67">
        <v>135</v>
      </c>
      <c r="D760" s="841" t="s">
        <v>143</v>
      </c>
      <c r="E760" s="527" t="s">
        <v>33</v>
      </c>
      <c r="F760" s="1366"/>
      <c r="G760" s="1366"/>
      <c r="H760" s="1367"/>
      <c r="I760" s="1413"/>
      <c r="J760" s="1414"/>
      <c r="K760" s="1414"/>
      <c r="L760" s="1414"/>
      <c r="M760" s="1414"/>
      <c r="N760" s="655"/>
      <c r="O760" s="359"/>
    </row>
    <row r="761" spans="1:15" s="53" customFormat="1" ht="16.5">
      <c r="A761" s="1470">
        <v>754</v>
      </c>
      <c r="B761" s="526"/>
      <c r="C761" s="67"/>
      <c r="D761" s="68" t="s">
        <v>807</v>
      </c>
      <c r="E761" s="527"/>
      <c r="F761" s="528"/>
      <c r="G761" s="528"/>
      <c r="H761" s="529"/>
      <c r="I761" s="1436">
        <f>SUM(J761:N761)</f>
        <v>300</v>
      </c>
      <c r="J761" s="80"/>
      <c r="K761" s="80"/>
      <c r="L761" s="80">
        <v>300</v>
      </c>
      <c r="M761" s="80"/>
      <c r="N761" s="81"/>
      <c r="O761" s="59"/>
    </row>
    <row r="762" spans="1:15" s="534" customFormat="1" ht="17.25">
      <c r="A762" s="1470">
        <v>755</v>
      </c>
      <c r="B762" s="530"/>
      <c r="C762" s="83"/>
      <c r="D762" s="76" t="s">
        <v>609</v>
      </c>
      <c r="E762" s="531"/>
      <c r="F762" s="532"/>
      <c r="G762" s="532"/>
      <c r="H762" s="533"/>
      <c r="I762" s="1413">
        <f>SUM(J762:N762)</f>
        <v>0</v>
      </c>
      <c r="J762" s="652"/>
      <c r="K762" s="652"/>
      <c r="L762" s="652"/>
      <c r="M762" s="652"/>
      <c r="N762" s="653"/>
      <c r="O762" s="82"/>
    </row>
    <row r="763" spans="1:15" s="1430" customFormat="1" ht="17.25">
      <c r="A763" s="1470">
        <v>756</v>
      </c>
      <c r="B763" s="535"/>
      <c r="C763" s="67"/>
      <c r="D763" s="536" t="s">
        <v>911</v>
      </c>
      <c r="E763" s="527"/>
      <c r="F763" s="537"/>
      <c r="G763" s="537"/>
      <c r="H763" s="538"/>
      <c r="I763" s="340">
        <f>SUM(J763:N763)</f>
        <v>300</v>
      </c>
      <c r="J763" s="654">
        <f>SUM(J761:J762)</f>
        <v>0</v>
      </c>
      <c r="K763" s="654">
        <f>SUM(K761:K762)</f>
        <v>0</v>
      </c>
      <c r="L763" s="654">
        <f>SUM(L761:L762)</f>
        <v>300</v>
      </c>
      <c r="M763" s="654">
        <f>SUM(M761:M762)</f>
        <v>0</v>
      </c>
      <c r="N763" s="655">
        <f>SUM(N761:N762)</f>
        <v>0</v>
      </c>
      <c r="O763" s="359"/>
    </row>
    <row r="764" spans="1:14" s="1486" customFormat="1" ht="19.5" customHeight="1">
      <c r="A764" s="1470">
        <v>757</v>
      </c>
      <c r="B764" s="535"/>
      <c r="C764" s="73">
        <v>136</v>
      </c>
      <c r="D764" s="841" t="s">
        <v>703</v>
      </c>
      <c r="E764" s="527" t="s">
        <v>33</v>
      </c>
      <c r="F764" s="1366"/>
      <c r="G764" s="1366"/>
      <c r="H764" s="1367"/>
      <c r="I764" s="1413"/>
      <c r="J764" s="1414"/>
      <c r="K764" s="1414"/>
      <c r="L764" s="1414"/>
      <c r="M764" s="1414"/>
      <c r="N764" s="655"/>
    </row>
    <row r="765" spans="1:15" s="53" customFormat="1" ht="16.5">
      <c r="A765" s="1470">
        <v>758</v>
      </c>
      <c r="B765" s="526"/>
      <c r="C765" s="67"/>
      <c r="D765" s="68" t="s">
        <v>807</v>
      </c>
      <c r="E765" s="527"/>
      <c r="F765" s="528"/>
      <c r="G765" s="528"/>
      <c r="H765" s="529"/>
      <c r="I765" s="1436">
        <f>SUM(J765:N765)</f>
        <v>500</v>
      </c>
      <c r="J765" s="80"/>
      <c r="K765" s="80"/>
      <c r="L765" s="80">
        <v>500</v>
      </c>
      <c r="M765" s="80"/>
      <c r="N765" s="81"/>
      <c r="O765" s="59"/>
    </row>
    <row r="766" spans="1:15" s="534" customFormat="1" ht="17.25">
      <c r="A766" s="1470">
        <v>759</v>
      </c>
      <c r="B766" s="530"/>
      <c r="C766" s="83"/>
      <c r="D766" s="76" t="s">
        <v>609</v>
      </c>
      <c r="E766" s="531"/>
      <c r="F766" s="532"/>
      <c r="G766" s="532"/>
      <c r="H766" s="533"/>
      <c r="I766" s="1413">
        <f>SUM(J766:N766)</f>
        <v>0</v>
      </c>
      <c r="J766" s="652"/>
      <c r="K766" s="652"/>
      <c r="L766" s="652"/>
      <c r="M766" s="652"/>
      <c r="N766" s="653"/>
      <c r="O766" s="82"/>
    </row>
    <row r="767" spans="1:15" s="1430" customFormat="1" ht="17.25">
      <c r="A767" s="1470">
        <v>760</v>
      </c>
      <c r="B767" s="535"/>
      <c r="C767" s="67"/>
      <c r="D767" s="536" t="s">
        <v>911</v>
      </c>
      <c r="E767" s="527"/>
      <c r="F767" s="537"/>
      <c r="G767" s="537"/>
      <c r="H767" s="538"/>
      <c r="I767" s="340">
        <f>SUM(J767:N767)</f>
        <v>500</v>
      </c>
      <c r="J767" s="654">
        <f>SUM(J765:J766)</f>
        <v>0</v>
      </c>
      <c r="K767" s="654">
        <f>SUM(K765:K766)</f>
        <v>0</v>
      </c>
      <c r="L767" s="654">
        <f>SUM(L765:L766)</f>
        <v>500</v>
      </c>
      <c r="M767" s="654">
        <f>SUM(M765:M766)</f>
        <v>0</v>
      </c>
      <c r="N767" s="655">
        <f>SUM(N765:N766)</f>
        <v>0</v>
      </c>
      <c r="O767" s="359"/>
    </row>
    <row r="768" spans="1:14" s="1486" customFormat="1" ht="19.5" customHeight="1">
      <c r="A768" s="1470">
        <v>761</v>
      </c>
      <c r="B768" s="535"/>
      <c r="C768" s="73">
        <v>137</v>
      </c>
      <c r="D768" s="841" t="s">
        <v>154</v>
      </c>
      <c r="E768" s="527" t="s">
        <v>33</v>
      </c>
      <c r="F768" s="1366"/>
      <c r="G768" s="1366"/>
      <c r="H768" s="1367"/>
      <c r="I768" s="1413"/>
      <c r="J768" s="1414"/>
      <c r="K768" s="1414"/>
      <c r="L768" s="1414"/>
      <c r="M768" s="1414"/>
      <c r="N768" s="655"/>
    </row>
    <row r="769" spans="1:15" s="53" customFormat="1" ht="16.5">
      <c r="A769" s="1470">
        <v>762</v>
      </c>
      <c r="B769" s="526"/>
      <c r="C769" s="67"/>
      <c r="D769" s="68" t="s">
        <v>807</v>
      </c>
      <c r="E769" s="527"/>
      <c r="F769" s="528"/>
      <c r="G769" s="528"/>
      <c r="H769" s="529"/>
      <c r="I769" s="1436">
        <f>SUM(J769:N769)</f>
        <v>500</v>
      </c>
      <c r="J769" s="80"/>
      <c r="K769" s="80"/>
      <c r="L769" s="80">
        <v>500</v>
      </c>
      <c r="M769" s="80"/>
      <c r="N769" s="81"/>
      <c r="O769" s="59"/>
    </row>
    <row r="770" spans="1:15" s="534" customFormat="1" ht="17.25">
      <c r="A770" s="1470">
        <v>763</v>
      </c>
      <c r="B770" s="530"/>
      <c r="C770" s="83"/>
      <c r="D770" s="76" t="s">
        <v>609</v>
      </c>
      <c r="E770" s="531"/>
      <c r="F770" s="532"/>
      <c r="G770" s="532"/>
      <c r="H770" s="533"/>
      <c r="I770" s="1413">
        <f>SUM(J770:N770)</f>
        <v>0</v>
      </c>
      <c r="J770" s="652"/>
      <c r="K770" s="652"/>
      <c r="L770" s="652"/>
      <c r="M770" s="652"/>
      <c r="N770" s="653"/>
      <c r="O770" s="82"/>
    </row>
    <row r="771" spans="1:15" s="1430" customFormat="1" ht="17.25">
      <c r="A771" s="1470">
        <v>764</v>
      </c>
      <c r="B771" s="535"/>
      <c r="C771" s="67"/>
      <c r="D771" s="536" t="s">
        <v>911</v>
      </c>
      <c r="E771" s="527"/>
      <c r="F771" s="537"/>
      <c r="G771" s="537"/>
      <c r="H771" s="538"/>
      <c r="I771" s="340">
        <f>SUM(J771:N771)</f>
        <v>500</v>
      </c>
      <c r="J771" s="654">
        <f>SUM(J769:J770)</f>
        <v>0</v>
      </c>
      <c r="K771" s="654">
        <f>SUM(K769:K770)</f>
        <v>0</v>
      </c>
      <c r="L771" s="654">
        <f>SUM(L769:L770)</f>
        <v>500</v>
      </c>
      <c r="M771" s="654">
        <f>SUM(M769:M770)</f>
        <v>0</v>
      </c>
      <c r="N771" s="655">
        <f>SUM(N769:N770)</f>
        <v>0</v>
      </c>
      <c r="O771" s="359"/>
    </row>
    <row r="772" spans="1:14" s="1486" customFormat="1" ht="19.5" customHeight="1">
      <c r="A772" s="1470">
        <v>765</v>
      </c>
      <c r="B772" s="535"/>
      <c r="C772" s="73">
        <v>138</v>
      </c>
      <c r="D772" s="841" t="s">
        <v>156</v>
      </c>
      <c r="E772" s="527" t="s">
        <v>33</v>
      </c>
      <c r="F772" s="1366"/>
      <c r="G772" s="1366"/>
      <c r="H772" s="1367"/>
      <c r="I772" s="1413"/>
      <c r="J772" s="1414"/>
      <c r="K772" s="1414"/>
      <c r="L772" s="1414"/>
      <c r="M772" s="1414"/>
      <c r="N772" s="655"/>
    </row>
    <row r="773" spans="1:15" s="53" customFormat="1" ht="16.5">
      <c r="A773" s="1470">
        <v>766</v>
      </c>
      <c r="B773" s="526"/>
      <c r="C773" s="67"/>
      <c r="D773" s="68" t="s">
        <v>807</v>
      </c>
      <c r="E773" s="527"/>
      <c r="F773" s="528"/>
      <c r="G773" s="528"/>
      <c r="H773" s="529"/>
      <c r="I773" s="1436">
        <f>SUM(J773:N773)</f>
        <v>543</v>
      </c>
      <c r="J773" s="80"/>
      <c r="K773" s="80"/>
      <c r="L773" s="80">
        <v>543</v>
      </c>
      <c r="M773" s="80"/>
      <c r="N773" s="81"/>
      <c r="O773" s="59"/>
    </row>
    <row r="774" spans="1:15" s="534" customFormat="1" ht="17.25">
      <c r="A774" s="1470">
        <v>767</v>
      </c>
      <c r="B774" s="530"/>
      <c r="C774" s="83"/>
      <c r="D774" s="76" t="s">
        <v>609</v>
      </c>
      <c r="E774" s="531"/>
      <c r="F774" s="532"/>
      <c r="G774" s="532"/>
      <c r="H774" s="533"/>
      <c r="I774" s="1413">
        <f>SUM(J774:N774)</f>
        <v>0</v>
      </c>
      <c r="J774" s="652"/>
      <c r="K774" s="652"/>
      <c r="L774" s="652"/>
      <c r="M774" s="652"/>
      <c r="N774" s="653"/>
      <c r="O774" s="82"/>
    </row>
    <row r="775" spans="1:15" s="1430" customFormat="1" ht="17.25">
      <c r="A775" s="1470">
        <v>768</v>
      </c>
      <c r="B775" s="535"/>
      <c r="C775" s="67"/>
      <c r="D775" s="536" t="s">
        <v>911</v>
      </c>
      <c r="E775" s="527"/>
      <c r="F775" s="537"/>
      <c r="G775" s="537"/>
      <c r="H775" s="538"/>
      <c r="I775" s="340">
        <f>SUM(J775:N775)</f>
        <v>543</v>
      </c>
      <c r="J775" s="654">
        <f>SUM(J773:J774)</f>
        <v>0</v>
      </c>
      <c r="K775" s="654">
        <f>SUM(K773:K774)</f>
        <v>0</v>
      </c>
      <c r="L775" s="654">
        <f>SUM(L773:L774)</f>
        <v>543</v>
      </c>
      <c r="M775" s="654">
        <f>SUM(M773:M774)</f>
        <v>0</v>
      </c>
      <c r="N775" s="655">
        <f>SUM(N773:N774)</f>
        <v>0</v>
      </c>
      <c r="O775" s="359"/>
    </row>
    <row r="776" spans="1:14" s="1486" customFormat="1" ht="19.5" customHeight="1">
      <c r="A776" s="1470">
        <v>769</v>
      </c>
      <c r="B776" s="535"/>
      <c r="C776" s="73">
        <v>139</v>
      </c>
      <c r="D776" s="841" t="s">
        <v>157</v>
      </c>
      <c r="E776" s="527" t="s">
        <v>33</v>
      </c>
      <c r="F776" s="1366"/>
      <c r="G776" s="1366"/>
      <c r="H776" s="1367"/>
      <c r="I776" s="1413"/>
      <c r="J776" s="1414"/>
      <c r="K776" s="1414"/>
      <c r="L776" s="1414"/>
      <c r="M776" s="1414"/>
      <c r="N776" s="655"/>
    </row>
    <row r="777" spans="1:15" s="53" customFormat="1" ht="16.5">
      <c r="A777" s="1470">
        <v>770</v>
      </c>
      <c r="B777" s="526"/>
      <c r="C777" s="67"/>
      <c r="D777" s="68" t="s">
        <v>807</v>
      </c>
      <c r="E777" s="527"/>
      <c r="F777" s="528"/>
      <c r="G777" s="528"/>
      <c r="H777" s="529"/>
      <c r="I777" s="1436">
        <f>SUM(J777:N777)</f>
        <v>318</v>
      </c>
      <c r="J777" s="80"/>
      <c r="K777" s="80"/>
      <c r="L777" s="80">
        <v>318</v>
      </c>
      <c r="M777" s="80"/>
      <c r="N777" s="81"/>
      <c r="O777" s="59"/>
    </row>
    <row r="778" spans="1:15" s="534" customFormat="1" ht="17.25">
      <c r="A778" s="1470">
        <v>771</v>
      </c>
      <c r="B778" s="530"/>
      <c r="C778" s="83"/>
      <c r="D778" s="76" t="s">
        <v>609</v>
      </c>
      <c r="E778" s="531"/>
      <c r="F778" s="532"/>
      <c r="G778" s="532"/>
      <c r="H778" s="533"/>
      <c r="I778" s="1413">
        <f>SUM(J778:N778)</f>
        <v>0</v>
      </c>
      <c r="J778" s="652"/>
      <c r="K778" s="652"/>
      <c r="L778" s="652"/>
      <c r="M778" s="652"/>
      <c r="N778" s="653"/>
      <c r="O778" s="82"/>
    </row>
    <row r="779" spans="1:15" s="1430" customFormat="1" ht="17.25">
      <c r="A779" s="1470">
        <v>772</v>
      </c>
      <c r="B779" s="535"/>
      <c r="C779" s="67"/>
      <c r="D779" s="536" t="s">
        <v>911</v>
      </c>
      <c r="E779" s="527"/>
      <c r="F779" s="537"/>
      <c r="G779" s="537"/>
      <c r="H779" s="538"/>
      <c r="I779" s="340">
        <f>SUM(J779:N779)</f>
        <v>318</v>
      </c>
      <c r="J779" s="654">
        <f>SUM(J777:J778)</f>
        <v>0</v>
      </c>
      <c r="K779" s="654">
        <f>SUM(K777:K778)</f>
        <v>0</v>
      </c>
      <c r="L779" s="654">
        <f>SUM(L777:L778)</f>
        <v>318</v>
      </c>
      <c r="M779" s="654">
        <f>SUM(M777:M778)</f>
        <v>0</v>
      </c>
      <c r="N779" s="655">
        <f>SUM(N777:N778)</f>
        <v>0</v>
      </c>
      <c r="O779" s="359"/>
    </row>
    <row r="780" spans="1:15" s="1387" customFormat="1" ht="17.25">
      <c r="A780" s="1470">
        <v>773</v>
      </c>
      <c r="B780" s="535"/>
      <c r="C780" s="67">
        <v>140</v>
      </c>
      <c r="D780" s="841" t="s">
        <v>158</v>
      </c>
      <c r="E780" s="527" t="s">
        <v>33</v>
      </c>
      <c r="F780" s="1366"/>
      <c r="G780" s="1366"/>
      <c r="H780" s="1367"/>
      <c r="I780" s="1413"/>
      <c r="J780" s="1414"/>
      <c r="K780" s="1414"/>
      <c r="L780" s="1414"/>
      <c r="M780" s="1414"/>
      <c r="N780" s="655"/>
      <c r="O780" s="359"/>
    </row>
    <row r="781" spans="1:15" s="53" customFormat="1" ht="16.5">
      <c r="A781" s="1470">
        <v>774</v>
      </c>
      <c r="B781" s="526"/>
      <c r="C781" s="67"/>
      <c r="D781" s="68" t="s">
        <v>807</v>
      </c>
      <c r="E781" s="527"/>
      <c r="F781" s="528"/>
      <c r="G781" s="528"/>
      <c r="H781" s="529"/>
      <c r="I781" s="1436">
        <f>SUM(J781:N781)</f>
        <v>537</v>
      </c>
      <c r="J781" s="80"/>
      <c r="K781" s="80"/>
      <c r="L781" s="80">
        <v>537</v>
      </c>
      <c r="M781" s="80"/>
      <c r="N781" s="81"/>
      <c r="O781" s="59"/>
    </row>
    <row r="782" spans="1:15" s="534" customFormat="1" ht="17.25">
      <c r="A782" s="1470">
        <v>775</v>
      </c>
      <c r="B782" s="530"/>
      <c r="C782" s="83"/>
      <c r="D782" s="76" t="s">
        <v>609</v>
      </c>
      <c r="E782" s="531"/>
      <c r="F782" s="532"/>
      <c r="G782" s="532"/>
      <c r="H782" s="533"/>
      <c r="I782" s="1413">
        <f>SUM(J782:N782)</f>
        <v>0</v>
      </c>
      <c r="J782" s="652"/>
      <c r="K782" s="652"/>
      <c r="L782" s="652"/>
      <c r="M782" s="652"/>
      <c r="N782" s="653"/>
      <c r="O782" s="82"/>
    </row>
    <row r="783" spans="1:15" s="1430" customFormat="1" ht="17.25">
      <c r="A783" s="1470">
        <v>776</v>
      </c>
      <c r="B783" s="535"/>
      <c r="C783" s="67"/>
      <c r="D783" s="536" t="s">
        <v>911</v>
      </c>
      <c r="E783" s="527"/>
      <c r="F783" s="537"/>
      <c r="G783" s="537"/>
      <c r="H783" s="538"/>
      <c r="I783" s="340">
        <f>SUM(J783:N783)</f>
        <v>537</v>
      </c>
      <c r="J783" s="654">
        <f>SUM(J781:J782)</f>
        <v>0</v>
      </c>
      <c r="K783" s="654">
        <f>SUM(K781:K782)</f>
        <v>0</v>
      </c>
      <c r="L783" s="654">
        <f>SUM(L781:L782)</f>
        <v>537</v>
      </c>
      <c r="M783" s="654">
        <f>SUM(M781:M782)</f>
        <v>0</v>
      </c>
      <c r="N783" s="655">
        <f>SUM(N781:N782)</f>
        <v>0</v>
      </c>
      <c r="O783" s="359"/>
    </row>
    <row r="784" spans="1:15" s="1387" customFormat="1" ht="17.25">
      <c r="A784" s="1470">
        <v>777</v>
      </c>
      <c r="B784" s="535"/>
      <c r="C784" s="67">
        <v>141</v>
      </c>
      <c r="D784" s="841" t="s">
        <v>161</v>
      </c>
      <c r="E784" s="527" t="s">
        <v>33</v>
      </c>
      <c r="F784" s="1366"/>
      <c r="G784" s="1366"/>
      <c r="H784" s="1367"/>
      <c r="I784" s="1413"/>
      <c r="J784" s="1414"/>
      <c r="K784" s="1414"/>
      <c r="L784" s="1414"/>
      <c r="M784" s="1414"/>
      <c r="N784" s="655"/>
      <c r="O784" s="359"/>
    </row>
    <row r="785" spans="1:15" s="53" customFormat="1" ht="16.5">
      <c r="A785" s="1470">
        <v>778</v>
      </c>
      <c r="B785" s="526"/>
      <c r="C785" s="67"/>
      <c r="D785" s="68" t="s">
        <v>807</v>
      </c>
      <c r="E785" s="527"/>
      <c r="F785" s="528"/>
      <c r="G785" s="528"/>
      <c r="H785" s="529"/>
      <c r="I785" s="1436">
        <f>SUM(J785:N785)</f>
        <v>300</v>
      </c>
      <c r="J785" s="80"/>
      <c r="K785" s="80"/>
      <c r="L785" s="80">
        <v>300</v>
      </c>
      <c r="M785" s="80"/>
      <c r="N785" s="81"/>
      <c r="O785" s="59"/>
    </row>
    <row r="786" spans="1:15" s="534" customFormat="1" ht="17.25">
      <c r="A786" s="1470">
        <v>779</v>
      </c>
      <c r="B786" s="530"/>
      <c r="C786" s="83"/>
      <c r="D786" s="76" t="s">
        <v>609</v>
      </c>
      <c r="E786" s="531"/>
      <c r="F786" s="532"/>
      <c r="G786" s="532"/>
      <c r="H786" s="533"/>
      <c r="I786" s="1413">
        <f>SUM(J786:N786)</f>
        <v>0</v>
      </c>
      <c r="J786" s="652"/>
      <c r="K786" s="652"/>
      <c r="L786" s="652"/>
      <c r="M786" s="652"/>
      <c r="N786" s="653"/>
      <c r="O786" s="82"/>
    </row>
    <row r="787" spans="1:15" s="1430" customFormat="1" ht="17.25">
      <c r="A787" s="1470">
        <v>780</v>
      </c>
      <c r="B787" s="535"/>
      <c r="C787" s="67"/>
      <c r="D787" s="536" t="s">
        <v>911</v>
      </c>
      <c r="E787" s="527"/>
      <c r="F787" s="537"/>
      <c r="G787" s="537"/>
      <c r="H787" s="538"/>
      <c r="I787" s="340">
        <f>SUM(J787:N787)</f>
        <v>300</v>
      </c>
      <c r="J787" s="654">
        <f>SUM(J785:J786)</f>
        <v>0</v>
      </c>
      <c r="K787" s="654">
        <f>SUM(K785:K786)</f>
        <v>0</v>
      </c>
      <c r="L787" s="654">
        <f>SUM(L785:L786)</f>
        <v>300</v>
      </c>
      <c r="M787" s="654">
        <f>SUM(M785:M786)</f>
        <v>0</v>
      </c>
      <c r="N787" s="655">
        <f>SUM(N785:N786)</f>
        <v>0</v>
      </c>
      <c r="O787" s="359"/>
    </row>
    <row r="788" spans="1:15" s="1387" customFormat="1" ht="17.25">
      <c r="A788" s="1470">
        <v>781</v>
      </c>
      <c r="B788" s="535"/>
      <c r="C788" s="67">
        <v>142</v>
      </c>
      <c r="D788" s="841" t="s">
        <v>162</v>
      </c>
      <c r="E788" s="527" t="s">
        <v>33</v>
      </c>
      <c r="F788" s="1366"/>
      <c r="G788" s="1366"/>
      <c r="H788" s="1367"/>
      <c r="I788" s="1413"/>
      <c r="J788" s="1414"/>
      <c r="K788" s="1414"/>
      <c r="L788" s="1414"/>
      <c r="M788" s="1414"/>
      <c r="N788" s="655"/>
      <c r="O788" s="359"/>
    </row>
    <row r="789" spans="1:15" s="53" customFormat="1" ht="16.5">
      <c r="A789" s="1470">
        <v>782</v>
      </c>
      <c r="B789" s="526"/>
      <c r="C789" s="67"/>
      <c r="D789" s="68" t="s">
        <v>807</v>
      </c>
      <c r="E789" s="527"/>
      <c r="F789" s="528"/>
      <c r="G789" s="528"/>
      <c r="H789" s="529"/>
      <c r="I789" s="1436">
        <f>SUM(J789:N789)</f>
        <v>400</v>
      </c>
      <c r="J789" s="80"/>
      <c r="K789" s="80"/>
      <c r="L789" s="80">
        <v>400</v>
      </c>
      <c r="M789" s="80"/>
      <c r="N789" s="81"/>
      <c r="O789" s="59"/>
    </row>
    <row r="790" spans="1:15" s="534" customFormat="1" ht="17.25">
      <c r="A790" s="1470">
        <v>783</v>
      </c>
      <c r="B790" s="530"/>
      <c r="C790" s="83"/>
      <c r="D790" s="76" t="s">
        <v>609</v>
      </c>
      <c r="E790" s="531"/>
      <c r="F790" s="532"/>
      <c r="G790" s="532"/>
      <c r="H790" s="533"/>
      <c r="I790" s="1413">
        <f>SUM(J790:N790)</f>
        <v>0</v>
      </c>
      <c r="J790" s="652"/>
      <c r="K790" s="652"/>
      <c r="L790" s="652"/>
      <c r="M790" s="652"/>
      <c r="N790" s="653"/>
      <c r="O790" s="82"/>
    </row>
    <row r="791" spans="1:15" s="1430" customFormat="1" ht="17.25">
      <c r="A791" s="1470">
        <v>784</v>
      </c>
      <c r="B791" s="535"/>
      <c r="C791" s="67"/>
      <c r="D791" s="536" t="s">
        <v>911</v>
      </c>
      <c r="E791" s="527"/>
      <c r="F791" s="537"/>
      <c r="G791" s="537"/>
      <c r="H791" s="538"/>
      <c r="I791" s="340">
        <f>SUM(J791:N791)</f>
        <v>400</v>
      </c>
      <c r="J791" s="654">
        <f>SUM(J789:J790)</f>
        <v>0</v>
      </c>
      <c r="K791" s="654">
        <f>SUM(K789:K790)</f>
        <v>0</v>
      </c>
      <c r="L791" s="654">
        <f>SUM(L789:L790)</f>
        <v>400</v>
      </c>
      <c r="M791" s="654">
        <f>SUM(M789:M790)</f>
        <v>0</v>
      </c>
      <c r="N791" s="655">
        <f>SUM(N789:N790)</f>
        <v>0</v>
      </c>
      <c r="O791" s="359"/>
    </row>
    <row r="792" spans="1:15" s="1387" customFormat="1" ht="17.25">
      <c r="A792" s="1470">
        <v>785</v>
      </c>
      <c r="B792" s="535"/>
      <c r="C792" s="67">
        <v>143</v>
      </c>
      <c r="D792" s="841" t="s">
        <v>163</v>
      </c>
      <c r="E792" s="527" t="s">
        <v>33</v>
      </c>
      <c r="F792" s="1366"/>
      <c r="G792" s="1366"/>
      <c r="H792" s="1367"/>
      <c r="I792" s="1413"/>
      <c r="J792" s="1414"/>
      <c r="K792" s="1414"/>
      <c r="L792" s="1414"/>
      <c r="M792" s="1414"/>
      <c r="N792" s="655"/>
      <c r="O792" s="359"/>
    </row>
    <row r="793" spans="1:15" s="53" customFormat="1" ht="16.5">
      <c r="A793" s="1470">
        <v>786</v>
      </c>
      <c r="B793" s="526"/>
      <c r="C793" s="67"/>
      <c r="D793" s="68" t="s">
        <v>807</v>
      </c>
      <c r="E793" s="527"/>
      <c r="F793" s="528"/>
      <c r="G793" s="528"/>
      <c r="H793" s="529"/>
      <c r="I793" s="1436">
        <f>SUM(J793:N793)</f>
        <v>60</v>
      </c>
      <c r="J793" s="80"/>
      <c r="K793" s="80"/>
      <c r="L793" s="80">
        <v>60</v>
      </c>
      <c r="M793" s="80"/>
      <c r="N793" s="81"/>
      <c r="O793" s="59"/>
    </row>
    <row r="794" spans="1:15" s="534" customFormat="1" ht="17.25">
      <c r="A794" s="1470">
        <v>787</v>
      </c>
      <c r="B794" s="530"/>
      <c r="C794" s="83"/>
      <c r="D794" s="76" t="s">
        <v>609</v>
      </c>
      <c r="E794" s="531"/>
      <c r="F794" s="532"/>
      <c r="G794" s="532"/>
      <c r="H794" s="533"/>
      <c r="I794" s="1413">
        <f>SUM(J794:N794)</f>
        <v>0</v>
      </c>
      <c r="J794" s="652"/>
      <c r="K794" s="652"/>
      <c r="L794" s="652"/>
      <c r="M794" s="652"/>
      <c r="N794" s="653"/>
      <c r="O794" s="82"/>
    </row>
    <row r="795" spans="1:15" s="1430" customFormat="1" ht="17.25">
      <c r="A795" s="1470">
        <v>788</v>
      </c>
      <c r="B795" s="535"/>
      <c r="C795" s="67"/>
      <c r="D795" s="536" t="s">
        <v>911</v>
      </c>
      <c r="E795" s="527"/>
      <c r="F795" s="537"/>
      <c r="G795" s="537"/>
      <c r="H795" s="538"/>
      <c r="I795" s="340">
        <f>SUM(J795:N795)</f>
        <v>60</v>
      </c>
      <c r="J795" s="654">
        <f>SUM(J793:J794)</f>
        <v>0</v>
      </c>
      <c r="K795" s="654">
        <f>SUM(K793:K794)</f>
        <v>0</v>
      </c>
      <c r="L795" s="654">
        <f>SUM(L793:L794)</f>
        <v>60</v>
      </c>
      <c r="M795" s="654">
        <f>SUM(M793:M794)</f>
        <v>0</v>
      </c>
      <c r="N795" s="655">
        <f>SUM(N793:N794)</f>
        <v>0</v>
      </c>
      <c r="O795" s="359"/>
    </row>
    <row r="796" spans="1:15" s="1387" customFormat="1" ht="17.25">
      <c r="A796" s="1470">
        <v>789</v>
      </c>
      <c r="B796" s="535"/>
      <c r="C796" s="67">
        <v>144</v>
      </c>
      <c r="D796" s="841" t="s">
        <v>166</v>
      </c>
      <c r="E796" s="527" t="s">
        <v>33</v>
      </c>
      <c r="F796" s="1366"/>
      <c r="G796" s="1366"/>
      <c r="H796" s="1367"/>
      <c r="I796" s="1413"/>
      <c r="J796" s="1414"/>
      <c r="K796" s="1414"/>
      <c r="L796" s="1414"/>
      <c r="M796" s="1414"/>
      <c r="N796" s="655"/>
      <c r="O796" s="359"/>
    </row>
    <row r="797" spans="1:15" s="53" customFormat="1" ht="16.5">
      <c r="A797" s="1470">
        <v>790</v>
      </c>
      <c r="B797" s="526"/>
      <c r="C797" s="67"/>
      <c r="D797" s="68" t="s">
        <v>807</v>
      </c>
      <c r="E797" s="527"/>
      <c r="F797" s="528"/>
      <c r="G797" s="528"/>
      <c r="H797" s="529"/>
      <c r="I797" s="1436">
        <f>SUM(J797:N797)</f>
        <v>300</v>
      </c>
      <c r="J797" s="80"/>
      <c r="K797" s="80"/>
      <c r="L797" s="80">
        <v>300</v>
      </c>
      <c r="M797" s="80"/>
      <c r="N797" s="81"/>
      <c r="O797" s="59"/>
    </row>
    <row r="798" spans="1:15" s="534" customFormat="1" ht="17.25">
      <c r="A798" s="1470">
        <v>791</v>
      </c>
      <c r="B798" s="530"/>
      <c r="C798" s="83"/>
      <c r="D798" s="76" t="s">
        <v>609</v>
      </c>
      <c r="E798" s="531"/>
      <c r="F798" s="532"/>
      <c r="G798" s="532"/>
      <c r="H798" s="533"/>
      <c r="I798" s="1413">
        <f>SUM(J798:N798)</f>
        <v>0</v>
      </c>
      <c r="J798" s="652"/>
      <c r="K798" s="652"/>
      <c r="L798" s="652"/>
      <c r="M798" s="652"/>
      <c r="N798" s="653"/>
      <c r="O798" s="82"/>
    </row>
    <row r="799" spans="1:15" s="1430" customFormat="1" ht="17.25">
      <c r="A799" s="1470">
        <v>792</v>
      </c>
      <c r="B799" s="535"/>
      <c r="C799" s="67"/>
      <c r="D799" s="536" t="s">
        <v>911</v>
      </c>
      <c r="E799" s="527"/>
      <c r="F799" s="537"/>
      <c r="G799" s="537"/>
      <c r="H799" s="538"/>
      <c r="I799" s="340">
        <f>SUM(J799:N799)</f>
        <v>300</v>
      </c>
      <c r="J799" s="654">
        <f>SUM(J797:J798)</f>
        <v>0</v>
      </c>
      <c r="K799" s="654">
        <f>SUM(K797:K798)</f>
        <v>0</v>
      </c>
      <c r="L799" s="654">
        <f>SUM(L797:L798)</f>
        <v>300</v>
      </c>
      <c r="M799" s="654">
        <f>SUM(M797:M798)</f>
        <v>0</v>
      </c>
      <c r="N799" s="655">
        <f>SUM(N797:N798)</f>
        <v>0</v>
      </c>
      <c r="O799" s="359"/>
    </row>
    <row r="800" spans="1:15" s="1387" customFormat="1" ht="17.25">
      <c r="A800" s="1470">
        <v>793</v>
      </c>
      <c r="B800" s="535"/>
      <c r="C800" s="67">
        <v>145</v>
      </c>
      <c r="D800" s="841" t="s">
        <v>738</v>
      </c>
      <c r="E800" s="527" t="s">
        <v>33</v>
      </c>
      <c r="F800" s="1366"/>
      <c r="G800" s="1366"/>
      <c r="H800" s="1367"/>
      <c r="I800" s="1413"/>
      <c r="J800" s="1414"/>
      <c r="K800" s="1414"/>
      <c r="L800" s="1414"/>
      <c r="M800" s="1414"/>
      <c r="N800" s="655"/>
      <c r="O800" s="359"/>
    </row>
    <row r="801" spans="1:15" s="53" customFormat="1" ht="16.5">
      <c r="A801" s="1470">
        <v>794</v>
      </c>
      <c r="B801" s="526"/>
      <c r="C801" s="67"/>
      <c r="D801" s="68" t="s">
        <v>807</v>
      </c>
      <c r="E801" s="527"/>
      <c r="F801" s="528"/>
      <c r="G801" s="528"/>
      <c r="H801" s="529"/>
      <c r="I801" s="1436">
        <f>SUM(J801:N801)</f>
        <v>300</v>
      </c>
      <c r="J801" s="80"/>
      <c r="K801" s="80"/>
      <c r="L801" s="80">
        <v>300</v>
      </c>
      <c r="M801" s="80"/>
      <c r="N801" s="81"/>
      <c r="O801" s="59"/>
    </row>
    <row r="802" spans="1:15" s="534" customFormat="1" ht="17.25">
      <c r="A802" s="1470">
        <v>795</v>
      </c>
      <c r="B802" s="530"/>
      <c r="C802" s="83"/>
      <c r="D802" s="76" t="s">
        <v>609</v>
      </c>
      <c r="E802" s="531"/>
      <c r="F802" s="532"/>
      <c r="G802" s="532"/>
      <c r="H802" s="533"/>
      <c r="I802" s="1413">
        <f>SUM(J802:N802)</f>
        <v>0</v>
      </c>
      <c r="J802" s="652"/>
      <c r="K802" s="652"/>
      <c r="L802" s="652"/>
      <c r="M802" s="652"/>
      <c r="N802" s="653"/>
      <c r="O802" s="82"/>
    </row>
    <row r="803" spans="1:15" s="1430" customFormat="1" ht="17.25">
      <c r="A803" s="1470">
        <v>796</v>
      </c>
      <c r="B803" s="535"/>
      <c r="C803" s="67"/>
      <c r="D803" s="536" t="s">
        <v>911</v>
      </c>
      <c r="E803" s="527"/>
      <c r="F803" s="537"/>
      <c r="G803" s="537"/>
      <c r="H803" s="538"/>
      <c r="I803" s="340">
        <f>SUM(J803:N803)</f>
        <v>300</v>
      </c>
      <c r="J803" s="654">
        <f>SUM(J801:J802)</f>
        <v>0</v>
      </c>
      <c r="K803" s="654">
        <f>SUM(K801:K802)</f>
        <v>0</v>
      </c>
      <c r="L803" s="654">
        <f>SUM(L801:L802)</f>
        <v>300</v>
      </c>
      <c r="M803" s="654">
        <f>SUM(M801:M802)</f>
        <v>0</v>
      </c>
      <c r="N803" s="655">
        <f>SUM(N801:N802)</f>
        <v>0</v>
      </c>
      <c r="O803" s="359"/>
    </row>
    <row r="804" spans="1:15" s="1387" customFormat="1" ht="17.25">
      <c r="A804" s="1470">
        <v>797</v>
      </c>
      <c r="B804" s="535"/>
      <c r="C804" s="67">
        <v>146</v>
      </c>
      <c r="D804" s="841" t="s">
        <v>708</v>
      </c>
      <c r="E804" s="527" t="s">
        <v>33</v>
      </c>
      <c r="F804" s="1366"/>
      <c r="G804" s="1366"/>
      <c r="H804" s="1367"/>
      <c r="I804" s="1413"/>
      <c r="J804" s="1414"/>
      <c r="K804" s="1414"/>
      <c r="L804" s="1414"/>
      <c r="M804" s="1414"/>
      <c r="N804" s="655"/>
      <c r="O804" s="359"/>
    </row>
    <row r="805" spans="1:15" s="53" customFormat="1" ht="16.5">
      <c r="A805" s="1470">
        <v>798</v>
      </c>
      <c r="B805" s="526"/>
      <c r="C805" s="67"/>
      <c r="D805" s="68" t="s">
        <v>807</v>
      </c>
      <c r="E805" s="527"/>
      <c r="F805" s="528"/>
      <c r="G805" s="528"/>
      <c r="H805" s="529"/>
      <c r="I805" s="1436">
        <f>SUM(J805:N805)</f>
        <v>500</v>
      </c>
      <c r="J805" s="80"/>
      <c r="K805" s="80"/>
      <c r="L805" s="80">
        <v>500</v>
      </c>
      <c r="M805" s="80"/>
      <c r="N805" s="81"/>
      <c r="O805" s="59"/>
    </row>
    <row r="806" spans="1:15" s="534" customFormat="1" ht="17.25">
      <c r="A806" s="1470">
        <v>799</v>
      </c>
      <c r="B806" s="530"/>
      <c r="C806" s="83"/>
      <c r="D806" s="76" t="s">
        <v>609</v>
      </c>
      <c r="E806" s="531"/>
      <c r="F806" s="532"/>
      <c r="G806" s="532"/>
      <c r="H806" s="533"/>
      <c r="I806" s="1413">
        <f>SUM(J806:N806)</f>
        <v>0</v>
      </c>
      <c r="J806" s="652"/>
      <c r="K806" s="652"/>
      <c r="L806" s="652"/>
      <c r="M806" s="652"/>
      <c r="N806" s="653"/>
      <c r="O806" s="82"/>
    </row>
    <row r="807" spans="1:15" s="1430" customFormat="1" ht="17.25">
      <c r="A807" s="1470">
        <v>800</v>
      </c>
      <c r="B807" s="535"/>
      <c r="C807" s="67"/>
      <c r="D807" s="536" t="s">
        <v>911</v>
      </c>
      <c r="E807" s="527"/>
      <c r="F807" s="537"/>
      <c r="G807" s="537"/>
      <c r="H807" s="538"/>
      <c r="I807" s="340">
        <f>SUM(J807:N807)</f>
        <v>500</v>
      </c>
      <c r="J807" s="654">
        <f>SUM(J805:J806)</f>
        <v>0</v>
      </c>
      <c r="K807" s="654">
        <f>SUM(K805:K806)</f>
        <v>0</v>
      </c>
      <c r="L807" s="654">
        <f>SUM(L805:L806)</f>
        <v>500</v>
      </c>
      <c r="M807" s="654">
        <f>SUM(M805:M806)</f>
        <v>0</v>
      </c>
      <c r="N807" s="655">
        <f>SUM(N805:N806)</f>
        <v>0</v>
      </c>
      <c r="O807" s="359"/>
    </row>
    <row r="808" spans="1:15" s="1387" customFormat="1" ht="17.25">
      <c r="A808" s="1470">
        <v>801</v>
      </c>
      <c r="B808" s="535"/>
      <c r="C808" s="67">
        <v>147</v>
      </c>
      <c r="D808" s="841" t="s">
        <v>167</v>
      </c>
      <c r="E808" s="527" t="s">
        <v>33</v>
      </c>
      <c r="F808" s="1366"/>
      <c r="G808" s="1366"/>
      <c r="H808" s="1367"/>
      <c r="I808" s="1413"/>
      <c r="J808" s="1414"/>
      <c r="K808" s="1414"/>
      <c r="L808" s="1414"/>
      <c r="M808" s="1414"/>
      <c r="N808" s="655"/>
      <c r="O808" s="359"/>
    </row>
    <row r="809" spans="1:15" s="53" customFormat="1" ht="16.5">
      <c r="A809" s="1470">
        <v>802</v>
      </c>
      <c r="B809" s="526"/>
      <c r="C809" s="67"/>
      <c r="D809" s="68" t="s">
        <v>807</v>
      </c>
      <c r="E809" s="527"/>
      <c r="F809" s="528"/>
      <c r="G809" s="528"/>
      <c r="H809" s="529"/>
      <c r="I809" s="1436">
        <f>SUM(J809:N809)</f>
        <v>240</v>
      </c>
      <c r="J809" s="80"/>
      <c r="K809" s="80"/>
      <c r="L809" s="80">
        <v>240</v>
      </c>
      <c r="M809" s="80"/>
      <c r="N809" s="81"/>
      <c r="O809" s="59"/>
    </row>
    <row r="810" spans="1:15" s="534" customFormat="1" ht="17.25">
      <c r="A810" s="1470">
        <v>803</v>
      </c>
      <c r="B810" s="530"/>
      <c r="C810" s="83"/>
      <c r="D810" s="76" t="s">
        <v>609</v>
      </c>
      <c r="E810" s="531"/>
      <c r="F810" s="532"/>
      <c r="G810" s="532"/>
      <c r="H810" s="533"/>
      <c r="I810" s="1413">
        <f>SUM(J810:N810)</f>
        <v>0</v>
      </c>
      <c r="J810" s="652"/>
      <c r="K810" s="652"/>
      <c r="L810" s="652"/>
      <c r="M810" s="652"/>
      <c r="N810" s="653"/>
      <c r="O810" s="82"/>
    </row>
    <row r="811" spans="1:15" s="1430" customFormat="1" ht="17.25">
      <c r="A811" s="1470">
        <v>804</v>
      </c>
      <c r="B811" s="535"/>
      <c r="C811" s="67"/>
      <c r="D811" s="536" t="s">
        <v>911</v>
      </c>
      <c r="E811" s="527"/>
      <c r="F811" s="537"/>
      <c r="G811" s="537"/>
      <c r="H811" s="538"/>
      <c r="I811" s="340">
        <f>SUM(J811:N811)</f>
        <v>240</v>
      </c>
      <c r="J811" s="654">
        <f>SUM(J809:J810)</f>
        <v>0</v>
      </c>
      <c r="K811" s="654">
        <f>SUM(K809:K810)</f>
        <v>0</v>
      </c>
      <c r="L811" s="654">
        <f>SUM(L809:L810)</f>
        <v>240</v>
      </c>
      <c r="M811" s="654">
        <f>SUM(M809:M810)</f>
        <v>0</v>
      </c>
      <c r="N811" s="655">
        <f>SUM(N809:N810)</f>
        <v>0</v>
      </c>
      <c r="O811" s="359"/>
    </row>
    <row r="812" spans="1:15" s="1387" customFormat="1" ht="17.25">
      <c r="A812" s="1470">
        <v>805</v>
      </c>
      <c r="B812" s="535"/>
      <c r="C812" s="67">
        <v>148</v>
      </c>
      <c r="D812" s="841" t="s">
        <v>734</v>
      </c>
      <c r="E812" s="527" t="s">
        <v>33</v>
      </c>
      <c r="F812" s="1366"/>
      <c r="G812" s="1366"/>
      <c r="H812" s="1367"/>
      <c r="I812" s="1413"/>
      <c r="J812" s="1414"/>
      <c r="K812" s="1414"/>
      <c r="L812" s="1414"/>
      <c r="M812" s="1414"/>
      <c r="N812" s="655"/>
      <c r="O812" s="359"/>
    </row>
    <row r="813" spans="1:15" s="53" customFormat="1" ht="16.5">
      <c r="A813" s="1470">
        <v>806</v>
      </c>
      <c r="B813" s="526"/>
      <c r="C813" s="67"/>
      <c r="D813" s="68" t="s">
        <v>807</v>
      </c>
      <c r="E813" s="527"/>
      <c r="F813" s="528"/>
      <c r="G813" s="528"/>
      <c r="H813" s="529"/>
      <c r="I813" s="1436">
        <f>SUM(J813:N813)</f>
        <v>250</v>
      </c>
      <c r="J813" s="80"/>
      <c r="K813" s="80"/>
      <c r="L813" s="80">
        <v>250</v>
      </c>
      <c r="M813" s="80"/>
      <c r="N813" s="81"/>
      <c r="O813" s="59"/>
    </row>
    <row r="814" spans="1:15" s="534" customFormat="1" ht="17.25">
      <c r="A814" s="1470">
        <v>807</v>
      </c>
      <c r="B814" s="530"/>
      <c r="C814" s="83"/>
      <c r="D814" s="76" t="s">
        <v>609</v>
      </c>
      <c r="E814" s="531"/>
      <c r="F814" s="532"/>
      <c r="G814" s="532"/>
      <c r="H814" s="533"/>
      <c r="I814" s="1413">
        <f>SUM(J814:N814)</f>
        <v>0</v>
      </c>
      <c r="J814" s="652"/>
      <c r="K814" s="652"/>
      <c r="L814" s="652"/>
      <c r="M814" s="652"/>
      <c r="N814" s="653"/>
      <c r="O814" s="82"/>
    </row>
    <row r="815" spans="1:15" s="1430" customFormat="1" ht="17.25">
      <c r="A815" s="1470">
        <v>808</v>
      </c>
      <c r="B815" s="535"/>
      <c r="C815" s="67"/>
      <c r="D815" s="536" t="s">
        <v>911</v>
      </c>
      <c r="E815" s="527"/>
      <c r="F815" s="537"/>
      <c r="G815" s="537"/>
      <c r="H815" s="538"/>
      <c r="I815" s="340">
        <f>SUM(J815:N815)</f>
        <v>250</v>
      </c>
      <c r="J815" s="654">
        <f>SUM(J813:J814)</f>
        <v>0</v>
      </c>
      <c r="K815" s="654">
        <f>SUM(K813:K814)</f>
        <v>0</v>
      </c>
      <c r="L815" s="654">
        <f>SUM(L813:L814)</f>
        <v>250</v>
      </c>
      <c r="M815" s="654">
        <f>SUM(M813:M814)</f>
        <v>0</v>
      </c>
      <c r="N815" s="655">
        <f>SUM(N813:N814)</f>
        <v>0</v>
      </c>
      <c r="O815" s="359"/>
    </row>
    <row r="816" spans="1:15" s="1387" customFormat="1" ht="33.75">
      <c r="A816" s="1470">
        <v>809</v>
      </c>
      <c r="B816" s="535"/>
      <c r="C816" s="67">
        <v>149</v>
      </c>
      <c r="D816" s="841" t="s">
        <v>735</v>
      </c>
      <c r="E816" s="527" t="s">
        <v>33</v>
      </c>
      <c r="F816" s="1366"/>
      <c r="G816" s="1366"/>
      <c r="H816" s="1367"/>
      <c r="I816" s="1413"/>
      <c r="J816" s="1414"/>
      <c r="K816" s="1414"/>
      <c r="L816" s="1414"/>
      <c r="M816" s="1414"/>
      <c r="N816" s="655"/>
      <c r="O816" s="359"/>
    </row>
    <row r="817" spans="1:15" s="53" customFormat="1" ht="16.5">
      <c r="A817" s="1470">
        <v>810</v>
      </c>
      <c r="B817" s="526"/>
      <c r="C817" s="67"/>
      <c r="D817" s="68" t="s">
        <v>807</v>
      </c>
      <c r="E817" s="527"/>
      <c r="F817" s="528"/>
      <c r="G817" s="528"/>
      <c r="H817" s="529"/>
      <c r="I817" s="1436">
        <f>SUM(J817:N817)</f>
        <v>250</v>
      </c>
      <c r="J817" s="80"/>
      <c r="K817" s="80"/>
      <c r="L817" s="80">
        <v>250</v>
      </c>
      <c r="M817" s="80"/>
      <c r="N817" s="81"/>
      <c r="O817" s="59"/>
    </row>
    <row r="818" spans="1:15" s="534" customFormat="1" ht="17.25">
      <c r="A818" s="1470">
        <v>811</v>
      </c>
      <c r="B818" s="530"/>
      <c r="C818" s="83"/>
      <c r="D818" s="76" t="s">
        <v>609</v>
      </c>
      <c r="E818" s="531"/>
      <c r="F818" s="532"/>
      <c r="G818" s="532"/>
      <c r="H818" s="533"/>
      <c r="I818" s="1413">
        <f>SUM(J818:N818)</f>
        <v>0</v>
      </c>
      <c r="J818" s="652"/>
      <c r="K818" s="652"/>
      <c r="L818" s="652"/>
      <c r="M818" s="652"/>
      <c r="N818" s="653"/>
      <c r="O818" s="82"/>
    </row>
    <row r="819" spans="1:15" s="1430" customFormat="1" ht="17.25">
      <c r="A819" s="1470">
        <v>812</v>
      </c>
      <c r="B819" s="535"/>
      <c r="C819" s="67"/>
      <c r="D819" s="536" t="s">
        <v>911</v>
      </c>
      <c r="E819" s="527"/>
      <c r="F819" s="537"/>
      <c r="G819" s="537"/>
      <c r="H819" s="538"/>
      <c r="I819" s="340">
        <f>SUM(J819:N819)</f>
        <v>250</v>
      </c>
      <c r="J819" s="654">
        <f>SUM(J817:J818)</f>
        <v>0</v>
      </c>
      <c r="K819" s="654">
        <f>SUM(K817:K818)</f>
        <v>0</v>
      </c>
      <c r="L819" s="654">
        <f>SUM(L817:L818)</f>
        <v>250</v>
      </c>
      <c r="M819" s="654">
        <f>SUM(M817:M818)</f>
        <v>0</v>
      </c>
      <c r="N819" s="655">
        <f>SUM(N817:N818)</f>
        <v>0</v>
      </c>
      <c r="O819" s="359"/>
    </row>
    <row r="820" spans="1:15" s="1387" customFormat="1" ht="17.25">
      <c r="A820" s="1470">
        <v>813</v>
      </c>
      <c r="B820" s="535"/>
      <c r="C820" s="67">
        <v>150</v>
      </c>
      <c r="D820" s="841" t="s">
        <v>736</v>
      </c>
      <c r="E820" s="527" t="s">
        <v>33</v>
      </c>
      <c r="F820" s="1366"/>
      <c r="G820" s="1366"/>
      <c r="H820" s="1367"/>
      <c r="I820" s="1413"/>
      <c r="J820" s="1414"/>
      <c r="K820" s="1414"/>
      <c r="L820" s="1414"/>
      <c r="M820" s="1414"/>
      <c r="N820" s="655"/>
      <c r="O820" s="359"/>
    </row>
    <row r="821" spans="1:15" s="53" customFormat="1" ht="16.5">
      <c r="A821" s="1470">
        <v>814</v>
      </c>
      <c r="B821" s="526"/>
      <c r="C821" s="67"/>
      <c r="D821" s="68" t="s">
        <v>807</v>
      </c>
      <c r="E821" s="527"/>
      <c r="F821" s="528"/>
      <c r="G821" s="528"/>
      <c r="H821" s="529"/>
      <c r="I821" s="1436">
        <f>SUM(J821:N821)</f>
        <v>500</v>
      </c>
      <c r="J821" s="80"/>
      <c r="K821" s="80"/>
      <c r="L821" s="80">
        <v>500</v>
      </c>
      <c r="M821" s="80"/>
      <c r="N821" s="81"/>
      <c r="O821" s="59"/>
    </row>
    <row r="822" spans="1:15" s="534" customFormat="1" ht="17.25">
      <c r="A822" s="1470">
        <v>815</v>
      </c>
      <c r="B822" s="530"/>
      <c r="C822" s="83"/>
      <c r="D822" s="76" t="s">
        <v>609</v>
      </c>
      <c r="E822" s="531"/>
      <c r="F822" s="532"/>
      <c r="G822" s="532"/>
      <c r="H822" s="533"/>
      <c r="I822" s="1413">
        <f>SUM(J822:N822)</f>
        <v>0</v>
      </c>
      <c r="J822" s="652"/>
      <c r="K822" s="652"/>
      <c r="L822" s="652"/>
      <c r="M822" s="652"/>
      <c r="N822" s="653"/>
      <c r="O822" s="82">
        <f>SUM(L822,L818,L814,L810,L806,L802,L798,L794,L790,L786,L782,L778,L774,L770,L766,L762,L758,L754)</f>
        <v>0</v>
      </c>
    </row>
    <row r="823" spans="1:15" s="1430" customFormat="1" ht="17.25">
      <c r="A823" s="1470">
        <v>816</v>
      </c>
      <c r="B823" s="535"/>
      <c r="C823" s="67"/>
      <c r="D823" s="536" t="s">
        <v>911</v>
      </c>
      <c r="E823" s="527"/>
      <c r="F823" s="537"/>
      <c r="G823" s="537"/>
      <c r="H823" s="538"/>
      <c r="I823" s="340">
        <f>SUM(J823:N823)</f>
        <v>500</v>
      </c>
      <c r="J823" s="654">
        <f>SUM(J821:J822)</f>
        <v>0</v>
      </c>
      <c r="K823" s="654">
        <f>SUM(K821:K822)</f>
        <v>0</v>
      </c>
      <c r="L823" s="654">
        <f>SUM(L821:L822)</f>
        <v>500</v>
      </c>
      <c r="M823" s="654">
        <f>SUM(M821:M822)</f>
        <v>0</v>
      </c>
      <c r="N823" s="655">
        <f>SUM(N821:N822)</f>
        <v>0</v>
      </c>
      <c r="O823" s="359"/>
    </row>
    <row r="824" spans="1:14" s="1387" customFormat="1" ht="39.75" customHeight="1">
      <c r="A824" s="1518">
        <v>817</v>
      </c>
      <c r="B824" s="535"/>
      <c r="C824" s="73"/>
      <c r="D824" s="1419" t="s">
        <v>843</v>
      </c>
      <c r="E824" s="527"/>
      <c r="F824" s="1366"/>
      <c r="G824" s="1366"/>
      <c r="H824" s="1367"/>
      <c r="I824" s="1413"/>
      <c r="J824" s="1414"/>
      <c r="K824" s="1414"/>
      <c r="L824" s="1414"/>
      <c r="M824" s="1414"/>
      <c r="N824" s="655"/>
    </row>
    <row r="825" spans="1:15" s="1387" customFormat="1" ht="33.75">
      <c r="A825" s="1470">
        <v>818</v>
      </c>
      <c r="B825" s="535"/>
      <c r="C825" s="67">
        <v>151</v>
      </c>
      <c r="D825" s="841" t="s">
        <v>844</v>
      </c>
      <c r="E825" s="527" t="s">
        <v>33</v>
      </c>
      <c r="F825" s="1366"/>
      <c r="G825" s="1366"/>
      <c r="H825" s="1367"/>
      <c r="I825" s="1413"/>
      <c r="J825" s="1414"/>
      <c r="K825" s="1414"/>
      <c r="L825" s="1414"/>
      <c r="M825" s="1414"/>
      <c r="N825" s="655"/>
      <c r="O825" s="359"/>
    </row>
    <row r="826" spans="1:15" s="53" customFormat="1" ht="16.5">
      <c r="A826" s="1470">
        <v>819</v>
      </c>
      <c r="B826" s="526"/>
      <c r="C826" s="67"/>
      <c r="D826" s="68" t="s">
        <v>807</v>
      </c>
      <c r="E826" s="527"/>
      <c r="F826" s="528"/>
      <c r="G826" s="528"/>
      <c r="H826" s="529"/>
      <c r="I826" s="1436">
        <f>SUM(J826:N826)</f>
        <v>10</v>
      </c>
      <c r="J826" s="80"/>
      <c r="K826" s="80"/>
      <c r="L826" s="80">
        <v>10</v>
      </c>
      <c r="M826" s="80"/>
      <c r="N826" s="81"/>
      <c r="O826" s="59"/>
    </row>
    <row r="827" spans="1:15" s="534" customFormat="1" ht="17.25">
      <c r="A827" s="1470">
        <v>820</v>
      </c>
      <c r="B827" s="530"/>
      <c r="C827" s="83"/>
      <c r="D827" s="76" t="s">
        <v>609</v>
      </c>
      <c r="E827" s="531"/>
      <c r="F827" s="532"/>
      <c r="G827" s="532"/>
      <c r="H827" s="533"/>
      <c r="I827" s="1413">
        <f>SUM(J827:N827)</f>
        <v>0</v>
      </c>
      <c r="J827" s="652"/>
      <c r="K827" s="652"/>
      <c r="L827" s="652"/>
      <c r="M827" s="652"/>
      <c r="N827" s="653"/>
      <c r="O827" s="82"/>
    </row>
    <row r="828" spans="1:15" s="1430" customFormat="1" ht="17.25">
      <c r="A828" s="1470">
        <v>821</v>
      </c>
      <c r="B828" s="535"/>
      <c r="C828" s="67"/>
      <c r="D828" s="536" t="s">
        <v>911</v>
      </c>
      <c r="E828" s="527"/>
      <c r="F828" s="537"/>
      <c r="G828" s="537"/>
      <c r="H828" s="538"/>
      <c r="I828" s="340">
        <f>SUM(J828:N828)</f>
        <v>10</v>
      </c>
      <c r="J828" s="654">
        <f>SUM(J826:J827)</f>
        <v>0</v>
      </c>
      <c r="K828" s="654">
        <f>SUM(K826:K827)</f>
        <v>0</v>
      </c>
      <c r="L828" s="654">
        <f>SUM(L826:L827)</f>
        <v>10</v>
      </c>
      <c r="M828" s="654">
        <f>SUM(M826:M827)</f>
        <v>0</v>
      </c>
      <c r="N828" s="655">
        <f>SUM(N826:N827)</f>
        <v>0</v>
      </c>
      <c r="O828" s="359"/>
    </row>
    <row r="829" spans="1:15" s="1387" customFormat="1" ht="17.25">
      <c r="A829" s="1470">
        <v>822</v>
      </c>
      <c r="B829" s="535"/>
      <c r="C829" s="67">
        <v>152</v>
      </c>
      <c r="D829" s="841" t="s">
        <v>845</v>
      </c>
      <c r="E829" s="527" t="s">
        <v>33</v>
      </c>
      <c r="F829" s="1366"/>
      <c r="G829" s="1366"/>
      <c r="H829" s="1367"/>
      <c r="I829" s="1413"/>
      <c r="J829" s="1414"/>
      <c r="K829" s="1414"/>
      <c r="L829" s="1414"/>
      <c r="M829" s="1414"/>
      <c r="N829" s="655"/>
      <c r="O829" s="359"/>
    </row>
    <row r="830" spans="1:15" s="53" customFormat="1" ht="16.5">
      <c r="A830" s="1470">
        <v>823</v>
      </c>
      <c r="B830" s="526"/>
      <c r="C830" s="67"/>
      <c r="D830" s="68" t="s">
        <v>807</v>
      </c>
      <c r="E830" s="527"/>
      <c r="F830" s="528"/>
      <c r="G830" s="528"/>
      <c r="H830" s="529"/>
      <c r="I830" s="1436">
        <f>SUM(J830:N830)</f>
        <v>10</v>
      </c>
      <c r="J830" s="80"/>
      <c r="K830" s="80"/>
      <c r="L830" s="80">
        <v>10</v>
      </c>
      <c r="M830" s="80"/>
      <c r="N830" s="81"/>
      <c r="O830" s="59"/>
    </row>
    <row r="831" spans="1:15" s="534" customFormat="1" ht="17.25">
      <c r="A831" s="1470">
        <v>824</v>
      </c>
      <c r="B831" s="530"/>
      <c r="C831" s="83"/>
      <c r="D831" s="76" t="s">
        <v>609</v>
      </c>
      <c r="E831" s="531"/>
      <c r="F831" s="532"/>
      <c r="G831" s="532"/>
      <c r="H831" s="533"/>
      <c r="I831" s="1413">
        <f>SUM(J831:N831)</f>
        <v>0</v>
      </c>
      <c r="J831" s="652"/>
      <c r="K831" s="652"/>
      <c r="L831" s="652"/>
      <c r="M831" s="652"/>
      <c r="N831" s="653"/>
      <c r="O831" s="82"/>
    </row>
    <row r="832" spans="1:15" s="1430" customFormat="1" ht="17.25">
      <c r="A832" s="1470">
        <v>825</v>
      </c>
      <c r="B832" s="535"/>
      <c r="C832" s="67"/>
      <c r="D832" s="536" t="s">
        <v>911</v>
      </c>
      <c r="E832" s="527"/>
      <c r="F832" s="537"/>
      <c r="G832" s="537"/>
      <c r="H832" s="538"/>
      <c r="I832" s="340">
        <f>SUM(J832:N832)</f>
        <v>10</v>
      </c>
      <c r="J832" s="654">
        <f>SUM(J830:J831)</f>
        <v>0</v>
      </c>
      <c r="K832" s="654">
        <f>SUM(K830:K831)</f>
        <v>0</v>
      </c>
      <c r="L832" s="654">
        <f>SUM(L830:L831)</f>
        <v>10</v>
      </c>
      <c r="M832" s="654">
        <f>SUM(M830:M831)</f>
        <v>0</v>
      </c>
      <c r="N832" s="655">
        <f>SUM(N830:N831)</f>
        <v>0</v>
      </c>
      <c r="O832" s="359"/>
    </row>
    <row r="833" spans="1:15" s="1486" customFormat="1" ht="17.25">
      <c r="A833" s="1470">
        <v>826</v>
      </c>
      <c r="B833" s="535"/>
      <c r="C833" s="67">
        <v>153</v>
      </c>
      <c r="D833" s="841" t="s">
        <v>846</v>
      </c>
      <c r="E833" s="527" t="s">
        <v>33</v>
      </c>
      <c r="F833" s="1366"/>
      <c r="G833" s="1366"/>
      <c r="H833" s="1367"/>
      <c r="I833" s="1413"/>
      <c r="J833" s="1414"/>
      <c r="K833" s="1414"/>
      <c r="L833" s="1414"/>
      <c r="M833" s="1414"/>
      <c r="N833" s="655"/>
      <c r="O833" s="359"/>
    </row>
    <row r="834" spans="1:15" s="53" customFormat="1" ht="16.5">
      <c r="A834" s="1470">
        <v>827</v>
      </c>
      <c r="B834" s="526"/>
      <c r="C834" s="67"/>
      <c r="D834" s="68" t="s">
        <v>807</v>
      </c>
      <c r="E834" s="527"/>
      <c r="F834" s="528"/>
      <c r="G834" s="528"/>
      <c r="H834" s="529"/>
      <c r="I834" s="1436">
        <f>SUM(J834:N834)</f>
        <v>10</v>
      </c>
      <c r="J834" s="80"/>
      <c r="K834" s="80"/>
      <c r="L834" s="80">
        <v>10</v>
      </c>
      <c r="M834" s="80"/>
      <c r="N834" s="81"/>
      <c r="O834" s="59"/>
    </row>
    <row r="835" spans="1:15" s="534" customFormat="1" ht="17.25">
      <c r="A835" s="1470">
        <v>828</v>
      </c>
      <c r="B835" s="530"/>
      <c r="C835" s="83"/>
      <c r="D835" s="76" t="s">
        <v>609</v>
      </c>
      <c r="E835" s="531"/>
      <c r="F835" s="532"/>
      <c r="G835" s="532"/>
      <c r="H835" s="533"/>
      <c r="I835" s="1413">
        <f>SUM(J835:N835)</f>
        <v>0</v>
      </c>
      <c r="J835" s="652"/>
      <c r="K835" s="652"/>
      <c r="L835" s="652"/>
      <c r="M835" s="652"/>
      <c r="N835" s="653"/>
      <c r="O835" s="82"/>
    </row>
    <row r="836" spans="1:15" s="1486" customFormat="1" ht="17.25">
      <c r="A836" s="1470">
        <v>829</v>
      </c>
      <c r="B836" s="535"/>
      <c r="C836" s="67"/>
      <c r="D836" s="536" t="s">
        <v>911</v>
      </c>
      <c r="E836" s="527"/>
      <c r="F836" s="537"/>
      <c r="G836" s="537"/>
      <c r="H836" s="538"/>
      <c r="I836" s="340">
        <f>SUM(J836:N836)</f>
        <v>10</v>
      </c>
      <c r="J836" s="654">
        <f>SUM(J834:J835)</f>
        <v>0</v>
      </c>
      <c r="K836" s="654">
        <f>SUM(K834:K835)</f>
        <v>0</v>
      </c>
      <c r="L836" s="654">
        <f>SUM(L834:L835)</f>
        <v>10</v>
      </c>
      <c r="M836" s="654">
        <f>SUM(M834:M835)</f>
        <v>0</v>
      </c>
      <c r="N836" s="655">
        <f>SUM(N834:N835)</f>
        <v>0</v>
      </c>
      <c r="O836" s="359"/>
    </row>
    <row r="837" spans="1:15" s="1486" customFormat="1" ht="17.25">
      <c r="A837" s="1470">
        <v>830</v>
      </c>
      <c r="B837" s="535"/>
      <c r="C837" s="67">
        <v>154</v>
      </c>
      <c r="D837" s="841" t="s">
        <v>847</v>
      </c>
      <c r="E837" s="527" t="s">
        <v>33</v>
      </c>
      <c r="F837" s="1366"/>
      <c r="G837" s="1366"/>
      <c r="H837" s="1367"/>
      <c r="I837" s="1413"/>
      <c r="J837" s="1414"/>
      <c r="K837" s="1414"/>
      <c r="L837" s="1414"/>
      <c r="M837" s="1414"/>
      <c r="N837" s="655"/>
      <c r="O837" s="359"/>
    </row>
    <row r="838" spans="1:15" s="53" customFormat="1" ht="16.5">
      <c r="A838" s="1470">
        <v>831</v>
      </c>
      <c r="B838" s="526"/>
      <c r="C838" s="67"/>
      <c r="D838" s="68" t="s">
        <v>807</v>
      </c>
      <c r="E838" s="527"/>
      <c r="F838" s="528"/>
      <c r="G838" s="528"/>
      <c r="H838" s="529"/>
      <c r="I838" s="1436">
        <f>SUM(J838:N838)</f>
        <v>10</v>
      </c>
      <c r="J838" s="80"/>
      <c r="K838" s="80"/>
      <c r="L838" s="80">
        <v>10</v>
      </c>
      <c r="M838" s="80"/>
      <c r="N838" s="81"/>
      <c r="O838" s="59"/>
    </row>
    <row r="839" spans="1:15" s="534" customFormat="1" ht="17.25">
      <c r="A839" s="1470">
        <v>832</v>
      </c>
      <c r="B839" s="530"/>
      <c r="C839" s="83"/>
      <c r="D839" s="76" t="s">
        <v>609</v>
      </c>
      <c r="E839" s="531"/>
      <c r="F839" s="532"/>
      <c r="G839" s="532"/>
      <c r="H839" s="533"/>
      <c r="I839" s="1413">
        <f>SUM(J839:N839)</f>
        <v>0</v>
      </c>
      <c r="J839" s="652"/>
      <c r="K839" s="652"/>
      <c r="L839" s="652"/>
      <c r="M839" s="652"/>
      <c r="N839" s="653"/>
      <c r="O839" s="82"/>
    </row>
    <row r="840" spans="1:15" s="1486" customFormat="1" ht="17.25">
      <c r="A840" s="1470">
        <v>833</v>
      </c>
      <c r="B840" s="535"/>
      <c r="C840" s="67"/>
      <c r="D840" s="536" t="s">
        <v>911</v>
      </c>
      <c r="E840" s="527"/>
      <c r="F840" s="537"/>
      <c r="G840" s="537"/>
      <c r="H840" s="538"/>
      <c r="I840" s="340">
        <f>SUM(J840:N840)</f>
        <v>10</v>
      </c>
      <c r="J840" s="654">
        <f>SUM(J838:J839)</f>
        <v>0</v>
      </c>
      <c r="K840" s="654">
        <f>SUM(K838:K839)</f>
        <v>0</v>
      </c>
      <c r="L840" s="654">
        <f>SUM(L838:L839)</f>
        <v>10</v>
      </c>
      <c r="M840" s="654">
        <f>SUM(M838:M839)</f>
        <v>0</v>
      </c>
      <c r="N840" s="655">
        <f>SUM(N838:N839)</f>
        <v>0</v>
      </c>
      <c r="O840" s="359"/>
    </row>
    <row r="841" spans="1:15" s="1486" customFormat="1" ht="17.25">
      <c r="A841" s="1470">
        <v>834</v>
      </c>
      <c r="B841" s="535"/>
      <c r="C841" s="67">
        <v>155</v>
      </c>
      <c r="D841" s="841" t="s">
        <v>848</v>
      </c>
      <c r="E841" s="527" t="s">
        <v>33</v>
      </c>
      <c r="F841" s="1366"/>
      <c r="G841" s="1366"/>
      <c r="H841" s="1367"/>
      <c r="I841" s="1413"/>
      <c r="J841" s="1414"/>
      <c r="K841" s="1414"/>
      <c r="L841" s="1414"/>
      <c r="M841" s="1414"/>
      <c r="N841" s="655"/>
      <c r="O841" s="359"/>
    </row>
    <row r="842" spans="1:15" s="53" customFormat="1" ht="16.5">
      <c r="A842" s="1470">
        <v>835</v>
      </c>
      <c r="B842" s="526"/>
      <c r="C842" s="67"/>
      <c r="D842" s="68" t="s">
        <v>807</v>
      </c>
      <c r="E842" s="527"/>
      <c r="F842" s="528"/>
      <c r="G842" s="528"/>
      <c r="H842" s="529"/>
      <c r="I842" s="1436">
        <f>SUM(J842:N842)</f>
        <v>20</v>
      </c>
      <c r="J842" s="80"/>
      <c r="K842" s="80"/>
      <c r="L842" s="80">
        <v>20</v>
      </c>
      <c r="M842" s="80"/>
      <c r="N842" s="81"/>
      <c r="O842" s="59"/>
    </row>
    <row r="843" spans="1:15" s="534" customFormat="1" ht="17.25">
      <c r="A843" s="1470">
        <v>836</v>
      </c>
      <c r="B843" s="530"/>
      <c r="C843" s="83"/>
      <c r="D843" s="76" t="s">
        <v>609</v>
      </c>
      <c r="E843" s="531"/>
      <c r="F843" s="532"/>
      <c r="G843" s="532"/>
      <c r="H843" s="533"/>
      <c r="I843" s="1413">
        <f>SUM(J843:N843)</f>
        <v>0</v>
      </c>
      <c r="J843" s="652"/>
      <c r="K843" s="652"/>
      <c r="L843" s="652"/>
      <c r="M843" s="652"/>
      <c r="N843" s="653"/>
      <c r="O843" s="82"/>
    </row>
    <row r="844" spans="1:15" s="1486" customFormat="1" ht="17.25">
      <c r="A844" s="1470">
        <v>837</v>
      </c>
      <c r="B844" s="535"/>
      <c r="C844" s="67"/>
      <c r="D844" s="536" t="s">
        <v>911</v>
      </c>
      <c r="E844" s="527"/>
      <c r="F844" s="537"/>
      <c r="G844" s="537"/>
      <c r="H844" s="538"/>
      <c r="I844" s="340">
        <f>SUM(J844:N844)</f>
        <v>20</v>
      </c>
      <c r="J844" s="654">
        <f>SUM(J842:J843)</f>
        <v>0</v>
      </c>
      <c r="K844" s="654">
        <f>SUM(K842:K843)</f>
        <v>0</v>
      </c>
      <c r="L844" s="654">
        <f>SUM(L842:L843)</f>
        <v>20</v>
      </c>
      <c r="M844" s="654">
        <f>SUM(M842:M843)</f>
        <v>0</v>
      </c>
      <c r="N844" s="655">
        <f>SUM(N842:N843)</f>
        <v>0</v>
      </c>
      <c r="O844" s="359"/>
    </row>
    <row r="845" spans="1:15" s="1486" customFormat="1" ht="17.25">
      <c r="A845" s="1470">
        <v>838</v>
      </c>
      <c r="B845" s="535"/>
      <c r="C845" s="67">
        <v>156</v>
      </c>
      <c r="D845" s="841" t="s">
        <v>849</v>
      </c>
      <c r="E845" s="527" t="s">
        <v>33</v>
      </c>
      <c r="F845" s="1366"/>
      <c r="G845" s="1366"/>
      <c r="H845" s="1367"/>
      <c r="I845" s="1413"/>
      <c r="J845" s="1414"/>
      <c r="K845" s="1414"/>
      <c r="L845" s="1414"/>
      <c r="M845" s="1414"/>
      <c r="N845" s="655"/>
      <c r="O845" s="359"/>
    </row>
    <row r="846" spans="1:15" s="53" customFormat="1" ht="16.5">
      <c r="A846" s="1470">
        <v>839</v>
      </c>
      <c r="B846" s="526"/>
      <c r="C846" s="67"/>
      <c r="D846" s="68" t="s">
        <v>807</v>
      </c>
      <c r="E846" s="527"/>
      <c r="F846" s="528"/>
      <c r="G846" s="528"/>
      <c r="H846" s="529"/>
      <c r="I846" s="1436">
        <f>SUM(J846:N846)</f>
        <v>26</v>
      </c>
      <c r="J846" s="80"/>
      <c r="K846" s="80"/>
      <c r="L846" s="80">
        <v>26</v>
      </c>
      <c r="M846" s="80"/>
      <c r="N846" s="81"/>
      <c r="O846" s="59"/>
    </row>
    <row r="847" spans="1:15" s="534" customFormat="1" ht="17.25">
      <c r="A847" s="1470">
        <v>840</v>
      </c>
      <c r="B847" s="530"/>
      <c r="C847" s="83"/>
      <c r="D847" s="76" t="s">
        <v>609</v>
      </c>
      <c r="E847" s="531"/>
      <c r="F847" s="532"/>
      <c r="G847" s="532"/>
      <c r="H847" s="533"/>
      <c r="I847" s="1413">
        <f>SUM(J847:N847)</f>
        <v>0</v>
      </c>
      <c r="J847" s="652"/>
      <c r="K847" s="652"/>
      <c r="L847" s="652"/>
      <c r="M847" s="652"/>
      <c r="N847" s="653"/>
      <c r="O847" s="82"/>
    </row>
    <row r="848" spans="1:15" s="1486" customFormat="1" ht="17.25">
      <c r="A848" s="1470">
        <v>841</v>
      </c>
      <c r="B848" s="535"/>
      <c r="C848" s="67"/>
      <c r="D848" s="536" t="s">
        <v>911</v>
      </c>
      <c r="E848" s="527"/>
      <c r="F848" s="537"/>
      <c r="G848" s="537"/>
      <c r="H848" s="538"/>
      <c r="I848" s="340">
        <f>SUM(J848:N848)</f>
        <v>26</v>
      </c>
      <c r="J848" s="654">
        <f>SUM(J846:J847)</f>
        <v>0</v>
      </c>
      <c r="K848" s="654">
        <f>SUM(K846:K847)</f>
        <v>0</v>
      </c>
      <c r="L848" s="654">
        <f>SUM(L846:L847)</f>
        <v>26</v>
      </c>
      <c r="M848" s="654">
        <f>SUM(M846:M847)</f>
        <v>0</v>
      </c>
      <c r="N848" s="655">
        <f>SUM(N846:N847)</f>
        <v>0</v>
      </c>
      <c r="O848" s="359"/>
    </row>
    <row r="849" spans="1:15" s="1486" customFormat="1" ht="17.25">
      <c r="A849" s="1470">
        <v>842</v>
      </c>
      <c r="B849" s="535"/>
      <c r="C849" s="67">
        <v>157</v>
      </c>
      <c r="D849" s="841" t="s">
        <v>850</v>
      </c>
      <c r="E849" s="527" t="s">
        <v>33</v>
      </c>
      <c r="F849" s="1366"/>
      <c r="G849" s="1366"/>
      <c r="H849" s="1367"/>
      <c r="I849" s="1413"/>
      <c r="J849" s="1414"/>
      <c r="K849" s="1414"/>
      <c r="L849" s="1414"/>
      <c r="M849" s="1414"/>
      <c r="N849" s="655"/>
      <c r="O849" s="359"/>
    </row>
    <row r="850" spans="1:15" s="53" customFormat="1" ht="16.5">
      <c r="A850" s="1470">
        <v>843</v>
      </c>
      <c r="B850" s="526"/>
      <c r="C850" s="67"/>
      <c r="D850" s="68" t="s">
        <v>807</v>
      </c>
      <c r="E850" s="527"/>
      <c r="F850" s="528"/>
      <c r="G850" s="528"/>
      <c r="H850" s="529"/>
      <c r="I850" s="1436">
        <f>SUM(J850:N850)</f>
        <v>150</v>
      </c>
      <c r="J850" s="80"/>
      <c r="K850" s="80"/>
      <c r="L850" s="80">
        <v>150</v>
      </c>
      <c r="M850" s="80"/>
      <c r="N850" s="81"/>
      <c r="O850" s="59"/>
    </row>
    <row r="851" spans="1:15" s="534" customFormat="1" ht="17.25">
      <c r="A851" s="1470">
        <v>844</v>
      </c>
      <c r="B851" s="530"/>
      <c r="C851" s="83"/>
      <c r="D851" s="76" t="s">
        <v>609</v>
      </c>
      <c r="E851" s="531"/>
      <c r="F851" s="532"/>
      <c r="G851" s="532"/>
      <c r="H851" s="533"/>
      <c r="I851" s="1413">
        <f>SUM(J851:N851)</f>
        <v>0</v>
      </c>
      <c r="J851" s="652"/>
      <c r="K851" s="652"/>
      <c r="L851" s="652"/>
      <c r="M851" s="652"/>
      <c r="N851" s="653"/>
      <c r="O851" s="82"/>
    </row>
    <row r="852" spans="1:15" s="1486" customFormat="1" ht="17.25">
      <c r="A852" s="1470">
        <v>845</v>
      </c>
      <c r="B852" s="535"/>
      <c r="C852" s="67"/>
      <c r="D852" s="536" t="s">
        <v>911</v>
      </c>
      <c r="E852" s="527"/>
      <c r="F852" s="537"/>
      <c r="G852" s="537"/>
      <c r="H852" s="538"/>
      <c r="I852" s="340">
        <f>SUM(J852:N852)</f>
        <v>150</v>
      </c>
      <c r="J852" s="654">
        <f>SUM(J850:J851)</f>
        <v>0</v>
      </c>
      <c r="K852" s="654">
        <f>SUM(K850:K851)</f>
        <v>0</v>
      </c>
      <c r="L852" s="654">
        <f>SUM(L850:L851)</f>
        <v>150</v>
      </c>
      <c r="M852" s="654">
        <f>SUM(M850:M851)</f>
        <v>0</v>
      </c>
      <c r="N852" s="655">
        <f>SUM(N850:N851)</f>
        <v>0</v>
      </c>
      <c r="O852" s="359"/>
    </row>
    <row r="853" spans="1:15" s="1486" customFormat="1" ht="17.25">
      <c r="A853" s="1470">
        <v>846</v>
      </c>
      <c r="B853" s="535"/>
      <c r="C853" s="67">
        <v>158</v>
      </c>
      <c r="D853" s="841" t="s">
        <v>851</v>
      </c>
      <c r="E853" s="527" t="s">
        <v>33</v>
      </c>
      <c r="F853" s="1366"/>
      <c r="G853" s="1366"/>
      <c r="H853" s="1367"/>
      <c r="I853" s="1413"/>
      <c r="J853" s="1414"/>
      <c r="K853" s="1414"/>
      <c r="L853" s="1414"/>
      <c r="M853" s="1414"/>
      <c r="N853" s="655"/>
      <c r="O853" s="359"/>
    </row>
    <row r="854" spans="1:15" s="53" customFormat="1" ht="16.5">
      <c r="A854" s="1470">
        <v>847</v>
      </c>
      <c r="B854" s="526"/>
      <c r="C854" s="67"/>
      <c r="D854" s="68" t="s">
        <v>807</v>
      </c>
      <c r="E854" s="527"/>
      <c r="F854" s="528"/>
      <c r="G854" s="528"/>
      <c r="H854" s="529"/>
      <c r="I854" s="1436">
        <f>SUM(J854:N854)</f>
        <v>38</v>
      </c>
      <c r="J854" s="80"/>
      <c r="K854" s="80"/>
      <c r="L854" s="80">
        <v>38</v>
      </c>
      <c r="M854" s="80"/>
      <c r="N854" s="81"/>
      <c r="O854" s="59"/>
    </row>
    <row r="855" spans="1:15" s="534" customFormat="1" ht="17.25">
      <c r="A855" s="1470">
        <v>848</v>
      </c>
      <c r="B855" s="530"/>
      <c r="C855" s="83"/>
      <c r="D855" s="76" t="s">
        <v>609</v>
      </c>
      <c r="E855" s="531"/>
      <c r="F855" s="532"/>
      <c r="G855" s="532"/>
      <c r="H855" s="533"/>
      <c r="I855" s="1413">
        <f>SUM(J855:N855)</f>
        <v>0</v>
      </c>
      <c r="J855" s="652"/>
      <c r="K855" s="652"/>
      <c r="L855" s="652"/>
      <c r="M855" s="652"/>
      <c r="N855" s="653"/>
      <c r="O855" s="82"/>
    </row>
    <row r="856" spans="1:15" s="1486" customFormat="1" ht="17.25">
      <c r="A856" s="1470">
        <v>849</v>
      </c>
      <c r="B856" s="535"/>
      <c r="C856" s="67"/>
      <c r="D856" s="536" t="s">
        <v>911</v>
      </c>
      <c r="E856" s="527"/>
      <c r="F856" s="537"/>
      <c r="G856" s="537"/>
      <c r="H856" s="538"/>
      <c r="I856" s="340">
        <f>SUM(J856:N856)</f>
        <v>38</v>
      </c>
      <c r="J856" s="654">
        <f>SUM(J854:J855)</f>
        <v>0</v>
      </c>
      <c r="K856" s="654">
        <f>SUM(K854:K855)</f>
        <v>0</v>
      </c>
      <c r="L856" s="654">
        <f>SUM(L854:L855)</f>
        <v>38</v>
      </c>
      <c r="M856" s="654">
        <f>SUM(M854:M855)</f>
        <v>0</v>
      </c>
      <c r="N856" s="655">
        <f>SUM(N854:N855)</f>
        <v>0</v>
      </c>
      <c r="O856" s="359"/>
    </row>
    <row r="857" spans="1:15" s="1486" customFormat="1" ht="17.25">
      <c r="A857" s="1470">
        <v>850</v>
      </c>
      <c r="B857" s="535"/>
      <c r="C857" s="67">
        <v>159</v>
      </c>
      <c r="D857" s="841" t="s">
        <v>852</v>
      </c>
      <c r="E857" s="527" t="s">
        <v>33</v>
      </c>
      <c r="F857" s="1366"/>
      <c r="G857" s="1366"/>
      <c r="H857" s="1367"/>
      <c r="I857" s="1413"/>
      <c r="J857" s="1414"/>
      <c r="K857" s="1414"/>
      <c r="L857" s="1414"/>
      <c r="M857" s="1414"/>
      <c r="N857" s="655"/>
      <c r="O857" s="359"/>
    </row>
    <row r="858" spans="1:15" s="53" customFormat="1" ht="16.5">
      <c r="A858" s="1470">
        <v>851</v>
      </c>
      <c r="B858" s="526"/>
      <c r="C858" s="67"/>
      <c r="D858" s="68" t="s">
        <v>807</v>
      </c>
      <c r="E858" s="527"/>
      <c r="F858" s="528"/>
      <c r="G858" s="528"/>
      <c r="H858" s="529"/>
      <c r="I858" s="1436">
        <f>SUM(J858:N858)</f>
        <v>20</v>
      </c>
      <c r="J858" s="80"/>
      <c r="K858" s="80"/>
      <c r="L858" s="80">
        <v>20</v>
      </c>
      <c r="M858" s="80"/>
      <c r="N858" s="81"/>
      <c r="O858" s="59"/>
    </row>
    <row r="859" spans="1:15" s="534" customFormat="1" ht="17.25">
      <c r="A859" s="1470">
        <v>852</v>
      </c>
      <c r="B859" s="530"/>
      <c r="C859" s="83"/>
      <c r="D859" s="76" t="s">
        <v>609</v>
      </c>
      <c r="E859" s="531"/>
      <c r="F859" s="532"/>
      <c r="G859" s="532"/>
      <c r="H859" s="533"/>
      <c r="I859" s="1413">
        <f>SUM(J859:N859)</f>
        <v>0</v>
      </c>
      <c r="J859" s="652"/>
      <c r="K859" s="652"/>
      <c r="L859" s="652"/>
      <c r="M859" s="652"/>
      <c r="N859" s="653"/>
      <c r="O859" s="82"/>
    </row>
    <row r="860" spans="1:15" s="1486" customFormat="1" ht="17.25">
      <c r="A860" s="1470">
        <v>853</v>
      </c>
      <c r="B860" s="535"/>
      <c r="C860" s="67"/>
      <c r="D860" s="536" t="s">
        <v>911</v>
      </c>
      <c r="E860" s="527"/>
      <c r="F860" s="537"/>
      <c r="G860" s="537"/>
      <c r="H860" s="538"/>
      <c r="I860" s="340">
        <f>SUM(J860:N860)</f>
        <v>20</v>
      </c>
      <c r="J860" s="654">
        <f>SUM(J858:J859)</f>
        <v>0</v>
      </c>
      <c r="K860" s="654">
        <f>SUM(K858:K859)</f>
        <v>0</v>
      </c>
      <c r="L860" s="654">
        <f>SUM(L858:L859)</f>
        <v>20</v>
      </c>
      <c r="M860" s="654">
        <f>SUM(M858:M859)</f>
        <v>0</v>
      </c>
      <c r="N860" s="655">
        <f>SUM(N858:N859)</f>
        <v>0</v>
      </c>
      <c r="O860" s="359"/>
    </row>
    <row r="861" spans="1:15" s="1486" customFormat="1" ht="17.25">
      <c r="A861" s="1470">
        <v>854</v>
      </c>
      <c r="B861" s="535"/>
      <c r="C861" s="67">
        <v>160</v>
      </c>
      <c r="D861" s="841" t="s">
        <v>853</v>
      </c>
      <c r="E861" s="527" t="s">
        <v>33</v>
      </c>
      <c r="F861" s="1366"/>
      <c r="G861" s="1366"/>
      <c r="H861" s="1367"/>
      <c r="I861" s="1413"/>
      <c r="J861" s="1414"/>
      <c r="K861" s="1414"/>
      <c r="L861" s="1414"/>
      <c r="M861" s="1414"/>
      <c r="N861" s="655"/>
      <c r="O861" s="359"/>
    </row>
    <row r="862" spans="1:15" s="53" customFormat="1" ht="16.5">
      <c r="A862" s="1470">
        <v>855</v>
      </c>
      <c r="B862" s="526"/>
      <c r="C862" s="67"/>
      <c r="D862" s="68" t="s">
        <v>807</v>
      </c>
      <c r="E862" s="527"/>
      <c r="F862" s="528"/>
      <c r="G862" s="528"/>
      <c r="H862" s="529"/>
      <c r="I862" s="1436">
        <f>SUM(J862:N862)</f>
        <v>20</v>
      </c>
      <c r="J862" s="80"/>
      <c r="K862" s="80"/>
      <c r="L862" s="80">
        <v>20</v>
      </c>
      <c r="M862" s="80"/>
      <c r="N862" s="81"/>
      <c r="O862" s="59"/>
    </row>
    <row r="863" spans="1:15" s="534" customFormat="1" ht="17.25">
      <c r="A863" s="1470">
        <v>856</v>
      </c>
      <c r="B863" s="530"/>
      <c r="C863" s="83"/>
      <c r="D863" s="76" t="s">
        <v>609</v>
      </c>
      <c r="E863" s="531"/>
      <c r="F863" s="532"/>
      <c r="G863" s="532"/>
      <c r="H863" s="533"/>
      <c r="I863" s="1413">
        <f>SUM(J863:N863)</f>
        <v>0</v>
      </c>
      <c r="J863" s="652"/>
      <c r="K863" s="652"/>
      <c r="L863" s="652"/>
      <c r="M863" s="652"/>
      <c r="N863" s="653"/>
      <c r="O863" s="82"/>
    </row>
    <row r="864" spans="1:15" s="1486" customFormat="1" ht="17.25">
      <c r="A864" s="1470">
        <v>857</v>
      </c>
      <c r="B864" s="535"/>
      <c r="C864" s="67"/>
      <c r="D864" s="536" t="s">
        <v>911</v>
      </c>
      <c r="E864" s="527"/>
      <c r="F864" s="537"/>
      <c r="G864" s="537"/>
      <c r="H864" s="538"/>
      <c r="I864" s="340">
        <f>SUM(J864:N864)</f>
        <v>20</v>
      </c>
      <c r="J864" s="654">
        <f>SUM(J862:J863)</f>
        <v>0</v>
      </c>
      <c r="K864" s="654">
        <f>SUM(K862:K863)</f>
        <v>0</v>
      </c>
      <c r="L864" s="654">
        <f>SUM(L862:L863)</f>
        <v>20</v>
      </c>
      <c r="M864" s="654">
        <f>SUM(M862:M863)</f>
        <v>0</v>
      </c>
      <c r="N864" s="655">
        <f>SUM(N862:N863)</f>
        <v>0</v>
      </c>
      <c r="O864" s="359"/>
    </row>
    <row r="865" spans="1:15" s="1486" customFormat="1" ht="17.25">
      <c r="A865" s="1470">
        <v>858</v>
      </c>
      <c r="B865" s="535"/>
      <c r="C865" s="67">
        <v>161</v>
      </c>
      <c r="D865" s="841" t="s">
        <v>854</v>
      </c>
      <c r="E865" s="527" t="s">
        <v>33</v>
      </c>
      <c r="F865" s="1366"/>
      <c r="G865" s="1366"/>
      <c r="H865" s="1367"/>
      <c r="I865" s="1413"/>
      <c r="J865" s="1414"/>
      <c r="K865" s="1414"/>
      <c r="L865" s="1414"/>
      <c r="M865" s="1414"/>
      <c r="N865" s="655"/>
      <c r="O865" s="359"/>
    </row>
    <row r="866" spans="1:15" s="53" customFormat="1" ht="16.5">
      <c r="A866" s="1470">
        <v>859</v>
      </c>
      <c r="B866" s="526"/>
      <c r="C866" s="67"/>
      <c r="D866" s="68" t="s">
        <v>807</v>
      </c>
      <c r="E866" s="527"/>
      <c r="F866" s="528"/>
      <c r="G866" s="528"/>
      <c r="H866" s="529"/>
      <c r="I866" s="1436">
        <f>SUM(J866:N866)</f>
        <v>20</v>
      </c>
      <c r="J866" s="80"/>
      <c r="K866" s="80"/>
      <c r="L866" s="80">
        <v>20</v>
      </c>
      <c r="M866" s="80"/>
      <c r="N866" s="81"/>
      <c r="O866" s="59"/>
    </row>
    <row r="867" spans="1:15" s="534" customFormat="1" ht="17.25">
      <c r="A867" s="1470">
        <v>860</v>
      </c>
      <c r="B867" s="530"/>
      <c r="C867" s="83"/>
      <c r="D867" s="76" t="s">
        <v>609</v>
      </c>
      <c r="E867" s="531"/>
      <c r="F867" s="532"/>
      <c r="G867" s="532"/>
      <c r="H867" s="533"/>
      <c r="I867" s="1413">
        <f>SUM(J867:N867)</f>
        <v>0</v>
      </c>
      <c r="J867" s="652"/>
      <c r="K867" s="652"/>
      <c r="L867" s="652"/>
      <c r="M867" s="652"/>
      <c r="N867" s="653"/>
      <c r="O867" s="82"/>
    </row>
    <row r="868" spans="1:15" s="1486" customFormat="1" ht="17.25">
      <c r="A868" s="1470">
        <v>861</v>
      </c>
      <c r="B868" s="535"/>
      <c r="C868" s="67"/>
      <c r="D868" s="536" t="s">
        <v>911</v>
      </c>
      <c r="E868" s="527"/>
      <c r="F868" s="537"/>
      <c r="G868" s="537"/>
      <c r="H868" s="538"/>
      <c r="I868" s="340">
        <f>SUM(J868:N868)</f>
        <v>20</v>
      </c>
      <c r="J868" s="654">
        <f>SUM(J866:J867)</f>
        <v>0</v>
      </c>
      <c r="K868" s="654">
        <f>SUM(K866:K867)</f>
        <v>0</v>
      </c>
      <c r="L868" s="654">
        <f>SUM(L866:L867)</f>
        <v>20</v>
      </c>
      <c r="M868" s="654">
        <f>SUM(M866:M867)</f>
        <v>0</v>
      </c>
      <c r="N868" s="655">
        <f>SUM(N866:N867)</f>
        <v>0</v>
      </c>
      <c r="O868" s="359"/>
    </row>
    <row r="869" spans="1:15" s="1486" customFormat="1" ht="17.25">
      <c r="A869" s="1470">
        <v>862</v>
      </c>
      <c r="B869" s="535"/>
      <c r="C869" s="67">
        <v>162</v>
      </c>
      <c r="D869" s="841" t="s">
        <v>855</v>
      </c>
      <c r="E869" s="527" t="s">
        <v>33</v>
      </c>
      <c r="F869" s="1366"/>
      <c r="G869" s="1366"/>
      <c r="H869" s="1367"/>
      <c r="I869" s="1413"/>
      <c r="J869" s="1414"/>
      <c r="K869" s="1414"/>
      <c r="L869" s="1414"/>
      <c r="M869" s="1414"/>
      <c r="N869" s="655"/>
      <c r="O869" s="359"/>
    </row>
    <row r="870" spans="1:15" s="53" customFormat="1" ht="16.5">
      <c r="A870" s="1470">
        <v>863</v>
      </c>
      <c r="B870" s="526"/>
      <c r="C870" s="67"/>
      <c r="D870" s="68" t="s">
        <v>807</v>
      </c>
      <c r="E870" s="527"/>
      <c r="F870" s="528"/>
      <c r="G870" s="528"/>
      <c r="H870" s="529"/>
      <c r="I870" s="1436">
        <f>SUM(J870:N870)</f>
        <v>160</v>
      </c>
      <c r="J870" s="80"/>
      <c r="K870" s="80"/>
      <c r="L870" s="80">
        <v>160</v>
      </c>
      <c r="M870" s="80"/>
      <c r="N870" s="81"/>
      <c r="O870" s="59"/>
    </row>
    <row r="871" spans="1:15" s="534" customFormat="1" ht="17.25">
      <c r="A871" s="1470">
        <v>864</v>
      </c>
      <c r="B871" s="530"/>
      <c r="C871" s="83"/>
      <c r="D871" s="76" t="s">
        <v>609</v>
      </c>
      <c r="E871" s="531"/>
      <c r="F871" s="532"/>
      <c r="G871" s="532"/>
      <c r="H871" s="533"/>
      <c r="I871" s="1413">
        <f>SUM(J871:N871)</f>
        <v>0</v>
      </c>
      <c r="J871" s="652"/>
      <c r="K871" s="652"/>
      <c r="L871" s="652"/>
      <c r="M871" s="652"/>
      <c r="N871" s="653"/>
      <c r="O871" s="82"/>
    </row>
    <row r="872" spans="1:15" s="1486" customFormat="1" ht="17.25">
      <c r="A872" s="1470">
        <v>865</v>
      </c>
      <c r="B872" s="535"/>
      <c r="C872" s="67"/>
      <c r="D872" s="536" t="s">
        <v>911</v>
      </c>
      <c r="E872" s="527"/>
      <c r="F872" s="537"/>
      <c r="G872" s="537"/>
      <c r="H872" s="538"/>
      <c r="I872" s="340">
        <f>SUM(J872:N872)</f>
        <v>160</v>
      </c>
      <c r="J872" s="654">
        <f>SUM(J870:J871)</f>
        <v>0</v>
      </c>
      <c r="K872" s="654">
        <f>SUM(K870:K871)</f>
        <v>0</v>
      </c>
      <c r="L872" s="654">
        <f>SUM(L870:L871)</f>
        <v>160</v>
      </c>
      <c r="M872" s="654">
        <f>SUM(M870:M871)</f>
        <v>0</v>
      </c>
      <c r="N872" s="655">
        <f>SUM(N870:N871)</f>
        <v>0</v>
      </c>
      <c r="O872" s="359"/>
    </row>
    <row r="873" spans="1:14" s="1486" customFormat="1" ht="17.25">
      <c r="A873" s="1470">
        <v>866</v>
      </c>
      <c r="B873" s="535"/>
      <c r="C873" s="73">
        <v>163</v>
      </c>
      <c r="D873" s="841" t="s">
        <v>856</v>
      </c>
      <c r="E873" s="527" t="s">
        <v>33</v>
      </c>
      <c r="F873" s="1366"/>
      <c r="G873" s="1366"/>
      <c r="H873" s="1367"/>
      <c r="I873" s="1413"/>
      <c r="J873" s="1414"/>
      <c r="K873" s="1414"/>
      <c r="L873" s="1414"/>
      <c r="M873" s="1414"/>
      <c r="N873" s="655"/>
    </row>
    <row r="874" spans="1:15" s="53" customFormat="1" ht="16.5">
      <c r="A874" s="1470">
        <v>867</v>
      </c>
      <c r="B874" s="526"/>
      <c r="C874" s="67"/>
      <c r="D874" s="68" t="s">
        <v>807</v>
      </c>
      <c r="E874" s="527"/>
      <c r="F874" s="528"/>
      <c r="G874" s="528"/>
      <c r="H874" s="529"/>
      <c r="I874" s="1436">
        <f>SUM(J874:N874)</f>
        <v>103</v>
      </c>
      <c r="J874" s="80"/>
      <c r="K874" s="80"/>
      <c r="L874" s="80">
        <v>103</v>
      </c>
      <c r="M874" s="80"/>
      <c r="N874" s="81"/>
      <c r="O874" s="59"/>
    </row>
    <row r="875" spans="1:15" s="534" customFormat="1" ht="17.25">
      <c r="A875" s="1470">
        <v>868</v>
      </c>
      <c r="B875" s="530"/>
      <c r="C875" s="83"/>
      <c r="D875" s="76" t="s">
        <v>609</v>
      </c>
      <c r="E875" s="531"/>
      <c r="F875" s="532"/>
      <c r="G875" s="532"/>
      <c r="H875" s="533"/>
      <c r="I875" s="1413">
        <f>SUM(J875:N875)</f>
        <v>0</v>
      </c>
      <c r="J875" s="652"/>
      <c r="K875" s="652"/>
      <c r="L875" s="652"/>
      <c r="M875" s="652"/>
      <c r="N875" s="653"/>
      <c r="O875" s="82"/>
    </row>
    <row r="876" spans="1:15" s="1486" customFormat="1" ht="17.25">
      <c r="A876" s="1470">
        <v>869</v>
      </c>
      <c r="B876" s="535"/>
      <c r="C876" s="67"/>
      <c r="D876" s="536" t="s">
        <v>911</v>
      </c>
      <c r="E876" s="527"/>
      <c r="F876" s="537"/>
      <c r="G876" s="537"/>
      <c r="H876" s="538"/>
      <c r="I876" s="340">
        <f>SUM(J876:N876)</f>
        <v>103</v>
      </c>
      <c r="J876" s="654">
        <f>SUM(J874:J875)</f>
        <v>0</v>
      </c>
      <c r="K876" s="654">
        <f>SUM(K874:K875)</f>
        <v>0</v>
      </c>
      <c r="L876" s="654">
        <f>SUM(L874:L875)</f>
        <v>103</v>
      </c>
      <c r="M876" s="654">
        <f>SUM(M874:M875)</f>
        <v>0</v>
      </c>
      <c r="N876" s="655">
        <f>SUM(N874:N875)</f>
        <v>0</v>
      </c>
      <c r="O876" s="359"/>
    </row>
    <row r="877" spans="1:15" s="1486" customFormat="1" ht="17.25">
      <c r="A877" s="1470">
        <v>870</v>
      </c>
      <c r="B877" s="535"/>
      <c r="C877" s="67">
        <v>164</v>
      </c>
      <c r="D877" s="841" t="s">
        <v>857</v>
      </c>
      <c r="E877" s="527" t="s">
        <v>33</v>
      </c>
      <c r="F877" s="1366"/>
      <c r="G877" s="1366"/>
      <c r="H877" s="1367"/>
      <c r="I877" s="1413"/>
      <c r="J877" s="1414"/>
      <c r="K877" s="1414"/>
      <c r="L877" s="1414"/>
      <c r="M877" s="1414"/>
      <c r="N877" s="655"/>
      <c r="O877" s="359"/>
    </row>
    <row r="878" spans="1:15" s="53" customFormat="1" ht="16.5">
      <c r="A878" s="1470">
        <v>871</v>
      </c>
      <c r="B878" s="526"/>
      <c r="C878" s="67"/>
      <c r="D878" s="68" t="s">
        <v>807</v>
      </c>
      <c r="E878" s="527"/>
      <c r="F878" s="528"/>
      <c r="G878" s="528"/>
      <c r="H878" s="529"/>
      <c r="I878" s="1436">
        <f>SUM(J878:N878)</f>
        <v>20</v>
      </c>
      <c r="J878" s="80"/>
      <c r="K878" s="80"/>
      <c r="L878" s="80">
        <v>20</v>
      </c>
      <c r="M878" s="80"/>
      <c r="N878" s="81"/>
      <c r="O878" s="59"/>
    </row>
    <row r="879" spans="1:15" s="534" customFormat="1" ht="17.25">
      <c r="A879" s="1470">
        <v>872</v>
      </c>
      <c r="B879" s="530"/>
      <c r="C879" s="83"/>
      <c r="D879" s="76" t="s">
        <v>609</v>
      </c>
      <c r="E879" s="531"/>
      <c r="F879" s="532"/>
      <c r="G879" s="532"/>
      <c r="H879" s="533"/>
      <c r="I879" s="1413">
        <f>SUM(J879:N879)</f>
        <v>0</v>
      </c>
      <c r="J879" s="652"/>
      <c r="K879" s="652"/>
      <c r="L879" s="652"/>
      <c r="M879" s="652"/>
      <c r="N879" s="653"/>
      <c r="O879" s="82"/>
    </row>
    <row r="880" spans="1:15" s="1486" customFormat="1" ht="17.25">
      <c r="A880" s="1470">
        <v>873</v>
      </c>
      <c r="B880" s="535"/>
      <c r="C880" s="67"/>
      <c r="D880" s="536" t="s">
        <v>911</v>
      </c>
      <c r="E880" s="527"/>
      <c r="F880" s="537"/>
      <c r="G880" s="537"/>
      <c r="H880" s="538"/>
      <c r="I880" s="340">
        <f>SUM(J880:N880)</f>
        <v>20</v>
      </c>
      <c r="J880" s="654">
        <f>SUM(J878:J879)</f>
        <v>0</v>
      </c>
      <c r="K880" s="654">
        <f>SUM(K878:K879)</f>
        <v>0</v>
      </c>
      <c r="L880" s="654">
        <f>SUM(L878:L879)</f>
        <v>20</v>
      </c>
      <c r="M880" s="654">
        <f>SUM(M878:M879)</f>
        <v>0</v>
      </c>
      <c r="N880" s="655">
        <f>SUM(N878:N879)</f>
        <v>0</v>
      </c>
      <c r="O880" s="359"/>
    </row>
    <row r="881" spans="1:14" s="1486" customFormat="1" ht="19.5" customHeight="1">
      <c r="A881" s="1470">
        <v>874</v>
      </c>
      <c r="B881" s="535"/>
      <c r="C881" s="73">
        <v>165</v>
      </c>
      <c r="D881" s="841" t="s">
        <v>858</v>
      </c>
      <c r="E881" s="527" t="s">
        <v>33</v>
      </c>
      <c r="F881" s="1366"/>
      <c r="G881" s="1366"/>
      <c r="H881" s="1367"/>
      <c r="I881" s="1413"/>
      <c r="J881" s="1414"/>
      <c r="K881" s="1414"/>
      <c r="L881" s="1414"/>
      <c r="M881" s="1414"/>
      <c r="N881" s="655"/>
    </row>
    <row r="882" spans="1:15" s="53" customFormat="1" ht="16.5">
      <c r="A882" s="1470">
        <v>875</v>
      </c>
      <c r="B882" s="526"/>
      <c r="C882" s="67"/>
      <c r="D882" s="68" t="s">
        <v>807</v>
      </c>
      <c r="E882" s="527"/>
      <c r="F882" s="528"/>
      <c r="G882" s="528"/>
      <c r="H882" s="529"/>
      <c r="I882" s="1436">
        <f>SUM(J882:N882)</f>
        <v>20</v>
      </c>
      <c r="J882" s="80"/>
      <c r="K882" s="80"/>
      <c r="L882" s="80">
        <v>20</v>
      </c>
      <c r="M882" s="80"/>
      <c r="N882" s="81"/>
      <c r="O882" s="59"/>
    </row>
    <row r="883" spans="1:15" s="534" customFormat="1" ht="17.25">
      <c r="A883" s="1470">
        <v>876</v>
      </c>
      <c r="B883" s="530"/>
      <c r="C883" s="83"/>
      <c r="D883" s="76" t="s">
        <v>609</v>
      </c>
      <c r="E883" s="531"/>
      <c r="F883" s="532"/>
      <c r="G883" s="532"/>
      <c r="H883" s="533"/>
      <c r="I883" s="1413">
        <f>SUM(J883:N883)</f>
        <v>0</v>
      </c>
      <c r="J883" s="652"/>
      <c r="K883" s="652"/>
      <c r="L883" s="652"/>
      <c r="M883" s="652"/>
      <c r="N883" s="653"/>
      <c r="O883" s="82"/>
    </row>
    <row r="884" spans="1:15" s="1486" customFormat="1" ht="17.25">
      <c r="A884" s="1470">
        <v>877</v>
      </c>
      <c r="B884" s="535"/>
      <c r="C884" s="67"/>
      <c r="D884" s="536" t="s">
        <v>911</v>
      </c>
      <c r="E884" s="527"/>
      <c r="F884" s="537"/>
      <c r="G884" s="537"/>
      <c r="H884" s="538"/>
      <c r="I884" s="340">
        <f>SUM(J884:N884)</f>
        <v>20</v>
      </c>
      <c r="J884" s="654">
        <f>SUM(J882:J883)</f>
        <v>0</v>
      </c>
      <c r="K884" s="654">
        <f>SUM(K882:K883)</f>
        <v>0</v>
      </c>
      <c r="L884" s="654">
        <f>SUM(L882:L883)</f>
        <v>20</v>
      </c>
      <c r="M884" s="654">
        <f>SUM(M882:M883)</f>
        <v>0</v>
      </c>
      <c r="N884" s="655">
        <f>SUM(N882:N883)</f>
        <v>0</v>
      </c>
      <c r="O884" s="359"/>
    </row>
    <row r="885" spans="1:15" s="1486" customFormat="1" ht="17.25">
      <c r="A885" s="1470">
        <v>878</v>
      </c>
      <c r="B885" s="535"/>
      <c r="C885" s="67">
        <v>166</v>
      </c>
      <c r="D885" s="841" t="s">
        <v>859</v>
      </c>
      <c r="E885" s="527" t="s">
        <v>33</v>
      </c>
      <c r="F885" s="1366"/>
      <c r="G885" s="1366"/>
      <c r="H885" s="1367"/>
      <c r="I885" s="1413"/>
      <c r="J885" s="1414"/>
      <c r="K885" s="1414"/>
      <c r="L885" s="1414"/>
      <c r="M885" s="1414"/>
      <c r="N885" s="655"/>
      <c r="O885" s="359"/>
    </row>
    <row r="886" spans="1:15" s="53" customFormat="1" ht="16.5">
      <c r="A886" s="1470">
        <v>879</v>
      </c>
      <c r="B886" s="526"/>
      <c r="C886" s="67"/>
      <c r="D886" s="68" t="s">
        <v>807</v>
      </c>
      <c r="E886" s="527"/>
      <c r="F886" s="528"/>
      <c r="G886" s="528"/>
      <c r="H886" s="529"/>
      <c r="I886" s="1436">
        <f>SUM(J886:N886)</f>
        <v>160</v>
      </c>
      <c r="J886" s="80"/>
      <c r="K886" s="80"/>
      <c r="L886" s="80">
        <v>160</v>
      </c>
      <c r="M886" s="80"/>
      <c r="N886" s="81"/>
      <c r="O886" s="59"/>
    </row>
    <row r="887" spans="1:15" s="534" customFormat="1" ht="17.25">
      <c r="A887" s="1470">
        <v>880</v>
      </c>
      <c r="B887" s="530"/>
      <c r="C887" s="83"/>
      <c r="D887" s="76" t="s">
        <v>609</v>
      </c>
      <c r="E887" s="531"/>
      <c r="F887" s="532"/>
      <c r="G887" s="532"/>
      <c r="H887" s="533"/>
      <c r="I887" s="1413">
        <f>SUM(J887:N887)</f>
        <v>0</v>
      </c>
      <c r="J887" s="652"/>
      <c r="K887" s="652"/>
      <c r="L887" s="652"/>
      <c r="M887" s="652"/>
      <c r="N887" s="653"/>
      <c r="O887" s="82"/>
    </row>
    <row r="888" spans="1:15" s="1486" customFormat="1" ht="17.25">
      <c r="A888" s="1470">
        <v>881</v>
      </c>
      <c r="B888" s="535"/>
      <c r="C888" s="67"/>
      <c r="D888" s="536" t="s">
        <v>911</v>
      </c>
      <c r="E888" s="527"/>
      <c r="F888" s="537"/>
      <c r="G888" s="537"/>
      <c r="H888" s="538"/>
      <c r="I888" s="340">
        <f>SUM(J888:N888)</f>
        <v>160</v>
      </c>
      <c r="J888" s="654">
        <f>SUM(J886:J887)</f>
        <v>0</v>
      </c>
      <c r="K888" s="654">
        <f>SUM(K886:K887)</f>
        <v>0</v>
      </c>
      <c r="L888" s="654">
        <f>SUM(L886:L887)</f>
        <v>160</v>
      </c>
      <c r="M888" s="654">
        <f>SUM(M886:M887)</f>
        <v>0</v>
      </c>
      <c r="N888" s="655">
        <f>SUM(N886:N887)</f>
        <v>0</v>
      </c>
      <c r="O888" s="359"/>
    </row>
    <row r="889" spans="1:14" s="1486" customFormat="1" ht="19.5" customHeight="1">
      <c r="A889" s="1470">
        <v>882</v>
      </c>
      <c r="B889" s="535"/>
      <c r="C889" s="73">
        <v>167</v>
      </c>
      <c r="D889" s="841" t="s">
        <v>860</v>
      </c>
      <c r="E889" s="527" t="s">
        <v>33</v>
      </c>
      <c r="F889" s="1366"/>
      <c r="G889" s="1366"/>
      <c r="H889" s="1367"/>
      <c r="I889" s="1413"/>
      <c r="J889" s="1414"/>
      <c r="K889" s="1414"/>
      <c r="L889" s="1414"/>
      <c r="M889" s="1414"/>
      <c r="N889" s="655"/>
    </row>
    <row r="890" spans="1:15" s="53" customFormat="1" ht="16.5">
      <c r="A890" s="1470">
        <v>883</v>
      </c>
      <c r="B890" s="526"/>
      <c r="C890" s="67"/>
      <c r="D890" s="68" t="s">
        <v>807</v>
      </c>
      <c r="E890" s="527"/>
      <c r="F890" s="528"/>
      <c r="G890" s="528"/>
      <c r="H890" s="529"/>
      <c r="I890" s="1436">
        <f>SUM(J890:N890)</f>
        <v>80</v>
      </c>
      <c r="J890" s="80"/>
      <c r="K890" s="80"/>
      <c r="L890" s="80">
        <v>80</v>
      </c>
      <c r="M890" s="80"/>
      <c r="N890" s="81"/>
      <c r="O890" s="59"/>
    </row>
    <row r="891" spans="1:15" s="534" customFormat="1" ht="17.25">
      <c r="A891" s="1470">
        <v>884</v>
      </c>
      <c r="B891" s="530"/>
      <c r="C891" s="83"/>
      <c r="D891" s="76" t="s">
        <v>609</v>
      </c>
      <c r="E891" s="531"/>
      <c r="F891" s="532"/>
      <c r="G891" s="532"/>
      <c r="H891" s="533"/>
      <c r="I891" s="1413">
        <f>SUM(J891:N891)</f>
        <v>0</v>
      </c>
      <c r="J891" s="652"/>
      <c r="K891" s="652"/>
      <c r="L891" s="652"/>
      <c r="M891" s="652"/>
      <c r="N891" s="653"/>
      <c r="O891" s="82"/>
    </row>
    <row r="892" spans="1:15" s="1486" customFormat="1" ht="17.25">
      <c r="A892" s="1470">
        <v>885</v>
      </c>
      <c r="B892" s="535"/>
      <c r="C892" s="67"/>
      <c r="D892" s="536" t="s">
        <v>911</v>
      </c>
      <c r="E892" s="527"/>
      <c r="F892" s="537"/>
      <c r="G892" s="537"/>
      <c r="H892" s="538"/>
      <c r="I892" s="340">
        <f>SUM(J892:N892)</f>
        <v>80</v>
      </c>
      <c r="J892" s="654">
        <f>SUM(J890:J891)</f>
        <v>0</v>
      </c>
      <c r="K892" s="654">
        <f>SUM(K890:K891)</f>
        <v>0</v>
      </c>
      <c r="L892" s="654">
        <f>SUM(L890:L891)</f>
        <v>80</v>
      </c>
      <c r="M892" s="654">
        <f>SUM(M890:M891)</f>
        <v>0</v>
      </c>
      <c r="N892" s="655">
        <f>SUM(N890:N891)</f>
        <v>0</v>
      </c>
      <c r="O892" s="359"/>
    </row>
    <row r="893" spans="1:14" s="1486" customFormat="1" ht="19.5" customHeight="1">
      <c r="A893" s="1470">
        <v>886</v>
      </c>
      <c r="B893" s="535"/>
      <c r="C893" s="73">
        <v>168</v>
      </c>
      <c r="D893" s="841" t="s">
        <v>861</v>
      </c>
      <c r="E893" s="527" t="s">
        <v>33</v>
      </c>
      <c r="F893" s="1366"/>
      <c r="G893" s="1366"/>
      <c r="H893" s="1367"/>
      <c r="I893" s="1413"/>
      <c r="J893" s="1414"/>
      <c r="K893" s="1414"/>
      <c r="L893" s="1414"/>
      <c r="M893" s="1414"/>
      <c r="N893" s="655"/>
    </row>
    <row r="894" spans="1:15" s="53" customFormat="1" ht="16.5">
      <c r="A894" s="1470">
        <v>887</v>
      </c>
      <c r="B894" s="526"/>
      <c r="C894" s="67"/>
      <c r="D894" s="68" t="s">
        <v>807</v>
      </c>
      <c r="E894" s="527"/>
      <c r="F894" s="528"/>
      <c r="G894" s="528"/>
      <c r="H894" s="529"/>
      <c r="I894" s="1436">
        <f>SUM(J894:N894)</f>
        <v>20</v>
      </c>
      <c r="J894" s="80"/>
      <c r="K894" s="80"/>
      <c r="L894" s="80">
        <v>20</v>
      </c>
      <c r="M894" s="80"/>
      <c r="N894" s="81"/>
      <c r="O894" s="59"/>
    </row>
    <row r="895" spans="1:15" s="534" customFormat="1" ht="17.25">
      <c r="A895" s="1470">
        <v>888</v>
      </c>
      <c r="B895" s="530"/>
      <c r="C895" s="83"/>
      <c r="D895" s="76" t="s">
        <v>609</v>
      </c>
      <c r="E895" s="531"/>
      <c r="F895" s="532"/>
      <c r="G895" s="532"/>
      <c r="H895" s="533"/>
      <c r="I895" s="1413">
        <f>SUM(J895:N895)</f>
        <v>0</v>
      </c>
      <c r="J895" s="652"/>
      <c r="K895" s="652"/>
      <c r="L895" s="652"/>
      <c r="M895" s="652"/>
      <c r="N895" s="653"/>
      <c r="O895" s="82"/>
    </row>
    <row r="896" spans="1:15" s="1486" customFormat="1" ht="17.25">
      <c r="A896" s="1470">
        <v>889</v>
      </c>
      <c r="B896" s="535"/>
      <c r="C896" s="67"/>
      <c r="D896" s="536" t="s">
        <v>911</v>
      </c>
      <c r="E896" s="527"/>
      <c r="F896" s="537"/>
      <c r="G896" s="537"/>
      <c r="H896" s="538"/>
      <c r="I896" s="340">
        <f>SUM(J896:N896)</f>
        <v>20</v>
      </c>
      <c r="J896" s="654">
        <f>SUM(J894:J895)</f>
        <v>0</v>
      </c>
      <c r="K896" s="654">
        <f>SUM(K894:K895)</f>
        <v>0</v>
      </c>
      <c r="L896" s="654">
        <f>SUM(L894:L895)</f>
        <v>20</v>
      </c>
      <c r="M896" s="654">
        <f>SUM(M894:M895)</f>
        <v>0</v>
      </c>
      <c r="N896" s="655">
        <f>SUM(N894:N895)</f>
        <v>0</v>
      </c>
      <c r="O896" s="359"/>
    </row>
    <row r="897" spans="1:15" s="1486" customFormat="1" ht="17.25">
      <c r="A897" s="1470">
        <v>890</v>
      </c>
      <c r="B897" s="535"/>
      <c r="C897" s="67">
        <v>169</v>
      </c>
      <c r="D897" s="841" t="s">
        <v>862</v>
      </c>
      <c r="E897" s="527" t="s">
        <v>33</v>
      </c>
      <c r="F897" s="1366"/>
      <c r="G897" s="1366"/>
      <c r="H897" s="1367"/>
      <c r="I897" s="1413"/>
      <c r="J897" s="1414"/>
      <c r="K897" s="1414"/>
      <c r="L897" s="1414"/>
      <c r="M897" s="1414"/>
      <c r="N897" s="655"/>
      <c r="O897" s="359"/>
    </row>
    <row r="898" spans="1:15" s="53" customFormat="1" ht="16.5">
      <c r="A898" s="1470">
        <v>891</v>
      </c>
      <c r="B898" s="526"/>
      <c r="C898" s="67"/>
      <c r="D898" s="68" t="s">
        <v>807</v>
      </c>
      <c r="E898" s="527"/>
      <c r="F898" s="528"/>
      <c r="G898" s="528"/>
      <c r="H898" s="529"/>
      <c r="I898" s="1436">
        <f>SUM(J898:N898)</f>
        <v>20</v>
      </c>
      <c r="J898" s="80"/>
      <c r="K898" s="80"/>
      <c r="L898" s="80">
        <v>20</v>
      </c>
      <c r="M898" s="80"/>
      <c r="N898" s="81"/>
      <c r="O898" s="59"/>
    </row>
    <row r="899" spans="1:15" s="534" customFormat="1" ht="17.25">
      <c r="A899" s="1470">
        <v>892</v>
      </c>
      <c r="B899" s="530"/>
      <c r="C899" s="83"/>
      <c r="D899" s="76" t="s">
        <v>609</v>
      </c>
      <c r="E899" s="531"/>
      <c r="F899" s="532"/>
      <c r="G899" s="532"/>
      <c r="H899" s="533"/>
      <c r="I899" s="1413">
        <f>SUM(J899:N899)</f>
        <v>0</v>
      </c>
      <c r="J899" s="652"/>
      <c r="K899" s="652"/>
      <c r="L899" s="652"/>
      <c r="M899" s="652"/>
      <c r="N899" s="653"/>
      <c r="O899" s="82"/>
    </row>
    <row r="900" spans="1:15" s="1486" customFormat="1" ht="17.25">
      <c r="A900" s="1470">
        <v>893</v>
      </c>
      <c r="B900" s="535"/>
      <c r="C900" s="67"/>
      <c r="D900" s="536" t="s">
        <v>911</v>
      </c>
      <c r="E900" s="527"/>
      <c r="F900" s="537"/>
      <c r="G900" s="537"/>
      <c r="H900" s="538"/>
      <c r="I900" s="340">
        <f>SUM(J900:N900)</f>
        <v>20</v>
      </c>
      <c r="J900" s="654">
        <f>SUM(J898:J899)</f>
        <v>0</v>
      </c>
      <c r="K900" s="654">
        <f>SUM(K898:K899)</f>
        <v>0</v>
      </c>
      <c r="L900" s="654">
        <f>SUM(L898:L899)</f>
        <v>20</v>
      </c>
      <c r="M900" s="654">
        <f>SUM(M898:M899)</f>
        <v>0</v>
      </c>
      <c r="N900" s="655">
        <f>SUM(N898:N899)</f>
        <v>0</v>
      </c>
      <c r="O900" s="359"/>
    </row>
    <row r="901" spans="1:15" s="1486" customFormat="1" ht="17.25">
      <c r="A901" s="1470">
        <v>894</v>
      </c>
      <c r="B901" s="535"/>
      <c r="C901" s="67">
        <v>170</v>
      </c>
      <c r="D901" s="841" t="s">
        <v>863</v>
      </c>
      <c r="E901" s="527" t="s">
        <v>33</v>
      </c>
      <c r="F901" s="1366"/>
      <c r="G901" s="1366"/>
      <c r="H901" s="1367"/>
      <c r="I901" s="1413"/>
      <c r="J901" s="1414"/>
      <c r="K901" s="1414"/>
      <c r="L901" s="1414"/>
      <c r="M901" s="1414"/>
      <c r="N901" s="655"/>
      <c r="O901" s="359"/>
    </row>
    <row r="902" spans="1:15" s="53" customFormat="1" ht="16.5">
      <c r="A902" s="1470">
        <v>895</v>
      </c>
      <c r="B902" s="526"/>
      <c r="C902" s="67"/>
      <c r="D902" s="68" t="s">
        <v>807</v>
      </c>
      <c r="E902" s="527"/>
      <c r="F902" s="528"/>
      <c r="G902" s="528"/>
      <c r="H902" s="529"/>
      <c r="I902" s="1436">
        <f>SUM(J902:N902)</f>
        <v>19</v>
      </c>
      <c r="J902" s="80"/>
      <c r="K902" s="80"/>
      <c r="L902" s="80">
        <v>19</v>
      </c>
      <c r="M902" s="80"/>
      <c r="N902" s="81"/>
      <c r="O902" s="59"/>
    </row>
    <row r="903" spans="1:15" s="534" customFormat="1" ht="17.25">
      <c r="A903" s="1470">
        <v>896</v>
      </c>
      <c r="B903" s="530"/>
      <c r="C903" s="83"/>
      <c r="D903" s="76" t="s">
        <v>609</v>
      </c>
      <c r="E903" s="531"/>
      <c r="F903" s="532"/>
      <c r="G903" s="532"/>
      <c r="H903" s="533"/>
      <c r="I903" s="1413">
        <f>SUM(J903:N903)</f>
        <v>0</v>
      </c>
      <c r="J903" s="652"/>
      <c r="K903" s="652"/>
      <c r="L903" s="652"/>
      <c r="M903" s="652"/>
      <c r="N903" s="653"/>
      <c r="O903" s="82"/>
    </row>
    <row r="904" spans="1:15" s="1486" customFormat="1" ht="17.25">
      <c r="A904" s="1470">
        <v>897</v>
      </c>
      <c r="B904" s="535"/>
      <c r="C904" s="67"/>
      <c r="D904" s="536" t="s">
        <v>911</v>
      </c>
      <c r="E904" s="527"/>
      <c r="F904" s="537"/>
      <c r="G904" s="537"/>
      <c r="H904" s="538"/>
      <c r="I904" s="340">
        <f>SUM(J904:N904)</f>
        <v>19</v>
      </c>
      <c r="J904" s="654">
        <f>SUM(J902:J903)</f>
        <v>0</v>
      </c>
      <c r="K904" s="654">
        <f>SUM(K902:K903)</f>
        <v>0</v>
      </c>
      <c r="L904" s="654">
        <f>SUM(L902:L903)</f>
        <v>19</v>
      </c>
      <c r="M904" s="654">
        <f>SUM(M902:M903)</f>
        <v>0</v>
      </c>
      <c r="N904" s="655">
        <f>SUM(N902:N903)</f>
        <v>0</v>
      </c>
      <c r="O904" s="359"/>
    </row>
    <row r="905" spans="1:14" s="1486" customFormat="1" ht="19.5" customHeight="1">
      <c r="A905" s="1470">
        <v>898</v>
      </c>
      <c r="B905" s="535"/>
      <c r="C905" s="73">
        <v>171</v>
      </c>
      <c r="D905" s="841" t="s">
        <v>864</v>
      </c>
      <c r="E905" s="527" t="s">
        <v>33</v>
      </c>
      <c r="F905" s="1366"/>
      <c r="G905" s="1366"/>
      <c r="H905" s="1367"/>
      <c r="I905" s="1413"/>
      <c r="J905" s="1414"/>
      <c r="K905" s="1414"/>
      <c r="L905" s="1414"/>
      <c r="M905" s="1414"/>
      <c r="N905" s="655"/>
    </row>
    <row r="906" spans="1:15" s="53" customFormat="1" ht="16.5">
      <c r="A906" s="1470">
        <v>899</v>
      </c>
      <c r="B906" s="526"/>
      <c r="C906" s="67"/>
      <c r="D906" s="68" t="s">
        <v>807</v>
      </c>
      <c r="E906" s="527"/>
      <c r="F906" s="528"/>
      <c r="G906" s="528"/>
      <c r="H906" s="529"/>
      <c r="I906" s="1436">
        <f>SUM(J906:N906)</f>
        <v>20</v>
      </c>
      <c r="J906" s="80"/>
      <c r="K906" s="80"/>
      <c r="L906" s="80">
        <v>20</v>
      </c>
      <c r="M906" s="80"/>
      <c r="N906" s="81"/>
      <c r="O906" s="59"/>
    </row>
    <row r="907" spans="1:15" s="534" customFormat="1" ht="17.25">
      <c r="A907" s="1470">
        <v>900</v>
      </c>
      <c r="B907" s="530"/>
      <c r="C907" s="83"/>
      <c r="D907" s="76" t="s">
        <v>609</v>
      </c>
      <c r="E907" s="531"/>
      <c r="F907" s="532"/>
      <c r="G907" s="532"/>
      <c r="H907" s="533"/>
      <c r="I907" s="1413">
        <f>SUM(J907:N907)</f>
        <v>0</v>
      </c>
      <c r="J907" s="652"/>
      <c r="K907" s="652"/>
      <c r="L907" s="652"/>
      <c r="M907" s="652"/>
      <c r="N907" s="653"/>
      <c r="O907" s="82"/>
    </row>
    <row r="908" spans="1:15" s="1486" customFormat="1" ht="17.25">
      <c r="A908" s="1470">
        <v>901</v>
      </c>
      <c r="B908" s="535"/>
      <c r="C908" s="67"/>
      <c r="D908" s="536" t="s">
        <v>911</v>
      </c>
      <c r="E908" s="527"/>
      <c r="F908" s="537"/>
      <c r="G908" s="537"/>
      <c r="H908" s="538"/>
      <c r="I908" s="340">
        <f>SUM(J908:N908)</f>
        <v>20</v>
      </c>
      <c r="J908" s="654">
        <f>SUM(J906:J907)</f>
        <v>0</v>
      </c>
      <c r="K908" s="654">
        <f>SUM(K906:K907)</f>
        <v>0</v>
      </c>
      <c r="L908" s="654">
        <f>SUM(L906:L907)</f>
        <v>20</v>
      </c>
      <c r="M908" s="654">
        <f>SUM(M906:M907)</f>
        <v>0</v>
      </c>
      <c r="N908" s="655">
        <f>SUM(N906:N907)</f>
        <v>0</v>
      </c>
      <c r="O908" s="359"/>
    </row>
    <row r="909" spans="1:15" s="1486" customFormat="1" ht="33.75">
      <c r="A909" s="1470">
        <v>902</v>
      </c>
      <c r="B909" s="535"/>
      <c r="C909" s="67">
        <v>172</v>
      </c>
      <c r="D909" s="841" t="s">
        <v>865</v>
      </c>
      <c r="E909" s="527" t="s">
        <v>33</v>
      </c>
      <c r="F909" s="1366"/>
      <c r="G909" s="1366"/>
      <c r="H909" s="1367"/>
      <c r="I909" s="1413"/>
      <c r="J909" s="1414"/>
      <c r="K909" s="1414"/>
      <c r="L909" s="1414"/>
      <c r="M909" s="1414"/>
      <c r="N909" s="655"/>
      <c r="O909" s="359"/>
    </row>
    <row r="910" spans="1:15" s="53" customFormat="1" ht="16.5">
      <c r="A910" s="1470">
        <v>903</v>
      </c>
      <c r="B910" s="526"/>
      <c r="C910" s="67"/>
      <c r="D910" s="68" t="s">
        <v>807</v>
      </c>
      <c r="E910" s="527"/>
      <c r="F910" s="528"/>
      <c r="G910" s="528"/>
      <c r="H910" s="529"/>
      <c r="I910" s="1436">
        <f>SUM(J910:N910)</f>
        <v>50</v>
      </c>
      <c r="J910" s="80"/>
      <c r="K910" s="80"/>
      <c r="L910" s="80">
        <v>50</v>
      </c>
      <c r="M910" s="80"/>
      <c r="N910" s="81"/>
      <c r="O910" s="59"/>
    </row>
    <row r="911" spans="1:15" s="534" customFormat="1" ht="17.25">
      <c r="A911" s="1470">
        <v>904</v>
      </c>
      <c r="B911" s="530"/>
      <c r="C911" s="83"/>
      <c r="D911" s="76" t="s">
        <v>609</v>
      </c>
      <c r="E911" s="531"/>
      <c r="F911" s="532"/>
      <c r="G911" s="532"/>
      <c r="H911" s="533"/>
      <c r="I911" s="1413">
        <f>SUM(J911:N911)</f>
        <v>0</v>
      </c>
      <c r="J911" s="652"/>
      <c r="K911" s="652"/>
      <c r="L911" s="652"/>
      <c r="M911" s="652"/>
      <c r="N911" s="653"/>
      <c r="O911" s="82"/>
    </row>
    <row r="912" spans="1:15" s="1486" customFormat="1" ht="17.25">
      <c r="A912" s="1470">
        <v>905</v>
      </c>
      <c r="B912" s="535"/>
      <c r="C912" s="67"/>
      <c r="D912" s="536" t="s">
        <v>911</v>
      </c>
      <c r="E912" s="527"/>
      <c r="F912" s="537"/>
      <c r="G912" s="537"/>
      <c r="H912" s="538"/>
      <c r="I912" s="340">
        <f>SUM(J912:N912)</f>
        <v>50</v>
      </c>
      <c r="J912" s="654">
        <f>SUM(J910:J911)</f>
        <v>0</v>
      </c>
      <c r="K912" s="654">
        <f>SUM(K910:K911)</f>
        <v>0</v>
      </c>
      <c r="L912" s="654">
        <f>SUM(L910:L911)</f>
        <v>50</v>
      </c>
      <c r="M912" s="654">
        <f>SUM(M910:M911)</f>
        <v>0</v>
      </c>
      <c r="N912" s="655">
        <f>SUM(N910:N911)</f>
        <v>0</v>
      </c>
      <c r="O912" s="359"/>
    </row>
    <row r="913" spans="1:15" s="1486" customFormat="1" ht="17.25">
      <c r="A913" s="1470">
        <v>906</v>
      </c>
      <c r="B913" s="535"/>
      <c r="C913" s="67">
        <v>173</v>
      </c>
      <c r="D913" s="841" t="s">
        <v>866</v>
      </c>
      <c r="E913" s="527" t="s">
        <v>33</v>
      </c>
      <c r="F913" s="1366"/>
      <c r="G913" s="1366"/>
      <c r="H913" s="1367"/>
      <c r="I913" s="1413"/>
      <c r="J913" s="1414"/>
      <c r="K913" s="1414"/>
      <c r="L913" s="1414"/>
      <c r="M913" s="1414"/>
      <c r="N913" s="655"/>
      <c r="O913" s="359"/>
    </row>
    <row r="914" spans="1:15" s="53" customFormat="1" ht="16.5">
      <c r="A914" s="1470">
        <v>907</v>
      </c>
      <c r="B914" s="526"/>
      <c r="C914" s="67"/>
      <c r="D914" s="68" t="s">
        <v>807</v>
      </c>
      <c r="E914" s="527"/>
      <c r="F914" s="528"/>
      <c r="G914" s="528"/>
      <c r="H914" s="529"/>
      <c r="I914" s="1436">
        <f>SUM(J914:N914)</f>
        <v>50</v>
      </c>
      <c r="J914" s="80"/>
      <c r="K914" s="80"/>
      <c r="L914" s="80">
        <v>50</v>
      </c>
      <c r="M914" s="80"/>
      <c r="N914" s="81"/>
      <c r="O914" s="59"/>
    </row>
    <row r="915" spans="1:15" s="534" customFormat="1" ht="17.25">
      <c r="A915" s="1470">
        <v>908</v>
      </c>
      <c r="B915" s="530"/>
      <c r="C915" s="83"/>
      <c r="D915" s="76" t="s">
        <v>609</v>
      </c>
      <c r="E915" s="531"/>
      <c r="F915" s="532"/>
      <c r="G915" s="532"/>
      <c r="H915" s="533"/>
      <c r="I915" s="1413">
        <f>SUM(J915:N915)</f>
        <v>0</v>
      </c>
      <c r="J915" s="652"/>
      <c r="K915" s="652"/>
      <c r="L915" s="652"/>
      <c r="M915" s="652"/>
      <c r="N915" s="653"/>
      <c r="O915" s="82"/>
    </row>
    <row r="916" spans="1:15" s="1486" customFormat="1" ht="17.25">
      <c r="A916" s="1470">
        <v>909</v>
      </c>
      <c r="B916" s="535"/>
      <c r="C916" s="67"/>
      <c r="D916" s="536" t="s">
        <v>911</v>
      </c>
      <c r="E916" s="527"/>
      <c r="F916" s="537"/>
      <c r="G916" s="537"/>
      <c r="H916" s="538"/>
      <c r="I916" s="340">
        <f>SUM(J916:N916)</f>
        <v>50</v>
      </c>
      <c r="J916" s="654">
        <f>SUM(J914:J915)</f>
        <v>0</v>
      </c>
      <c r="K916" s="654">
        <f>SUM(K914:K915)</f>
        <v>0</v>
      </c>
      <c r="L916" s="654">
        <f>SUM(L914:L915)</f>
        <v>50</v>
      </c>
      <c r="M916" s="654">
        <f>SUM(M914:M915)</f>
        <v>0</v>
      </c>
      <c r="N916" s="655">
        <f>SUM(N914:N915)</f>
        <v>0</v>
      </c>
      <c r="O916" s="359"/>
    </row>
    <row r="917" spans="1:14" s="1486" customFormat="1" ht="17.25">
      <c r="A917" s="1470">
        <v>910</v>
      </c>
      <c r="B917" s="535"/>
      <c r="C917" s="73">
        <v>174</v>
      </c>
      <c r="D917" s="841" t="s">
        <v>867</v>
      </c>
      <c r="E917" s="527" t="s">
        <v>33</v>
      </c>
      <c r="F917" s="1366"/>
      <c r="G917" s="1366"/>
      <c r="H917" s="1367"/>
      <c r="I917" s="1413"/>
      <c r="J917" s="1414"/>
      <c r="K917" s="1414"/>
      <c r="L917" s="1414"/>
      <c r="M917" s="1414"/>
      <c r="N917" s="655"/>
    </row>
    <row r="918" spans="1:15" s="53" customFormat="1" ht="16.5">
      <c r="A918" s="1470">
        <v>911</v>
      </c>
      <c r="B918" s="526"/>
      <c r="C918" s="67"/>
      <c r="D918" s="68" t="s">
        <v>807</v>
      </c>
      <c r="E918" s="527"/>
      <c r="F918" s="528"/>
      <c r="G918" s="528"/>
      <c r="H918" s="529"/>
      <c r="I918" s="1436">
        <f>SUM(J918:N918)</f>
        <v>83</v>
      </c>
      <c r="J918" s="80"/>
      <c r="K918" s="80"/>
      <c r="L918" s="80">
        <v>83</v>
      </c>
      <c r="M918" s="80"/>
      <c r="N918" s="81"/>
      <c r="O918" s="59"/>
    </row>
    <row r="919" spans="1:15" s="534" customFormat="1" ht="17.25">
      <c r="A919" s="1470">
        <v>912</v>
      </c>
      <c r="B919" s="530"/>
      <c r="C919" s="83"/>
      <c r="D919" s="76" t="s">
        <v>609</v>
      </c>
      <c r="E919" s="531"/>
      <c r="F919" s="532"/>
      <c r="G919" s="532"/>
      <c r="H919" s="533"/>
      <c r="I919" s="1413">
        <f>SUM(J919:N919)</f>
        <v>0</v>
      </c>
      <c r="J919" s="652"/>
      <c r="K919" s="652"/>
      <c r="L919" s="652"/>
      <c r="M919" s="652"/>
      <c r="N919" s="653"/>
      <c r="O919" s="82"/>
    </row>
    <row r="920" spans="1:15" s="1486" customFormat="1" ht="17.25">
      <c r="A920" s="1470">
        <v>913</v>
      </c>
      <c r="B920" s="535"/>
      <c r="C920" s="67"/>
      <c r="D920" s="536" t="s">
        <v>911</v>
      </c>
      <c r="E920" s="527"/>
      <c r="F920" s="537"/>
      <c r="G920" s="537"/>
      <c r="H920" s="538"/>
      <c r="I920" s="340">
        <f>SUM(J920:N920)</f>
        <v>83</v>
      </c>
      <c r="J920" s="654">
        <f>SUM(J918:J919)</f>
        <v>0</v>
      </c>
      <c r="K920" s="654">
        <f>SUM(K918:K919)</f>
        <v>0</v>
      </c>
      <c r="L920" s="654">
        <f>SUM(L918:L919)</f>
        <v>83</v>
      </c>
      <c r="M920" s="654">
        <f>SUM(M918:M919)</f>
        <v>0</v>
      </c>
      <c r="N920" s="655">
        <f>SUM(N918:N919)</f>
        <v>0</v>
      </c>
      <c r="O920" s="359"/>
    </row>
    <row r="921" spans="1:14" s="1486" customFormat="1" ht="19.5" customHeight="1">
      <c r="A921" s="1470">
        <v>914</v>
      </c>
      <c r="B921" s="535"/>
      <c r="C921" s="73">
        <v>175</v>
      </c>
      <c r="D921" s="841" t="s">
        <v>868</v>
      </c>
      <c r="E921" s="527" t="s">
        <v>33</v>
      </c>
      <c r="F921" s="1366"/>
      <c r="G921" s="1366"/>
      <c r="H921" s="1367"/>
      <c r="I921" s="1413"/>
      <c r="J921" s="1414"/>
      <c r="K921" s="1414"/>
      <c r="L921" s="1414"/>
      <c r="M921" s="1414"/>
      <c r="N921" s="655"/>
    </row>
    <row r="922" spans="1:15" s="53" customFormat="1" ht="16.5">
      <c r="A922" s="1470">
        <v>915</v>
      </c>
      <c r="B922" s="526"/>
      <c r="C922" s="67"/>
      <c r="D922" s="68" t="s">
        <v>807</v>
      </c>
      <c r="E922" s="527"/>
      <c r="F922" s="528"/>
      <c r="G922" s="528"/>
      <c r="H922" s="529"/>
      <c r="I922" s="1436">
        <f>SUM(J922:N922)</f>
        <v>10</v>
      </c>
      <c r="J922" s="80"/>
      <c r="K922" s="80"/>
      <c r="L922" s="80">
        <v>10</v>
      </c>
      <c r="M922" s="80"/>
      <c r="N922" s="81"/>
      <c r="O922" s="59"/>
    </row>
    <row r="923" spans="1:15" s="534" customFormat="1" ht="17.25">
      <c r="A923" s="1470">
        <v>916</v>
      </c>
      <c r="B923" s="530"/>
      <c r="C923" s="83"/>
      <c r="D923" s="76" t="s">
        <v>609</v>
      </c>
      <c r="E923" s="531"/>
      <c r="F923" s="532"/>
      <c r="G923" s="532"/>
      <c r="H923" s="533"/>
      <c r="I923" s="1413">
        <f>SUM(J923:N923)</f>
        <v>0</v>
      </c>
      <c r="J923" s="652"/>
      <c r="K923" s="652"/>
      <c r="L923" s="652"/>
      <c r="M923" s="652"/>
      <c r="N923" s="653"/>
      <c r="O923" s="82"/>
    </row>
    <row r="924" spans="1:15" s="1486" customFormat="1" ht="17.25">
      <c r="A924" s="1470">
        <v>917</v>
      </c>
      <c r="B924" s="535"/>
      <c r="C924" s="67"/>
      <c r="D924" s="536" t="s">
        <v>911</v>
      </c>
      <c r="E924" s="527"/>
      <c r="F924" s="537"/>
      <c r="G924" s="537"/>
      <c r="H924" s="538"/>
      <c r="I924" s="340">
        <f>SUM(J924:N924)</f>
        <v>10</v>
      </c>
      <c r="J924" s="654">
        <f>SUM(J922:J923)</f>
        <v>0</v>
      </c>
      <c r="K924" s="654">
        <f>SUM(K922:K923)</f>
        <v>0</v>
      </c>
      <c r="L924" s="654">
        <f>SUM(L922:L923)</f>
        <v>10</v>
      </c>
      <c r="M924" s="654">
        <f>SUM(M922:M923)</f>
        <v>0</v>
      </c>
      <c r="N924" s="655">
        <f>SUM(N922:N923)</f>
        <v>0</v>
      </c>
      <c r="O924" s="359"/>
    </row>
    <row r="925" spans="1:15" s="1486" customFormat="1" ht="17.25">
      <c r="A925" s="1470">
        <v>918</v>
      </c>
      <c r="B925" s="535"/>
      <c r="C925" s="67">
        <v>176</v>
      </c>
      <c r="D925" s="841" t="s">
        <v>869</v>
      </c>
      <c r="E925" s="527" t="s">
        <v>33</v>
      </c>
      <c r="F925" s="1366"/>
      <c r="G925" s="1366"/>
      <c r="H925" s="1367"/>
      <c r="I925" s="1413"/>
      <c r="J925" s="1414"/>
      <c r="K925" s="1414"/>
      <c r="L925" s="1414"/>
      <c r="M925" s="1414"/>
      <c r="N925" s="655"/>
      <c r="O925" s="359"/>
    </row>
    <row r="926" spans="1:15" s="53" customFormat="1" ht="16.5">
      <c r="A926" s="1470">
        <v>919</v>
      </c>
      <c r="B926" s="526"/>
      <c r="C926" s="67"/>
      <c r="D926" s="68" t="s">
        <v>807</v>
      </c>
      <c r="E926" s="527"/>
      <c r="F926" s="528"/>
      <c r="G926" s="528"/>
      <c r="H926" s="529"/>
      <c r="I926" s="1436">
        <f>SUM(J926:N926)</f>
        <v>20</v>
      </c>
      <c r="J926" s="80"/>
      <c r="K926" s="80"/>
      <c r="L926" s="80">
        <v>20</v>
      </c>
      <c r="M926" s="80"/>
      <c r="N926" s="81"/>
      <c r="O926" s="59"/>
    </row>
    <row r="927" spans="1:15" s="534" customFormat="1" ht="17.25">
      <c r="A927" s="1470">
        <v>920</v>
      </c>
      <c r="B927" s="530"/>
      <c r="C927" s="83"/>
      <c r="D927" s="76" t="s">
        <v>609</v>
      </c>
      <c r="E927" s="531"/>
      <c r="F927" s="532"/>
      <c r="G927" s="532"/>
      <c r="H927" s="533"/>
      <c r="I927" s="1413">
        <f>SUM(J927:N927)</f>
        <v>0</v>
      </c>
      <c r="J927" s="652"/>
      <c r="K927" s="652"/>
      <c r="L927" s="652"/>
      <c r="M927" s="652"/>
      <c r="N927" s="653"/>
      <c r="O927" s="82"/>
    </row>
    <row r="928" spans="1:15" s="1486" customFormat="1" ht="17.25">
      <c r="A928" s="1470">
        <v>921</v>
      </c>
      <c r="B928" s="535"/>
      <c r="C928" s="67"/>
      <c r="D928" s="536" t="s">
        <v>911</v>
      </c>
      <c r="E928" s="527"/>
      <c r="F928" s="537"/>
      <c r="G928" s="537"/>
      <c r="H928" s="538"/>
      <c r="I928" s="340">
        <f>SUM(J928:N928)</f>
        <v>20</v>
      </c>
      <c r="J928" s="654">
        <f>SUM(J926:J927)</f>
        <v>0</v>
      </c>
      <c r="K928" s="654">
        <f>SUM(K926:K927)</f>
        <v>0</v>
      </c>
      <c r="L928" s="654">
        <f>SUM(L926:L927)</f>
        <v>20</v>
      </c>
      <c r="M928" s="654">
        <f>SUM(M926:M927)</f>
        <v>0</v>
      </c>
      <c r="N928" s="655">
        <f>SUM(N926:N927)</f>
        <v>0</v>
      </c>
      <c r="O928" s="359"/>
    </row>
    <row r="929" spans="1:15" s="1387" customFormat="1" ht="17.25">
      <c r="A929" s="1470">
        <v>922</v>
      </c>
      <c r="B929" s="535"/>
      <c r="C929" s="67">
        <v>177</v>
      </c>
      <c r="D929" s="841" t="s">
        <v>870</v>
      </c>
      <c r="E929" s="527" t="s">
        <v>33</v>
      </c>
      <c r="F929" s="1366"/>
      <c r="G929" s="1366"/>
      <c r="H929" s="1367"/>
      <c r="I929" s="1413"/>
      <c r="J929" s="1414"/>
      <c r="K929" s="1414"/>
      <c r="L929" s="1414"/>
      <c r="M929" s="1414"/>
      <c r="N929" s="655"/>
      <c r="O929" s="359"/>
    </row>
    <row r="930" spans="1:15" s="53" customFormat="1" ht="16.5">
      <c r="A930" s="1470">
        <v>923</v>
      </c>
      <c r="B930" s="526"/>
      <c r="C930" s="67"/>
      <c r="D930" s="68" t="s">
        <v>807</v>
      </c>
      <c r="E930" s="527"/>
      <c r="F930" s="528"/>
      <c r="G930" s="528"/>
      <c r="H930" s="529"/>
      <c r="I930" s="1436">
        <f>SUM(J930:N930)</f>
        <v>78</v>
      </c>
      <c r="J930" s="80"/>
      <c r="K930" s="80"/>
      <c r="L930" s="80">
        <v>78</v>
      </c>
      <c r="M930" s="80"/>
      <c r="N930" s="81"/>
      <c r="O930" s="59"/>
    </row>
    <row r="931" spans="1:15" s="534" customFormat="1" ht="17.25">
      <c r="A931" s="1470">
        <v>924</v>
      </c>
      <c r="B931" s="530"/>
      <c r="C931" s="83"/>
      <c r="D931" s="76" t="s">
        <v>609</v>
      </c>
      <c r="E931" s="531"/>
      <c r="F931" s="532"/>
      <c r="G931" s="532"/>
      <c r="H931" s="533"/>
      <c r="I931" s="1413">
        <f>SUM(J931:N931)</f>
        <v>0</v>
      </c>
      <c r="J931" s="652"/>
      <c r="K931" s="652"/>
      <c r="L931" s="652"/>
      <c r="M931" s="652"/>
      <c r="N931" s="653"/>
      <c r="O931" s="82"/>
    </row>
    <row r="932" spans="1:15" s="1430" customFormat="1" ht="17.25">
      <c r="A932" s="1470">
        <v>925</v>
      </c>
      <c r="B932" s="535"/>
      <c r="C932" s="67"/>
      <c r="D932" s="536" t="s">
        <v>911</v>
      </c>
      <c r="E932" s="527"/>
      <c r="F932" s="537"/>
      <c r="G932" s="537"/>
      <c r="H932" s="538"/>
      <c r="I932" s="340">
        <f>SUM(J932:N932)</f>
        <v>78</v>
      </c>
      <c r="J932" s="654">
        <f>SUM(J930:J931)</f>
        <v>0</v>
      </c>
      <c r="K932" s="654">
        <f>SUM(K930:K931)</f>
        <v>0</v>
      </c>
      <c r="L932" s="654">
        <f>SUM(L930:L931)</f>
        <v>78</v>
      </c>
      <c r="M932" s="654">
        <f>SUM(M930:M931)</f>
        <v>0</v>
      </c>
      <c r="N932" s="655">
        <f>SUM(N930:N931)</f>
        <v>0</v>
      </c>
      <c r="O932" s="359"/>
    </row>
    <row r="933" spans="1:14" s="1387" customFormat="1" ht="19.5" customHeight="1">
      <c r="A933" s="1470">
        <v>926</v>
      </c>
      <c r="B933" s="535"/>
      <c r="C933" s="73">
        <v>178</v>
      </c>
      <c r="D933" s="841" t="s">
        <v>871</v>
      </c>
      <c r="E933" s="527" t="s">
        <v>33</v>
      </c>
      <c r="F933" s="1366"/>
      <c r="G933" s="1366"/>
      <c r="H933" s="1367"/>
      <c r="I933" s="1413"/>
      <c r="J933" s="1414"/>
      <c r="K933" s="1414"/>
      <c r="L933" s="1414"/>
      <c r="M933" s="1414"/>
      <c r="N933" s="655"/>
    </row>
    <row r="934" spans="1:15" s="53" customFormat="1" ht="16.5">
      <c r="A934" s="1470">
        <v>927</v>
      </c>
      <c r="B934" s="526"/>
      <c r="C934" s="67"/>
      <c r="D934" s="68" t="s">
        <v>807</v>
      </c>
      <c r="E934" s="527"/>
      <c r="F934" s="528"/>
      <c r="G934" s="528"/>
      <c r="H934" s="529"/>
      <c r="I934" s="1436">
        <f>SUM(J934:N934)</f>
        <v>20</v>
      </c>
      <c r="J934" s="80"/>
      <c r="K934" s="80"/>
      <c r="L934" s="80">
        <v>20</v>
      </c>
      <c r="M934" s="80"/>
      <c r="N934" s="81"/>
      <c r="O934" s="59"/>
    </row>
    <row r="935" spans="1:15" s="534" customFormat="1" ht="17.25">
      <c r="A935" s="1470">
        <v>928</v>
      </c>
      <c r="B935" s="530"/>
      <c r="C935" s="83"/>
      <c r="D935" s="76" t="s">
        <v>609</v>
      </c>
      <c r="E935" s="531"/>
      <c r="F935" s="532"/>
      <c r="G935" s="532"/>
      <c r="H935" s="533"/>
      <c r="I935" s="1413">
        <f>SUM(J935:N935)</f>
        <v>0</v>
      </c>
      <c r="J935" s="652"/>
      <c r="K935" s="652"/>
      <c r="L935" s="652"/>
      <c r="M935" s="652"/>
      <c r="N935" s="653"/>
      <c r="O935" s="82"/>
    </row>
    <row r="936" spans="1:15" s="1430" customFormat="1" ht="17.25">
      <c r="A936" s="1470">
        <v>929</v>
      </c>
      <c r="B936" s="535"/>
      <c r="C936" s="67"/>
      <c r="D936" s="536" t="s">
        <v>911</v>
      </c>
      <c r="E936" s="527"/>
      <c r="F936" s="537"/>
      <c r="G936" s="537"/>
      <c r="H936" s="538"/>
      <c r="I936" s="340">
        <f>SUM(J936:N936)</f>
        <v>20</v>
      </c>
      <c r="J936" s="654">
        <f>SUM(J934:J935)</f>
        <v>0</v>
      </c>
      <c r="K936" s="654">
        <f>SUM(K934:K935)</f>
        <v>0</v>
      </c>
      <c r="L936" s="654">
        <f>SUM(L934:L935)</f>
        <v>20</v>
      </c>
      <c r="M936" s="654">
        <f>SUM(M934:M935)</f>
        <v>0</v>
      </c>
      <c r="N936" s="655">
        <f>SUM(N934:N935)</f>
        <v>0</v>
      </c>
      <c r="O936" s="359"/>
    </row>
    <row r="937" spans="1:15" s="1387" customFormat="1" ht="17.25">
      <c r="A937" s="1470">
        <v>930</v>
      </c>
      <c r="B937" s="535"/>
      <c r="C937" s="67">
        <v>179</v>
      </c>
      <c r="D937" s="841" t="s">
        <v>872</v>
      </c>
      <c r="E937" s="527" t="s">
        <v>33</v>
      </c>
      <c r="F937" s="1366"/>
      <c r="G937" s="1366"/>
      <c r="H937" s="1367"/>
      <c r="I937" s="1413"/>
      <c r="J937" s="1414"/>
      <c r="K937" s="1414"/>
      <c r="L937" s="1414"/>
      <c r="M937" s="1414"/>
      <c r="N937" s="655"/>
      <c r="O937" s="359"/>
    </row>
    <row r="938" spans="1:15" s="53" customFormat="1" ht="16.5">
      <c r="A938" s="1470">
        <v>931</v>
      </c>
      <c r="B938" s="526"/>
      <c r="C938" s="67"/>
      <c r="D938" s="68" t="s">
        <v>807</v>
      </c>
      <c r="E938" s="527"/>
      <c r="F938" s="528"/>
      <c r="G938" s="528"/>
      <c r="H938" s="529"/>
      <c r="I938" s="1436">
        <f>SUM(J938:N938)</f>
        <v>57</v>
      </c>
      <c r="J938" s="80"/>
      <c r="K938" s="80"/>
      <c r="L938" s="80">
        <v>57</v>
      </c>
      <c r="M938" s="80"/>
      <c r="N938" s="81"/>
      <c r="O938" s="59"/>
    </row>
    <row r="939" spans="1:15" s="534" customFormat="1" ht="17.25">
      <c r="A939" s="1470">
        <v>932</v>
      </c>
      <c r="B939" s="530"/>
      <c r="C939" s="83"/>
      <c r="D939" s="76" t="s">
        <v>609</v>
      </c>
      <c r="E939" s="531"/>
      <c r="F939" s="532"/>
      <c r="G939" s="532"/>
      <c r="H939" s="533"/>
      <c r="I939" s="1413">
        <f>SUM(J939:N939)</f>
        <v>0</v>
      </c>
      <c r="J939" s="652"/>
      <c r="K939" s="652"/>
      <c r="L939" s="652"/>
      <c r="M939" s="652"/>
      <c r="N939" s="653"/>
      <c r="O939" s="82"/>
    </row>
    <row r="940" spans="1:15" s="1430" customFormat="1" ht="17.25">
      <c r="A940" s="1470">
        <v>933</v>
      </c>
      <c r="B940" s="535"/>
      <c r="C940" s="67"/>
      <c r="D940" s="536" t="s">
        <v>911</v>
      </c>
      <c r="E940" s="527"/>
      <c r="F940" s="537"/>
      <c r="G940" s="537"/>
      <c r="H940" s="538"/>
      <c r="I940" s="340">
        <f>SUM(J940:N940)</f>
        <v>57</v>
      </c>
      <c r="J940" s="654">
        <f>SUM(J938:J939)</f>
        <v>0</v>
      </c>
      <c r="K940" s="654">
        <f>SUM(K938:K939)</f>
        <v>0</v>
      </c>
      <c r="L940" s="654">
        <f>SUM(L938:L939)</f>
        <v>57</v>
      </c>
      <c r="M940" s="654">
        <f>SUM(M938:M939)</f>
        <v>0</v>
      </c>
      <c r="N940" s="655">
        <f>SUM(N938:N939)</f>
        <v>0</v>
      </c>
      <c r="O940" s="359"/>
    </row>
    <row r="941" spans="1:15" s="1387" customFormat="1" ht="17.25">
      <c r="A941" s="1470">
        <v>934</v>
      </c>
      <c r="B941" s="535"/>
      <c r="C941" s="67">
        <v>180</v>
      </c>
      <c r="D941" s="841" t="s">
        <v>873</v>
      </c>
      <c r="E941" s="527" t="s">
        <v>33</v>
      </c>
      <c r="F941" s="1366"/>
      <c r="G941" s="1366"/>
      <c r="H941" s="1367"/>
      <c r="I941" s="1413"/>
      <c r="J941" s="1414"/>
      <c r="K941" s="1414"/>
      <c r="L941" s="1414"/>
      <c r="M941" s="1414"/>
      <c r="N941" s="655"/>
      <c r="O941" s="359"/>
    </row>
    <row r="942" spans="1:15" s="53" customFormat="1" ht="16.5">
      <c r="A942" s="1470">
        <v>935</v>
      </c>
      <c r="B942" s="526"/>
      <c r="C942" s="67"/>
      <c r="D942" s="68" t="s">
        <v>807</v>
      </c>
      <c r="E942" s="527"/>
      <c r="F942" s="528"/>
      <c r="G942" s="528"/>
      <c r="H942" s="529"/>
      <c r="I942" s="1436">
        <f>SUM(J942:N942)</f>
        <v>20</v>
      </c>
      <c r="J942" s="80"/>
      <c r="K942" s="80"/>
      <c r="L942" s="80">
        <v>20</v>
      </c>
      <c r="M942" s="80"/>
      <c r="N942" s="81"/>
      <c r="O942" s="59"/>
    </row>
    <row r="943" spans="1:15" s="534" customFormat="1" ht="17.25">
      <c r="A943" s="1470">
        <v>936</v>
      </c>
      <c r="B943" s="530"/>
      <c r="C943" s="83"/>
      <c r="D943" s="76" t="s">
        <v>609</v>
      </c>
      <c r="E943" s="531"/>
      <c r="F943" s="532"/>
      <c r="G943" s="532"/>
      <c r="H943" s="533"/>
      <c r="I943" s="1413">
        <f>SUM(J943:N943)</f>
        <v>0</v>
      </c>
      <c r="J943" s="652"/>
      <c r="K943" s="652"/>
      <c r="L943" s="652"/>
      <c r="M943" s="652"/>
      <c r="N943" s="653"/>
      <c r="O943" s="82"/>
    </row>
    <row r="944" spans="1:15" s="1430" customFormat="1" ht="17.25">
      <c r="A944" s="1470">
        <v>937</v>
      </c>
      <c r="B944" s="535"/>
      <c r="C944" s="67"/>
      <c r="D944" s="536" t="s">
        <v>911</v>
      </c>
      <c r="E944" s="527"/>
      <c r="F944" s="537"/>
      <c r="G944" s="537"/>
      <c r="H944" s="538"/>
      <c r="I944" s="340">
        <f>SUM(J944:N944)</f>
        <v>20</v>
      </c>
      <c r="J944" s="654">
        <f>SUM(J942:J943)</f>
        <v>0</v>
      </c>
      <c r="K944" s="654">
        <f>SUM(K942:K943)</f>
        <v>0</v>
      </c>
      <c r="L944" s="654">
        <f>SUM(L942:L943)</f>
        <v>20</v>
      </c>
      <c r="M944" s="654">
        <f>SUM(M942:M943)</f>
        <v>0</v>
      </c>
      <c r="N944" s="655">
        <f>SUM(N942:N943)</f>
        <v>0</v>
      </c>
      <c r="O944" s="359"/>
    </row>
    <row r="945" spans="1:15" s="1387" customFormat="1" ht="17.25">
      <c r="A945" s="1470">
        <v>938</v>
      </c>
      <c r="B945" s="535"/>
      <c r="C945" s="67">
        <v>181</v>
      </c>
      <c r="D945" s="841" t="s">
        <v>874</v>
      </c>
      <c r="E945" s="527" t="s">
        <v>33</v>
      </c>
      <c r="F945" s="1366"/>
      <c r="G945" s="1366"/>
      <c r="H945" s="1367"/>
      <c r="I945" s="1413"/>
      <c r="J945" s="1414"/>
      <c r="K945" s="1414"/>
      <c r="L945" s="1414"/>
      <c r="M945" s="1414"/>
      <c r="N945" s="655"/>
      <c r="O945" s="359"/>
    </row>
    <row r="946" spans="1:15" s="53" customFormat="1" ht="16.5">
      <c r="A946" s="1470">
        <v>939</v>
      </c>
      <c r="B946" s="526"/>
      <c r="C946" s="67"/>
      <c r="D946" s="68" t="s">
        <v>807</v>
      </c>
      <c r="E946" s="527"/>
      <c r="F946" s="528"/>
      <c r="G946" s="528"/>
      <c r="H946" s="529"/>
      <c r="I946" s="1436">
        <f>SUM(J946:N946)</f>
        <v>100</v>
      </c>
      <c r="J946" s="80"/>
      <c r="K946" s="80"/>
      <c r="L946" s="80">
        <v>100</v>
      </c>
      <c r="M946" s="80"/>
      <c r="N946" s="81"/>
      <c r="O946" s="59"/>
    </row>
    <row r="947" spans="1:15" s="534" customFormat="1" ht="17.25">
      <c r="A947" s="1470">
        <v>940</v>
      </c>
      <c r="B947" s="530"/>
      <c r="C947" s="83"/>
      <c r="D947" s="76" t="s">
        <v>609</v>
      </c>
      <c r="E947" s="531"/>
      <c r="F947" s="532"/>
      <c r="G947" s="532"/>
      <c r="H947" s="533"/>
      <c r="I947" s="1413">
        <f>SUM(J947:N947)</f>
        <v>0</v>
      </c>
      <c r="J947" s="652"/>
      <c r="K947" s="652"/>
      <c r="L947" s="652"/>
      <c r="M947" s="652"/>
      <c r="N947" s="653"/>
      <c r="O947" s="82"/>
    </row>
    <row r="948" spans="1:15" s="1430" customFormat="1" ht="17.25">
      <c r="A948" s="1470">
        <v>941</v>
      </c>
      <c r="B948" s="535"/>
      <c r="C948" s="67"/>
      <c r="D948" s="536" t="s">
        <v>911</v>
      </c>
      <c r="E948" s="527"/>
      <c r="F948" s="537"/>
      <c r="G948" s="537"/>
      <c r="H948" s="538"/>
      <c r="I948" s="340">
        <f>SUM(J948:N948)</f>
        <v>100</v>
      </c>
      <c r="J948" s="654">
        <f>SUM(J946:J947)</f>
        <v>0</v>
      </c>
      <c r="K948" s="654">
        <f>SUM(K946:K947)</f>
        <v>0</v>
      </c>
      <c r="L948" s="654">
        <f>SUM(L946:L947)</f>
        <v>100</v>
      </c>
      <c r="M948" s="654">
        <f>SUM(M946:M947)</f>
        <v>0</v>
      </c>
      <c r="N948" s="655">
        <f>SUM(N946:N947)</f>
        <v>0</v>
      </c>
      <c r="O948" s="359"/>
    </row>
    <row r="949" spans="1:15" s="1387" customFormat="1" ht="33.75">
      <c r="A949" s="1470">
        <v>942</v>
      </c>
      <c r="B949" s="535"/>
      <c r="C949" s="67">
        <v>182</v>
      </c>
      <c r="D949" s="841" t="s">
        <v>875</v>
      </c>
      <c r="E949" s="527" t="s">
        <v>33</v>
      </c>
      <c r="F949" s="1366"/>
      <c r="G949" s="1366"/>
      <c r="H949" s="1367"/>
      <c r="I949" s="1413"/>
      <c r="J949" s="1414"/>
      <c r="K949" s="1414"/>
      <c r="L949" s="1414"/>
      <c r="M949" s="1414"/>
      <c r="N949" s="655"/>
      <c r="O949" s="359"/>
    </row>
    <row r="950" spans="1:15" s="53" customFormat="1" ht="16.5">
      <c r="A950" s="1470">
        <v>943</v>
      </c>
      <c r="B950" s="526"/>
      <c r="C950" s="67"/>
      <c r="D950" s="68" t="s">
        <v>807</v>
      </c>
      <c r="E950" s="527"/>
      <c r="F950" s="528"/>
      <c r="G950" s="528"/>
      <c r="H950" s="529"/>
      <c r="I950" s="1436">
        <f>SUM(J950:N950)</f>
        <v>77</v>
      </c>
      <c r="J950" s="80"/>
      <c r="K950" s="80"/>
      <c r="L950" s="80">
        <v>77</v>
      </c>
      <c r="M950" s="80"/>
      <c r="N950" s="81"/>
      <c r="O950" s="59"/>
    </row>
    <row r="951" spans="1:15" s="534" customFormat="1" ht="17.25">
      <c r="A951" s="1470">
        <v>944</v>
      </c>
      <c r="B951" s="530"/>
      <c r="C951" s="83"/>
      <c r="D951" s="76" t="s">
        <v>609</v>
      </c>
      <c r="E951" s="531"/>
      <c r="F951" s="532"/>
      <c r="G951" s="532"/>
      <c r="H951" s="533"/>
      <c r="I951" s="1413">
        <f>SUM(J951:N951)</f>
        <v>0</v>
      </c>
      <c r="J951" s="652"/>
      <c r="K951" s="652"/>
      <c r="L951" s="652"/>
      <c r="M951" s="652"/>
      <c r="N951" s="653"/>
      <c r="O951" s="82"/>
    </row>
    <row r="952" spans="1:15" s="1430" customFormat="1" ht="17.25">
      <c r="A952" s="1470">
        <v>945</v>
      </c>
      <c r="B952" s="535"/>
      <c r="C952" s="67"/>
      <c r="D952" s="536" t="s">
        <v>911</v>
      </c>
      <c r="E952" s="527"/>
      <c r="F952" s="537"/>
      <c r="G952" s="537"/>
      <c r="H952" s="538"/>
      <c r="I952" s="340">
        <f>SUM(J952:N952)</f>
        <v>77</v>
      </c>
      <c r="J952" s="654">
        <f>SUM(J950:J951)</f>
        <v>0</v>
      </c>
      <c r="K952" s="654">
        <f>SUM(K950:K951)</f>
        <v>0</v>
      </c>
      <c r="L952" s="654">
        <f>SUM(L950:L951)</f>
        <v>77</v>
      </c>
      <c r="M952" s="654">
        <f>SUM(M950:M951)</f>
        <v>0</v>
      </c>
      <c r="N952" s="655">
        <f>SUM(N950:N951)</f>
        <v>0</v>
      </c>
      <c r="O952" s="359"/>
    </row>
    <row r="953" spans="1:15" s="1387" customFormat="1" ht="17.25">
      <c r="A953" s="1470">
        <v>946</v>
      </c>
      <c r="B953" s="535"/>
      <c r="C953" s="67">
        <v>183</v>
      </c>
      <c r="D953" s="841" t="s">
        <v>876</v>
      </c>
      <c r="E953" s="527" t="s">
        <v>33</v>
      </c>
      <c r="F953" s="1366"/>
      <c r="G953" s="1366"/>
      <c r="H953" s="1367"/>
      <c r="I953" s="1413"/>
      <c r="J953" s="1414"/>
      <c r="K953" s="1414"/>
      <c r="L953" s="1414"/>
      <c r="M953" s="1414"/>
      <c r="N953" s="655"/>
      <c r="O953" s="359"/>
    </row>
    <row r="954" spans="1:15" s="53" customFormat="1" ht="16.5">
      <c r="A954" s="1470">
        <v>947</v>
      </c>
      <c r="B954" s="526"/>
      <c r="C954" s="67"/>
      <c r="D954" s="68" t="s">
        <v>807</v>
      </c>
      <c r="E954" s="527"/>
      <c r="F954" s="528"/>
      <c r="G954" s="528"/>
      <c r="H954" s="529"/>
      <c r="I954" s="1436">
        <f>SUM(J954:N954)</f>
        <v>26</v>
      </c>
      <c r="J954" s="80"/>
      <c r="K954" s="80"/>
      <c r="L954" s="80">
        <v>26</v>
      </c>
      <c r="M954" s="80"/>
      <c r="N954" s="81"/>
      <c r="O954" s="59"/>
    </row>
    <row r="955" spans="1:15" s="534" customFormat="1" ht="17.25">
      <c r="A955" s="1470">
        <v>948</v>
      </c>
      <c r="B955" s="530"/>
      <c r="C955" s="83"/>
      <c r="D955" s="76" t="s">
        <v>609</v>
      </c>
      <c r="E955" s="531"/>
      <c r="F955" s="532"/>
      <c r="G955" s="532"/>
      <c r="H955" s="533"/>
      <c r="I955" s="1413">
        <f>SUM(J955:N955)</f>
        <v>0</v>
      </c>
      <c r="J955" s="652"/>
      <c r="K955" s="652"/>
      <c r="L955" s="652"/>
      <c r="M955" s="652"/>
      <c r="N955" s="653"/>
      <c r="O955" s="82"/>
    </row>
    <row r="956" spans="1:15" s="1430" customFormat="1" ht="17.25">
      <c r="A956" s="1470">
        <v>949</v>
      </c>
      <c r="B956" s="535"/>
      <c r="C956" s="67"/>
      <c r="D956" s="536" t="s">
        <v>911</v>
      </c>
      <c r="E956" s="527"/>
      <c r="F956" s="537"/>
      <c r="G956" s="537"/>
      <c r="H956" s="538"/>
      <c r="I956" s="340">
        <f>SUM(J956:N956)</f>
        <v>26</v>
      </c>
      <c r="J956" s="654">
        <f>SUM(J954:J955)</f>
        <v>0</v>
      </c>
      <c r="K956" s="654">
        <f>SUM(K954:K955)</f>
        <v>0</v>
      </c>
      <c r="L956" s="654">
        <f>SUM(L954:L955)</f>
        <v>26</v>
      </c>
      <c r="M956" s="654">
        <f>SUM(M954:M955)</f>
        <v>0</v>
      </c>
      <c r="N956" s="655">
        <f>SUM(N954:N955)</f>
        <v>0</v>
      </c>
      <c r="O956" s="359"/>
    </row>
    <row r="957" spans="1:15" s="1387" customFormat="1" ht="17.25">
      <c r="A957" s="1470">
        <v>950</v>
      </c>
      <c r="B957" s="535"/>
      <c r="C957" s="67">
        <v>184</v>
      </c>
      <c r="D957" s="841" t="s">
        <v>877</v>
      </c>
      <c r="E957" s="527" t="s">
        <v>33</v>
      </c>
      <c r="F957" s="1366"/>
      <c r="G957" s="1366"/>
      <c r="H957" s="1367"/>
      <c r="I957" s="1413"/>
      <c r="J957" s="1414"/>
      <c r="K957" s="1414"/>
      <c r="L957" s="1414"/>
      <c r="M957" s="1414"/>
      <c r="N957" s="655"/>
      <c r="O957" s="359"/>
    </row>
    <row r="958" spans="1:15" s="53" customFormat="1" ht="16.5">
      <c r="A958" s="1470">
        <v>951</v>
      </c>
      <c r="B958" s="526"/>
      <c r="C958" s="67"/>
      <c r="D958" s="68" t="s">
        <v>807</v>
      </c>
      <c r="E958" s="527"/>
      <c r="F958" s="528"/>
      <c r="G958" s="528"/>
      <c r="H958" s="529"/>
      <c r="I958" s="1436">
        <f>SUM(J958:N958)</f>
        <v>80</v>
      </c>
      <c r="J958" s="80"/>
      <c r="K958" s="80"/>
      <c r="L958" s="80">
        <v>80</v>
      </c>
      <c r="M958" s="80"/>
      <c r="N958" s="81"/>
      <c r="O958" s="59"/>
    </row>
    <row r="959" spans="1:15" s="534" customFormat="1" ht="17.25">
      <c r="A959" s="1470">
        <v>952</v>
      </c>
      <c r="B959" s="530"/>
      <c r="C959" s="83"/>
      <c r="D959" s="76" t="s">
        <v>609</v>
      </c>
      <c r="E959" s="531"/>
      <c r="F959" s="532"/>
      <c r="G959" s="532"/>
      <c r="H959" s="533"/>
      <c r="I959" s="1413">
        <f>SUM(J959:N959)</f>
        <v>0</v>
      </c>
      <c r="J959" s="652"/>
      <c r="K959" s="652"/>
      <c r="L959" s="652"/>
      <c r="M959" s="652"/>
      <c r="N959" s="653"/>
      <c r="O959" s="82"/>
    </row>
    <row r="960" spans="1:15" s="1430" customFormat="1" ht="17.25">
      <c r="A960" s="1470">
        <v>953</v>
      </c>
      <c r="B960" s="535"/>
      <c r="C960" s="67"/>
      <c r="D960" s="536" t="s">
        <v>911</v>
      </c>
      <c r="E960" s="527"/>
      <c r="F960" s="537"/>
      <c r="G960" s="537"/>
      <c r="H960" s="538"/>
      <c r="I960" s="340">
        <f>SUM(J960:N960)</f>
        <v>80</v>
      </c>
      <c r="J960" s="654">
        <f>SUM(J958:J959)</f>
        <v>0</v>
      </c>
      <c r="K960" s="654">
        <f>SUM(K958:K959)</f>
        <v>0</v>
      </c>
      <c r="L960" s="654">
        <f>SUM(L958:L959)</f>
        <v>80</v>
      </c>
      <c r="M960" s="654">
        <f>SUM(M958:M959)</f>
        <v>0</v>
      </c>
      <c r="N960" s="655">
        <f>SUM(N958:N959)</f>
        <v>0</v>
      </c>
      <c r="O960" s="359"/>
    </row>
    <row r="961" spans="1:15" s="1387" customFormat="1" ht="17.25">
      <c r="A961" s="1470">
        <v>954</v>
      </c>
      <c r="B961" s="535"/>
      <c r="C961" s="67">
        <v>185</v>
      </c>
      <c r="D961" s="841" t="s">
        <v>878</v>
      </c>
      <c r="E961" s="527" t="s">
        <v>33</v>
      </c>
      <c r="F961" s="1366"/>
      <c r="G961" s="1366"/>
      <c r="H961" s="1367"/>
      <c r="I961" s="1413"/>
      <c r="J961" s="1414"/>
      <c r="K961" s="1414"/>
      <c r="L961" s="1414"/>
      <c r="M961" s="1414"/>
      <c r="N961" s="655"/>
      <c r="O961" s="359"/>
    </row>
    <row r="962" spans="1:15" s="53" customFormat="1" ht="16.5">
      <c r="A962" s="1470">
        <v>955</v>
      </c>
      <c r="B962" s="526"/>
      <c r="C962" s="67"/>
      <c r="D962" s="68" t="s">
        <v>807</v>
      </c>
      <c r="E962" s="527"/>
      <c r="F962" s="528"/>
      <c r="G962" s="528"/>
      <c r="H962" s="529"/>
      <c r="I962" s="1436">
        <f>SUM(J962:N962)</f>
        <v>46</v>
      </c>
      <c r="J962" s="80"/>
      <c r="K962" s="80"/>
      <c r="L962" s="80">
        <v>46</v>
      </c>
      <c r="M962" s="80"/>
      <c r="N962" s="81"/>
      <c r="O962" s="59"/>
    </row>
    <row r="963" spans="1:15" s="534" customFormat="1" ht="17.25">
      <c r="A963" s="1470">
        <v>956</v>
      </c>
      <c r="B963" s="530"/>
      <c r="C963" s="83"/>
      <c r="D963" s="76" t="s">
        <v>609</v>
      </c>
      <c r="E963" s="531"/>
      <c r="F963" s="532"/>
      <c r="G963" s="532"/>
      <c r="H963" s="533"/>
      <c r="I963" s="1413">
        <f>SUM(J963:N963)</f>
        <v>0</v>
      </c>
      <c r="J963" s="652"/>
      <c r="K963" s="652"/>
      <c r="L963" s="652"/>
      <c r="M963" s="652"/>
      <c r="N963" s="653"/>
      <c r="O963" s="82"/>
    </row>
    <row r="964" spans="1:15" s="1430" customFormat="1" ht="17.25">
      <c r="A964" s="1470">
        <v>957</v>
      </c>
      <c r="B964" s="535"/>
      <c r="C964" s="67"/>
      <c r="D964" s="536" t="s">
        <v>911</v>
      </c>
      <c r="E964" s="527"/>
      <c r="F964" s="537"/>
      <c r="G964" s="537"/>
      <c r="H964" s="538"/>
      <c r="I964" s="340">
        <f>SUM(J964:N964)</f>
        <v>46</v>
      </c>
      <c r="J964" s="654">
        <f>SUM(J962:J963)</f>
        <v>0</v>
      </c>
      <c r="K964" s="654">
        <f>SUM(K962:K963)</f>
        <v>0</v>
      </c>
      <c r="L964" s="654">
        <f>SUM(L962:L963)</f>
        <v>46</v>
      </c>
      <c r="M964" s="654">
        <f>SUM(M962:M963)</f>
        <v>0</v>
      </c>
      <c r="N964" s="655">
        <f>SUM(N962:N963)</f>
        <v>0</v>
      </c>
      <c r="O964" s="359"/>
    </row>
    <row r="965" spans="1:15" s="1387" customFormat="1" ht="33.75">
      <c r="A965" s="1470">
        <v>958</v>
      </c>
      <c r="B965" s="535"/>
      <c r="C965" s="67">
        <v>186</v>
      </c>
      <c r="D965" s="841" t="s">
        <v>879</v>
      </c>
      <c r="E965" s="527" t="s">
        <v>33</v>
      </c>
      <c r="F965" s="1366"/>
      <c r="G965" s="1366"/>
      <c r="H965" s="1367"/>
      <c r="I965" s="1413"/>
      <c r="J965" s="1414"/>
      <c r="K965" s="1414"/>
      <c r="L965" s="1414"/>
      <c r="M965" s="1414"/>
      <c r="N965" s="655"/>
      <c r="O965" s="359"/>
    </row>
    <row r="966" spans="1:15" s="53" customFormat="1" ht="16.5">
      <c r="A966" s="1470">
        <v>959</v>
      </c>
      <c r="B966" s="526"/>
      <c r="C966" s="67"/>
      <c r="D966" s="68" t="s">
        <v>807</v>
      </c>
      <c r="E966" s="527"/>
      <c r="F966" s="528"/>
      <c r="G966" s="528"/>
      <c r="H966" s="529"/>
      <c r="I966" s="1436">
        <f>SUM(J966:N966)</f>
        <v>500</v>
      </c>
      <c r="J966" s="80"/>
      <c r="K966" s="80"/>
      <c r="L966" s="80">
        <v>500</v>
      </c>
      <c r="M966" s="80"/>
      <c r="N966" s="81"/>
      <c r="O966" s="59"/>
    </row>
    <row r="967" spans="1:15" s="534" customFormat="1" ht="17.25">
      <c r="A967" s="1470">
        <v>960</v>
      </c>
      <c r="B967" s="530"/>
      <c r="C967" s="83"/>
      <c r="D967" s="76" t="s">
        <v>609</v>
      </c>
      <c r="E967" s="531"/>
      <c r="F967" s="532"/>
      <c r="G967" s="532"/>
      <c r="H967" s="533"/>
      <c r="I967" s="1413">
        <f>SUM(J967:N967)</f>
        <v>0</v>
      </c>
      <c r="J967" s="652"/>
      <c r="K967" s="652"/>
      <c r="L967" s="652"/>
      <c r="M967" s="652"/>
      <c r="N967" s="653"/>
      <c r="O967" s="82"/>
    </row>
    <row r="968" spans="1:15" s="1430" customFormat="1" ht="17.25">
      <c r="A968" s="1470">
        <v>961</v>
      </c>
      <c r="B968" s="535"/>
      <c r="C968" s="67"/>
      <c r="D968" s="536" t="s">
        <v>911</v>
      </c>
      <c r="E968" s="527"/>
      <c r="F968" s="537"/>
      <c r="G968" s="537"/>
      <c r="H968" s="538"/>
      <c r="I968" s="340">
        <f>SUM(J968:N968)</f>
        <v>500</v>
      </c>
      <c r="J968" s="654">
        <f>SUM(J966:J967)</f>
        <v>0</v>
      </c>
      <c r="K968" s="654">
        <f>SUM(K966:K967)</f>
        <v>0</v>
      </c>
      <c r="L968" s="654">
        <f>SUM(L966:L967)</f>
        <v>500</v>
      </c>
      <c r="M968" s="654">
        <f>SUM(M966:M967)</f>
        <v>0</v>
      </c>
      <c r="N968" s="655">
        <f>SUM(N966:N967)</f>
        <v>0</v>
      </c>
      <c r="O968" s="359"/>
    </row>
    <row r="969" spans="1:15" s="1387" customFormat="1" ht="33.75">
      <c r="A969" s="1470">
        <v>962</v>
      </c>
      <c r="B969" s="535"/>
      <c r="C969" s="67">
        <v>187</v>
      </c>
      <c r="D969" s="841" t="s">
        <v>880</v>
      </c>
      <c r="E969" s="527" t="s">
        <v>33</v>
      </c>
      <c r="F969" s="1366"/>
      <c r="G969" s="1366"/>
      <c r="H969" s="1367"/>
      <c r="I969" s="1413"/>
      <c r="J969" s="1414"/>
      <c r="K969" s="1414"/>
      <c r="L969" s="1414"/>
      <c r="M969" s="1414"/>
      <c r="N969" s="655"/>
      <c r="O969" s="359"/>
    </row>
    <row r="970" spans="1:15" s="53" customFormat="1" ht="16.5">
      <c r="A970" s="1470">
        <v>963</v>
      </c>
      <c r="B970" s="526"/>
      <c r="C970" s="67"/>
      <c r="D970" s="68" t="s">
        <v>807</v>
      </c>
      <c r="E970" s="527"/>
      <c r="F970" s="528"/>
      <c r="G970" s="528"/>
      <c r="H970" s="529"/>
      <c r="I970" s="1436">
        <f>SUM(J970:N970)</f>
        <v>16</v>
      </c>
      <c r="J970" s="80"/>
      <c r="K970" s="80"/>
      <c r="L970" s="80">
        <v>16</v>
      </c>
      <c r="M970" s="80"/>
      <c r="N970" s="81"/>
      <c r="O970" s="59"/>
    </row>
    <row r="971" spans="1:15" s="534" customFormat="1" ht="17.25">
      <c r="A971" s="1470">
        <v>964</v>
      </c>
      <c r="B971" s="530"/>
      <c r="C971" s="83"/>
      <c r="D971" s="76" t="s">
        <v>609</v>
      </c>
      <c r="E971" s="531"/>
      <c r="F971" s="532"/>
      <c r="G971" s="532"/>
      <c r="H971" s="533"/>
      <c r="I971" s="1413">
        <f>SUM(J971:N971)</f>
        <v>0</v>
      </c>
      <c r="J971" s="652"/>
      <c r="K971" s="652"/>
      <c r="L971" s="652"/>
      <c r="M971" s="652"/>
      <c r="N971" s="653"/>
      <c r="O971" s="82"/>
    </row>
    <row r="972" spans="1:15" s="1430" customFormat="1" ht="17.25">
      <c r="A972" s="1470">
        <v>965</v>
      </c>
      <c r="B972" s="535"/>
      <c r="C972" s="67"/>
      <c r="D972" s="536" t="s">
        <v>911</v>
      </c>
      <c r="E972" s="527"/>
      <c r="F972" s="537"/>
      <c r="G972" s="537"/>
      <c r="H972" s="538"/>
      <c r="I972" s="340">
        <f>SUM(J972:N972)</f>
        <v>16</v>
      </c>
      <c r="J972" s="654">
        <f>SUM(J970:J971)</f>
        <v>0</v>
      </c>
      <c r="K972" s="654">
        <f>SUM(K970:K971)</f>
        <v>0</v>
      </c>
      <c r="L972" s="654">
        <f>SUM(L970:L971)</f>
        <v>16</v>
      </c>
      <c r="M972" s="654">
        <f>SUM(M970:M971)</f>
        <v>0</v>
      </c>
      <c r="N972" s="655">
        <f>SUM(N970:N971)</f>
        <v>0</v>
      </c>
      <c r="O972" s="359"/>
    </row>
    <row r="973" spans="1:15" s="1387" customFormat="1" ht="17.25">
      <c r="A973" s="1470">
        <v>966</v>
      </c>
      <c r="B973" s="535"/>
      <c r="C973" s="67">
        <v>188</v>
      </c>
      <c r="D973" s="841" t="s">
        <v>881</v>
      </c>
      <c r="E973" s="527" t="s">
        <v>33</v>
      </c>
      <c r="F973" s="1366"/>
      <c r="G973" s="1366"/>
      <c r="H973" s="1367"/>
      <c r="I973" s="1413"/>
      <c r="J973" s="1414"/>
      <c r="K973" s="1414"/>
      <c r="L973" s="1414"/>
      <c r="M973" s="1414"/>
      <c r="N973" s="655"/>
      <c r="O973" s="359"/>
    </row>
    <row r="974" spans="1:15" s="53" customFormat="1" ht="16.5">
      <c r="A974" s="1470">
        <v>967</v>
      </c>
      <c r="B974" s="526"/>
      <c r="C974" s="67"/>
      <c r="D974" s="68" t="s">
        <v>807</v>
      </c>
      <c r="E974" s="527"/>
      <c r="F974" s="528"/>
      <c r="G974" s="528"/>
      <c r="H974" s="529"/>
      <c r="I974" s="1436">
        <f>SUM(J974:N974)</f>
        <v>19</v>
      </c>
      <c r="J974" s="80"/>
      <c r="K974" s="80"/>
      <c r="L974" s="80">
        <v>19</v>
      </c>
      <c r="M974" s="80"/>
      <c r="N974" s="81"/>
      <c r="O974" s="59"/>
    </row>
    <row r="975" spans="1:15" s="534" customFormat="1" ht="17.25">
      <c r="A975" s="1470">
        <v>968</v>
      </c>
      <c r="B975" s="530"/>
      <c r="C975" s="83"/>
      <c r="D975" s="76" t="s">
        <v>609</v>
      </c>
      <c r="E975" s="531"/>
      <c r="F975" s="532"/>
      <c r="G975" s="532"/>
      <c r="H975" s="533"/>
      <c r="I975" s="1413">
        <f>SUM(J975:N975)</f>
        <v>0</v>
      </c>
      <c r="J975" s="652"/>
      <c r="K975" s="652"/>
      <c r="L975" s="652"/>
      <c r="M975" s="652"/>
      <c r="N975" s="653"/>
      <c r="O975" s="82"/>
    </row>
    <row r="976" spans="1:15" s="1430" customFormat="1" ht="17.25">
      <c r="A976" s="1470">
        <v>969</v>
      </c>
      <c r="B976" s="535"/>
      <c r="C976" s="67"/>
      <c r="D976" s="536" t="s">
        <v>911</v>
      </c>
      <c r="E976" s="527"/>
      <c r="F976" s="537"/>
      <c r="G976" s="537"/>
      <c r="H976" s="538"/>
      <c r="I976" s="340">
        <f>SUM(J976:N976)</f>
        <v>19</v>
      </c>
      <c r="J976" s="654">
        <f>SUM(J974:J975)</f>
        <v>0</v>
      </c>
      <c r="K976" s="654">
        <f>SUM(K974:K975)</f>
        <v>0</v>
      </c>
      <c r="L976" s="654">
        <f>SUM(L974:L975)</f>
        <v>19</v>
      </c>
      <c r="M976" s="654">
        <f>SUM(M974:M975)</f>
        <v>0</v>
      </c>
      <c r="N976" s="655">
        <f>SUM(N974:N975)</f>
        <v>0</v>
      </c>
      <c r="O976" s="359"/>
    </row>
    <row r="977" spans="1:15" s="1387" customFormat="1" ht="33.75">
      <c r="A977" s="1470">
        <v>970</v>
      </c>
      <c r="B977" s="535"/>
      <c r="C977" s="67">
        <v>189</v>
      </c>
      <c r="D977" s="841" t="s">
        <v>882</v>
      </c>
      <c r="E977" s="527" t="s">
        <v>33</v>
      </c>
      <c r="F977" s="1366"/>
      <c r="G977" s="1366"/>
      <c r="H977" s="1367"/>
      <c r="I977" s="1413"/>
      <c r="J977" s="1414"/>
      <c r="K977" s="1414"/>
      <c r="L977" s="1414"/>
      <c r="M977" s="1414"/>
      <c r="N977" s="655"/>
      <c r="O977" s="359"/>
    </row>
    <row r="978" spans="1:15" s="53" customFormat="1" ht="16.5">
      <c r="A978" s="1470">
        <v>971</v>
      </c>
      <c r="B978" s="526"/>
      <c r="C978" s="67"/>
      <c r="D978" s="68" t="s">
        <v>807</v>
      </c>
      <c r="E978" s="527"/>
      <c r="F978" s="528"/>
      <c r="G978" s="528"/>
      <c r="H978" s="529"/>
      <c r="I978" s="1436">
        <f>SUM(J978:N978)</f>
        <v>16</v>
      </c>
      <c r="J978" s="80"/>
      <c r="K978" s="80"/>
      <c r="L978" s="80">
        <v>16</v>
      </c>
      <c r="M978" s="80"/>
      <c r="N978" s="81"/>
      <c r="O978" s="59"/>
    </row>
    <row r="979" spans="1:15" s="534" customFormat="1" ht="17.25">
      <c r="A979" s="1470">
        <v>972</v>
      </c>
      <c r="B979" s="530"/>
      <c r="C979" s="83"/>
      <c r="D979" s="76" t="s">
        <v>609</v>
      </c>
      <c r="E979" s="531"/>
      <c r="F979" s="532"/>
      <c r="G979" s="532"/>
      <c r="H979" s="533"/>
      <c r="I979" s="1413">
        <f>SUM(J979:N979)</f>
        <v>0</v>
      </c>
      <c r="J979" s="652"/>
      <c r="K979" s="652"/>
      <c r="L979" s="652"/>
      <c r="M979" s="652"/>
      <c r="N979" s="653"/>
      <c r="O979" s="82"/>
    </row>
    <row r="980" spans="1:15" s="1430" customFormat="1" ht="17.25">
      <c r="A980" s="1470">
        <v>973</v>
      </c>
      <c r="B980" s="535"/>
      <c r="C980" s="67"/>
      <c r="D980" s="536" t="s">
        <v>911</v>
      </c>
      <c r="E980" s="527"/>
      <c r="F980" s="537"/>
      <c r="G980" s="537"/>
      <c r="H980" s="538"/>
      <c r="I980" s="340">
        <f>SUM(J980:N980)</f>
        <v>16</v>
      </c>
      <c r="J980" s="654">
        <f>SUM(J978:J979)</f>
        <v>0</v>
      </c>
      <c r="K980" s="654">
        <f>SUM(K978:K979)</f>
        <v>0</v>
      </c>
      <c r="L980" s="654">
        <f>SUM(L978:L979)</f>
        <v>16</v>
      </c>
      <c r="M980" s="654">
        <f>SUM(M978:M979)</f>
        <v>0</v>
      </c>
      <c r="N980" s="655">
        <f>SUM(N978:N979)</f>
        <v>0</v>
      </c>
      <c r="O980" s="359"/>
    </row>
    <row r="981" spans="1:15" s="1387" customFormat="1" ht="17.25">
      <c r="A981" s="1470">
        <v>974</v>
      </c>
      <c r="B981" s="535"/>
      <c r="C981" s="67">
        <v>190</v>
      </c>
      <c r="D981" s="841" t="s">
        <v>883</v>
      </c>
      <c r="E981" s="527" t="s">
        <v>33</v>
      </c>
      <c r="F981" s="1366"/>
      <c r="G981" s="1366"/>
      <c r="H981" s="1367"/>
      <c r="I981" s="1413"/>
      <c r="J981" s="1414"/>
      <c r="K981" s="1414"/>
      <c r="L981" s="1414"/>
      <c r="M981" s="1414"/>
      <c r="N981" s="655"/>
      <c r="O981" s="359"/>
    </row>
    <row r="982" spans="1:15" s="53" customFormat="1" ht="16.5">
      <c r="A982" s="1470">
        <v>975</v>
      </c>
      <c r="B982" s="526"/>
      <c r="C982" s="67"/>
      <c r="D982" s="68" t="s">
        <v>807</v>
      </c>
      <c r="E982" s="527"/>
      <c r="F982" s="528"/>
      <c r="G982" s="528"/>
      <c r="H982" s="529"/>
      <c r="I982" s="1436">
        <f>SUM(J982:N982)</f>
        <v>20</v>
      </c>
      <c r="J982" s="80"/>
      <c r="K982" s="80"/>
      <c r="L982" s="80">
        <v>20</v>
      </c>
      <c r="M982" s="80"/>
      <c r="N982" s="81"/>
      <c r="O982" s="59"/>
    </row>
    <row r="983" spans="1:15" s="534" customFormat="1" ht="17.25">
      <c r="A983" s="1470">
        <v>976</v>
      </c>
      <c r="B983" s="530"/>
      <c r="C983" s="83"/>
      <c r="D983" s="76" t="s">
        <v>609</v>
      </c>
      <c r="E983" s="531"/>
      <c r="F983" s="532"/>
      <c r="G983" s="532"/>
      <c r="H983" s="533"/>
      <c r="I983" s="1413">
        <f>SUM(J983:N983)</f>
        <v>0</v>
      </c>
      <c r="J983" s="652"/>
      <c r="K983" s="652"/>
      <c r="L983" s="652"/>
      <c r="M983" s="652"/>
      <c r="N983" s="653"/>
      <c r="O983" s="82"/>
    </row>
    <row r="984" spans="1:15" s="1430" customFormat="1" ht="17.25">
      <c r="A984" s="1470">
        <v>977</v>
      </c>
      <c r="B984" s="535"/>
      <c r="C984" s="67"/>
      <c r="D984" s="536" t="s">
        <v>911</v>
      </c>
      <c r="E984" s="527"/>
      <c r="F984" s="537"/>
      <c r="G984" s="537"/>
      <c r="H984" s="538"/>
      <c r="I984" s="340">
        <f>SUM(J984:N984)</f>
        <v>20</v>
      </c>
      <c r="J984" s="654">
        <f>SUM(J982:J983)</f>
        <v>0</v>
      </c>
      <c r="K984" s="654">
        <f>SUM(K982:K983)</f>
        <v>0</v>
      </c>
      <c r="L984" s="654">
        <f>SUM(L982:L983)</f>
        <v>20</v>
      </c>
      <c r="M984" s="654">
        <f>SUM(M982:M983)</f>
        <v>0</v>
      </c>
      <c r="N984" s="655">
        <f>SUM(N982:N983)</f>
        <v>0</v>
      </c>
      <c r="O984" s="359"/>
    </row>
    <row r="985" spans="1:15" s="1387" customFormat="1" ht="17.25">
      <c r="A985" s="1470">
        <v>978</v>
      </c>
      <c r="B985" s="535"/>
      <c r="C985" s="67">
        <v>191</v>
      </c>
      <c r="D985" s="841" t="s">
        <v>884</v>
      </c>
      <c r="E985" s="527" t="s">
        <v>33</v>
      </c>
      <c r="F985" s="1366"/>
      <c r="G985" s="1366"/>
      <c r="H985" s="1367"/>
      <c r="I985" s="1413"/>
      <c r="J985" s="1414"/>
      <c r="K985" s="1414"/>
      <c r="L985" s="1414"/>
      <c r="M985" s="1414"/>
      <c r="N985" s="655"/>
      <c r="O985" s="359"/>
    </row>
    <row r="986" spans="1:15" s="53" customFormat="1" ht="16.5">
      <c r="A986" s="1470">
        <v>979</v>
      </c>
      <c r="B986" s="526"/>
      <c r="C986" s="67"/>
      <c r="D986" s="68" t="s">
        <v>807</v>
      </c>
      <c r="E986" s="527"/>
      <c r="F986" s="528"/>
      <c r="G986" s="528"/>
      <c r="H986" s="529"/>
      <c r="I986" s="1436">
        <f>SUM(J986:N986)</f>
        <v>20</v>
      </c>
      <c r="J986" s="80"/>
      <c r="K986" s="80"/>
      <c r="L986" s="80">
        <v>20</v>
      </c>
      <c r="M986" s="80"/>
      <c r="N986" s="81"/>
      <c r="O986" s="59"/>
    </row>
    <row r="987" spans="1:15" s="534" customFormat="1" ht="17.25">
      <c r="A987" s="1470">
        <v>980</v>
      </c>
      <c r="B987" s="530"/>
      <c r="C987" s="83"/>
      <c r="D987" s="76" t="s">
        <v>609</v>
      </c>
      <c r="E987" s="531"/>
      <c r="F987" s="532"/>
      <c r="G987" s="532"/>
      <c r="H987" s="533"/>
      <c r="I987" s="1413">
        <f>SUM(J987:N987)</f>
        <v>0</v>
      </c>
      <c r="J987" s="652"/>
      <c r="K987" s="652"/>
      <c r="L987" s="652"/>
      <c r="M987" s="652"/>
      <c r="N987" s="653"/>
      <c r="O987" s="82"/>
    </row>
    <row r="988" spans="1:15" s="1430" customFormat="1" ht="17.25">
      <c r="A988" s="1470">
        <v>981</v>
      </c>
      <c r="B988" s="535"/>
      <c r="C988" s="67"/>
      <c r="D988" s="536" t="s">
        <v>911</v>
      </c>
      <c r="E988" s="527"/>
      <c r="F988" s="537"/>
      <c r="G988" s="537"/>
      <c r="H988" s="538"/>
      <c r="I988" s="340">
        <f>SUM(J988:N988)</f>
        <v>20</v>
      </c>
      <c r="J988" s="654">
        <f>SUM(J986:J987)</f>
        <v>0</v>
      </c>
      <c r="K988" s="654">
        <f>SUM(K986:K987)</f>
        <v>0</v>
      </c>
      <c r="L988" s="654">
        <f>SUM(L986:L987)</f>
        <v>20</v>
      </c>
      <c r="M988" s="654">
        <f>SUM(M986:M987)</f>
        <v>0</v>
      </c>
      <c r="N988" s="655">
        <f>SUM(N986:N987)</f>
        <v>0</v>
      </c>
      <c r="O988" s="359"/>
    </row>
    <row r="989" spans="1:15" s="1387" customFormat="1" ht="17.25">
      <c r="A989" s="1470">
        <v>982</v>
      </c>
      <c r="B989" s="535"/>
      <c r="C989" s="67">
        <v>192</v>
      </c>
      <c r="D989" s="841" t="s">
        <v>885</v>
      </c>
      <c r="E989" s="527" t="s">
        <v>33</v>
      </c>
      <c r="F989" s="1366"/>
      <c r="G989" s="1366"/>
      <c r="H989" s="1367"/>
      <c r="I989" s="1413"/>
      <c r="J989" s="1414"/>
      <c r="K989" s="1414"/>
      <c r="L989" s="1414"/>
      <c r="M989" s="1414"/>
      <c r="N989" s="655"/>
      <c r="O989" s="359"/>
    </row>
    <row r="990" spans="1:15" s="53" customFormat="1" ht="16.5">
      <c r="A990" s="1470">
        <v>983</v>
      </c>
      <c r="B990" s="526"/>
      <c r="C990" s="67"/>
      <c r="D990" s="68" t="s">
        <v>807</v>
      </c>
      <c r="E990" s="527"/>
      <c r="F990" s="528"/>
      <c r="G990" s="528"/>
      <c r="H990" s="529"/>
      <c r="I990" s="1436">
        <f>SUM(J990:N990)</f>
        <v>11</v>
      </c>
      <c r="J990" s="80"/>
      <c r="K990" s="80"/>
      <c r="L990" s="80">
        <v>11</v>
      </c>
      <c r="M990" s="80"/>
      <c r="N990" s="81"/>
      <c r="O990" s="59"/>
    </row>
    <row r="991" spans="1:15" s="534" customFormat="1" ht="17.25">
      <c r="A991" s="1470">
        <v>984</v>
      </c>
      <c r="B991" s="530"/>
      <c r="C991" s="83"/>
      <c r="D991" s="76" t="s">
        <v>609</v>
      </c>
      <c r="E991" s="531"/>
      <c r="F991" s="532"/>
      <c r="G991" s="532"/>
      <c r="H991" s="533"/>
      <c r="I991" s="1413">
        <f>SUM(J991:N991)</f>
        <v>0</v>
      </c>
      <c r="J991" s="652"/>
      <c r="K991" s="652"/>
      <c r="L991" s="652"/>
      <c r="M991" s="652"/>
      <c r="N991" s="653"/>
      <c r="O991" s="82"/>
    </row>
    <row r="992" spans="1:15" s="1430" customFormat="1" ht="17.25">
      <c r="A992" s="1470">
        <v>985</v>
      </c>
      <c r="B992" s="535"/>
      <c r="C992" s="67"/>
      <c r="D992" s="536" t="s">
        <v>911</v>
      </c>
      <c r="E992" s="527"/>
      <c r="F992" s="537"/>
      <c r="G992" s="537"/>
      <c r="H992" s="538"/>
      <c r="I992" s="340">
        <f>SUM(J992:N992)</f>
        <v>11</v>
      </c>
      <c r="J992" s="654">
        <f>SUM(J990:J991)</f>
        <v>0</v>
      </c>
      <c r="K992" s="654">
        <f>SUM(K990:K991)</f>
        <v>0</v>
      </c>
      <c r="L992" s="654">
        <f>SUM(L990:L991)</f>
        <v>11</v>
      </c>
      <c r="M992" s="654">
        <f>SUM(M990:M991)</f>
        <v>0</v>
      </c>
      <c r="N992" s="655">
        <f>SUM(N990:N991)</f>
        <v>0</v>
      </c>
      <c r="O992" s="359"/>
    </row>
    <row r="993" spans="1:15" s="1387" customFormat="1" ht="33.75">
      <c r="A993" s="1470">
        <v>986</v>
      </c>
      <c r="B993" s="535"/>
      <c r="C993" s="67">
        <v>193</v>
      </c>
      <c r="D993" s="841" t="s">
        <v>886</v>
      </c>
      <c r="E993" s="527" t="s">
        <v>33</v>
      </c>
      <c r="F993" s="1366"/>
      <c r="G993" s="1366"/>
      <c r="H993" s="1367"/>
      <c r="I993" s="1413"/>
      <c r="J993" s="1414"/>
      <c r="K993" s="1414"/>
      <c r="L993" s="1414"/>
      <c r="M993" s="1414"/>
      <c r="N993" s="655"/>
      <c r="O993" s="359"/>
    </row>
    <row r="994" spans="1:15" s="53" customFormat="1" ht="16.5">
      <c r="A994" s="1470">
        <v>987</v>
      </c>
      <c r="B994" s="526"/>
      <c r="C994" s="67"/>
      <c r="D994" s="68" t="s">
        <v>807</v>
      </c>
      <c r="E994" s="527"/>
      <c r="F994" s="528"/>
      <c r="G994" s="528"/>
      <c r="H994" s="529"/>
      <c r="I994" s="1436">
        <f>SUM(J994:N994)</f>
        <v>80</v>
      </c>
      <c r="J994" s="80"/>
      <c r="K994" s="80"/>
      <c r="L994" s="80">
        <v>80</v>
      </c>
      <c r="M994" s="80"/>
      <c r="N994" s="81"/>
      <c r="O994" s="59"/>
    </row>
    <row r="995" spans="1:15" s="534" customFormat="1" ht="17.25">
      <c r="A995" s="1470">
        <v>988</v>
      </c>
      <c r="B995" s="530"/>
      <c r="C995" s="83"/>
      <c r="D995" s="76" t="s">
        <v>609</v>
      </c>
      <c r="E995" s="531"/>
      <c r="F995" s="532"/>
      <c r="G995" s="532"/>
      <c r="H995" s="533"/>
      <c r="I995" s="1413">
        <f>SUM(J995:N995)</f>
        <v>0</v>
      </c>
      <c r="J995" s="652"/>
      <c r="K995" s="652"/>
      <c r="L995" s="652"/>
      <c r="M995" s="652"/>
      <c r="N995" s="653"/>
      <c r="O995" s="82"/>
    </row>
    <row r="996" spans="1:15" s="1430" customFormat="1" ht="17.25">
      <c r="A996" s="1470">
        <v>989</v>
      </c>
      <c r="B996" s="535"/>
      <c r="C996" s="67"/>
      <c r="D996" s="536" t="s">
        <v>911</v>
      </c>
      <c r="E996" s="527"/>
      <c r="F996" s="537"/>
      <c r="G996" s="537"/>
      <c r="H996" s="538"/>
      <c r="I996" s="340">
        <f>SUM(J996:N996)</f>
        <v>80</v>
      </c>
      <c r="J996" s="654">
        <f>SUM(J994:J995)</f>
        <v>0</v>
      </c>
      <c r="K996" s="654">
        <f>SUM(K994:K995)</f>
        <v>0</v>
      </c>
      <c r="L996" s="654">
        <f>SUM(L994:L995)</f>
        <v>80</v>
      </c>
      <c r="M996" s="654">
        <f>SUM(M994:M995)</f>
        <v>0</v>
      </c>
      <c r="N996" s="655">
        <f>SUM(N994:N995)</f>
        <v>0</v>
      </c>
      <c r="O996" s="359"/>
    </row>
    <row r="997" spans="1:15" s="1387" customFormat="1" ht="17.25">
      <c r="A997" s="1470">
        <v>990</v>
      </c>
      <c r="B997" s="535"/>
      <c r="C997" s="67">
        <v>194</v>
      </c>
      <c r="D997" s="841" t="s">
        <v>891</v>
      </c>
      <c r="E997" s="527" t="s">
        <v>33</v>
      </c>
      <c r="F997" s="1366"/>
      <c r="G997" s="1366"/>
      <c r="H997" s="1367"/>
      <c r="I997" s="1413"/>
      <c r="J997" s="1414"/>
      <c r="K997" s="1414"/>
      <c r="L997" s="1414"/>
      <c r="M997" s="1414"/>
      <c r="N997" s="655"/>
      <c r="O997" s="359"/>
    </row>
    <row r="998" spans="1:15" s="53" customFormat="1" ht="16.5">
      <c r="A998" s="1470">
        <v>991</v>
      </c>
      <c r="B998" s="526"/>
      <c r="C998" s="67"/>
      <c r="D998" s="68" t="s">
        <v>807</v>
      </c>
      <c r="E998" s="527"/>
      <c r="F998" s="528"/>
      <c r="G998" s="528"/>
      <c r="H998" s="529"/>
      <c r="I998" s="1436">
        <f>SUM(J998:N998)</f>
        <v>160</v>
      </c>
      <c r="J998" s="80"/>
      <c r="K998" s="80"/>
      <c r="L998" s="80">
        <v>160</v>
      </c>
      <c r="M998" s="80"/>
      <c r="N998" s="81"/>
      <c r="O998" s="59"/>
    </row>
    <row r="999" spans="1:15" s="534" customFormat="1" ht="17.25">
      <c r="A999" s="1470">
        <v>992</v>
      </c>
      <c r="B999" s="530"/>
      <c r="C999" s="83"/>
      <c r="D999" s="76" t="s">
        <v>609</v>
      </c>
      <c r="E999" s="531"/>
      <c r="F999" s="532"/>
      <c r="G999" s="532"/>
      <c r="H999" s="533"/>
      <c r="I999" s="1413">
        <f>SUM(J999:N999)</f>
        <v>0</v>
      </c>
      <c r="J999" s="652"/>
      <c r="K999" s="652"/>
      <c r="L999" s="652"/>
      <c r="M999" s="652"/>
      <c r="N999" s="653"/>
      <c r="O999" s="82"/>
    </row>
    <row r="1000" spans="1:15" s="1430" customFormat="1" ht="17.25">
      <c r="A1000" s="1470">
        <v>993</v>
      </c>
      <c r="B1000" s="535"/>
      <c r="C1000" s="67"/>
      <c r="D1000" s="536" t="s">
        <v>911</v>
      </c>
      <c r="E1000" s="527"/>
      <c r="F1000" s="537"/>
      <c r="G1000" s="537"/>
      <c r="H1000" s="538"/>
      <c r="I1000" s="340">
        <f>SUM(J1000:N1000)</f>
        <v>160</v>
      </c>
      <c r="J1000" s="654">
        <f>SUM(J998:J999)</f>
        <v>0</v>
      </c>
      <c r="K1000" s="654">
        <f>SUM(K998:K999)</f>
        <v>0</v>
      </c>
      <c r="L1000" s="654">
        <f>SUM(L998:L999)</f>
        <v>160</v>
      </c>
      <c r="M1000" s="654">
        <f>SUM(M998:M999)</f>
        <v>0</v>
      </c>
      <c r="N1000" s="655">
        <f>SUM(N998:N999)</f>
        <v>0</v>
      </c>
      <c r="O1000" s="359"/>
    </row>
    <row r="1001" spans="1:15" s="1387" customFormat="1" ht="17.25">
      <c r="A1001" s="1470">
        <v>994</v>
      </c>
      <c r="B1001" s="535"/>
      <c r="C1001" s="67">
        <v>195</v>
      </c>
      <c r="D1001" s="841" t="s">
        <v>887</v>
      </c>
      <c r="E1001" s="527" t="s">
        <v>33</v>
      </c>
      <c r="F1001" s="1366"/>
      <c r="G1001" s="1366"/>
      <c r="H1001" s="1367"/>
      <c r="I1001" s="1413"/>
      <c r="J1001" s="1414"/>
      <c r="K1001" s="1414"/>
      <c r="L1001" s="1414"/>
      <c r="M1001" s="1414"/>
      <c r="N1001" s="655"/>
      <c r="O1001" s="359"/>
    </row>
    <row r="1002" spans="1:15" s="53" customFormat="1" ht="16.5">
      <c r="A1002" s="1470">
        <v>995</v>
      </c>
      <c r="B1002" s="526"/>
      <c r="C1002" s="67"/>
      <c r="D1002" s="68" t="s">
        <v>807</v>
      </c>
      <c r="E1002" s="527"/>
      <c r="F1002" s="528"/>
      <c r="G1002" s="528"/>
      <c r="H1002" s="529"/>
      <c r="I1002" s="1436">
        <f>SUM(J1002:N1002)</f>
        <v>100</v>
      </c>
      <c r="J1002" s="80"/>
      <c r="K1002" s="80"/>
      <c r="L1002" s="80">
        <v>100</v>
      </c>
      <c r="M1002" s="80"/>
      <c r="N1002" s="81"/>
      <c r="O1002" s="59"/>
    </row>
    <row r="1003" spans="1:15" s="534" customFormat="1" ht="17.25">
      <c r="A1003" s="1470">
        <v>996</v>
      </c>
      <c r="B1003" s="530"/>
      <c r="C1003" s="83"/>
      <c r="D1003" s="76" t="s">
        <v>609</v>
      </c>
      <c r="E1003" s="531"/>
      <c r="F1003" s="532"/>
      <c r="G1003" s="532"/>
      <c r="H1003" s="533"/>
      <c r="I1003" s="1413">
        <f>SUM(J1003:N1003)</f>
        <v>0</v>
      </c>
      <c r="J1003" s="652"/>
      <c r="K1003" s="652"/>
      <c r="L1003" s="652"/>
      <c r="M1003" s="652"/>
      <c r="N1003" s="653"/>
      <c r="O1003" s="82"/>
    </row>
    <row r="1004" spans="1:15" s="1430" customFormat="1" ht="17.25">
      <c r="A1004" s="1470">
        <v>997</v>
      </c>
      <c r="B1004" s="535"/>
      <c r="C1004" s="67"/>
      <c r="D1004" s="536" t="s">
        <v>911</v>
      </c>
      <c r="E1004" s="527"/>
      <c r="F1004" s="537"/>
      <c r="G1004" s="537"/>
      <c r="H1004" s="538"/>
      <c r="I1004" s="340">
        <f>SUM(J1004:N1004)</f>
        <v>100</v>
      </c>
      <c r="J1004" s="654">
        <f>SUM(J1002:J1003)</f>
        <v>0</v>
      </c>
      <c r="K1004" s="654">
        <f>SUM(K1002:K1003)</f>
        <v>0</v>
      </c>
      <c r="L1004" s="654">
        <f>SUM(L1002:L1003)</f>
        <v>100</v>
      </c>
      <c r="M1004" s="654">
        <f>SUM(M1002:M1003)</f>
        <v>0</v>
      </c>
      <c r="N1004" s="655">
        <f>SUM(N1002:N1003)</f>
        <v>0</v>
      </c>
      <c r="O1004" s="359"/>
    </row>
    <row r="1005" spans="1:15" s="1387" customFormat="1" ht="17.25">
      <c r="A1005" s="1470">
        <v>998</v>
      </c>
      <c r="B1005" s="535"/>
      <c r="C1005" s="67">
        <v>196</v>
      </c>
      <c r="D1005" s="841" t="s">
        <v>888</v>
      </c>
      <c r="E1005" s="527" t="s">
        <v>33</v>
      </c>
      <c r="F1005" s="1366"/>
      <c r="G1005" s="1366"/>
      <c r="H1005" s="1367"/>
      <c r="I1005" s="1413"/>
      <c r="J1005" s="1414"/>
      <c r="K1005" s="1414"/>
      <c r="L1005" s="1414"/>
      <c r="M1005" s="1414"/>
      <c r="N1005" s="655"/>
      <c r="O1005" s="359"/>
    </row>
    <row r="1006" spans="1:15" s="53" customFormat="1" ht="16.5">
      <c r="A1006" s="1470">
        <v>999</v>
      </c>
      <c r="B1006" s="526"/>
      <c r="C1006" s="67"/>
      <c r="D1006" s="68" t="s">
        <v>807</v>
      </c>
      <c r="E1006" s="527"/>
      <c r="F1006" s="528"/>
      <c r="G1006" s="528"/>
      <c r="H1006" s="529"/>
      <c r="I1006" s="1436">
        <f>SUM(J1006:N1006)</f>
        <v>35</v>
      </c>
      <c r="J1006" s="80"/>
      <c r="K1006" s="80"/>
      <c r="L1006" s="80">
        <v>35</v>
      </c>
      <c r="M1006" s="80"/>
      <c r="N1006" s="81"/>
      <c r="O1006" s="59"/>
    </row>
    <row r="1007" spans="1:15" s="534" customFormat="1" ht="17.25">
      <c r="A1007" s="1470">
        <v>1000</v>
      </c>
      <c r="B1007" s="530"/>
      <c r="C1007" s="83"/>
      <c r="D1007" s="76" t="s">
        <v>609</v>
      </c>
      <c r="E1007" s="531"/>
      <c r="F1007" s="532"/>
      <c r="G1007" s="532"/>
      <c r="H1007" s="533"/>
      <c r="I1007" s="1413">
        <f>SUM(J1007:N1007)</f>
        <v>0</v>
      </c>
      <c r="J1007" s="652"/>
      <c r="K1007" s="652"/>
      <c r="L1007" s="652"/>
      <c r="M1007" s="652"/>
      <c r="N1007" s="653"/>
      <c r="O1007" s="82"/>
    </row>
    <row r="1008" spans="1:15" s="1430" customFormat="1" ht="17.25">
      <c r="A1008" s="1470">
        <v>1001</v>
      </c>
      <c r="B1008" s="535"/>
      <c r="C1008" s="67"/>
      <c r="D1008" s="536" t="s">
        <v>911</v>
      </c>
      <c r="E1008" s="527"/>
      <c r="F1008" s="537"/>
      <c r="G1008" s="537"/>
      <c r="H1008" s="538"/>
      <c r="I1008" s="340">
        <f>SUM(J1008:N1008)</f>
        <v>35</v>
      </c>
      <c r="J1008" s="654">
        <f>SUM(J1006:J1007)</f>
        <v>0</v>
      </c>
      <c r="K1008" s="654">
        <f>SUM(K1006:K1007)</f>
        <v>0</v>
      </c>
      <c r="L1008" s="654">
        <f>SUM(L1006:L1007)</f>
        <v>35</v>
      </c>
      <c r="M1008" s="654">
        <f>SUM(M1006:M1007)</f>
        <v>0</v>
      </c>
      <c r="N1008" s="655">
        <f>SUM(N1006:N1007)</f>
        <v>0</v>
      </c>
      <c r="O1008" s="359"/>
    </row>
    <row r="1009" spans="1:15" s="1387" customFormat="1" ht="17.25">
      <c r="A1009" s="1470">
        <v>1002</v>
      </c>
      <c r="B1009" s="535"/>
      <c r="C1009" s="67">
        <v>197</v>
      </c>
      <c r="D1009" s="841" t="s">
        <v>889</v>
      </c>
      <c r="E1009" s="527" t="s">
        <v>33</v>
      </c>
      <c r="F1009" s="1366"/>
      <c r="G1009" s="1366"/>
      <c r="H1009" s="1367"/>
      <c r="I1009" s="1413"/>
      <c r="J1009" s="1414"/>
      <c r="K1009" s="1414"/>
      <c r="L1009" s="1414"/>
      <c r="M1009" s="1414"/>
      <c r="N1009" s="655"/>
      <c r="O1009" s="359"/>
    </row>
    <row r="1010" spans="1:15" s="53" customFormat="1" ht="16.5">
      <c r="A1010" s="1470">
        <v>1003</v>
      </c>
      <c r="B1010" s="526"/>
      <c r="C1010" s="67"/>
      <c r="D1010" s="68" t="s">
        <v>807</v>
      </c>
      <c r="E1010" s="527"/>
      <c r="F1010" s="528"/>
      <c r="G1010" s="528"/>
      <c r="H1010" s="529"/>
      <c r="I1010" s="1436">
        <f>SUM(J1010:N1010)</f>
        <v>12</v>
      </c>
      <c r="J1010" s="80"/>
      <c r="K1010" s="80"/>
      <c r="L1010" s="80">
        <v>12</v>
      </c>
      <c r="M1010" s="80"/>
      <c r="N1010" s="81"/>
      <c r="O1010" s="59"/>
    </row>
    <row r="1011" spans="1:15" s="534" customFormat="1" ht="17.25">
      <c r="A1011" s="1470">
        <v>1004</v>
      </c>
      <c r="B1011" s="530"/>
      <c r="C1011" s="83"/>
      <c r="D1011" s="76" t="s">
        <v>609</v>
      </c>
      <c r="E1011" s="531"/>
      <c r="F1011" s="532"/>
      <c r="G1011" s="532"/>
      <c r="H1011" s="533"/>
      <c r="I1011" s="1413">
        <f>SUM(J1011:N1011)</f>
        <v>0</v>
      </c>
      <c r="J1011" s="652"/>
      <c r="K1011" s="652"/>
      <c r="L1011" s="652"/>
      <c r="M1011" s="652"/>
      <c r="N1011" s="653"/>
      <c r="O1011" s="82"/>
    </row>
    <row r="1012" spans="1:15" s="1430" customFormat="1" ht="17.25">
      <c r="A1012" s="1470">
        <v>1005</v>
      </c>
      <c r="B1012" s="535"/>
      <c r="C1012" s="67"/>
      <c r="D1012" s="536" t="s">
        <v>911</v>
      </c>
      <c r="E1012" s="527"/>
      <c r="F1012" s="537"/>
      <c r="G1012" s="537"/>
      <c r="H1012" s="538"/>
      <c r="I1012" s="340">
        <f>SUM(J1012:N1012)</f>
        <v>12</v>
      </c>
      <c r="J1012" s="654">
        <f>SUM(J1010:J1011)</f>
        <v>0</v>
      </c>
      <c r="K1012" s="654">
        <f>SUM(K1010:K1011)</f>
        <v>0</v>
      </c>
      <c r="L1012" s="654">
        <f>SUM(L1010:L1011)</f>
        <v>12</v>
      </c>
      <c r="M1012" s="654">
        <f>SUM(M1010:M1011)</f>
        <v>0</v>
      </c>
      <c r="N1012" s="655">
        <f>SUM(N1010:N1011)</f>
        <v>0</v>
      </c>
      <c r="O1012" s="359"/>
    </row>
    <row r="1013" spans="1:15" s="1387" customFormat="1" ht="17.25">
      <c r="A1013" s="1470">
        <v>1006</v>
      </c>
      <c r="B1013" s="535"/>
      <c r="C1013" s="67">
        <v>198</v>
      </c>
      <c r="D1013" s="841" t="s">
        <v>890</v>
      </c>
      <c r="E1013" s="527" t="s">
        <v>33</v>
      </c>
      <c r="F1013" s="1366"/>
      <c r="G1013" s="1366"/>
      <c r="H1013" s="1367"/>
      <c r="I1013" s="1413"/>
      <c r="J1013" s="1414"/>
      <c r="K1013" s="1414"/>
      <c r="L1013" s="1414"/>
      <c r="M1013" s="1414"/>
      <c r="N1013" s="655"/>
      <c r="O1013" s="359"/>
    </row>
    <row r="1014" spans="1:15" s="53" customFormat="1" ht="16.5">
      <c r="A1014" s="1470">
        <v>1007</v>
      </c>
      <c r="B1014" s="526"/>
      <c r="C1014" s="67"/>
      <c r="D1014" s="68" t="s">
        <v>807</v>
      </c>
      <c r="E1014" s="527"/>
      <c r="F1014" s="528"/>
      <c r="G1014" s="528"/>
      <c r="H1014" s="529"/>
      <c r="I1014" s="1436">
        <f>SUM(J1014:N1014)</f>
        <v>15</v>
      </c>
      <c r="J1014" s="80"/>
      <c r="K1014" s="80"/>
      <c r="L1014" s="80">
        <v>15</v>
      </c>
      <c r="M1014" s="80"/>
      <c r="N1014" s="81"/>
      <c r="O1014" s="59"/>
    </row>
    <row r="1015" spans="1:15" s="534" customFormat="1" ht="17.25">
      <c r="A1015" s="1470">
        <v>1008</v>
      </c>
      <c r="B1015" s="530"/>
      <c r="C1015" s="83"/>
      <c r="D1015" s="76" t="s">
        <v>609</v>
      </c>
      <c r="E1015" s="531"/>
      <c r="F1015" s="532"/>
      <c r="G1015" s="532"/>
      <c r="H1015" s="533"/>
      <c r="I1015" s="1413">
        <f>SUM(J1015:N1015)</f>
        <v>0</v>
      </c>
      <c r="J1015" s="652"/>
      <c r="K1015" s="652"/>
      <c r="L1015" s="652"/>
      <c r="M1015" s="652"/>
      <c r="N1015" s="653"/>
      <c r="O1015" s="82"/>
    </row>
    <row r="1016" spans="1:15" s="1430" customFormat="1" ht="17.25">
      <c r="A1016" s="1470">
        <v>1009</v>
      </c>
      <c r="B1016" s="535"/>
      <c r="C1016" s="67"/>
      <c r="D1016" s="536" t="s">
        <v>911</v>
      </c>
      <c r="E1016" s="527"/>
      <c r="F1016" s="537"/>
      <c r="G1016" s="537"/>
      <c r="H1016" s="538"/>
      <c r="I1016" s="340">
        <f>SUM(J1016:N1016)</f>
        <v>15</v>
      </c>
      <c r="J1016" s="654">
        <f>SUM(J1014:J1015)</f>
        <v>0</v>
      </c>
      <c r="K1016" s="654">
        <f>SUM(K1014:K1015)</f>
        <v>0</v>
      </c>
      <c r="L1016" s="654">
        <f>SUM(L1014:L1015)</f>
        <v>15</v>
      </c>
      <c r="M1016" s="654">
        <f>SUM(M1014:M1015)</f>
        <v>0</v>
      </c>
      <c r="N1016" s="655">
        <f>SUM(N1014:N1015)</f>
        <v>0</v>
      </c>
      <c r="O1016" s="359"/>
    </row>
    <row r="1017" spans="1:15" s="1387" customFormat="1" ht="17.25">
      <c r="A1017" s="1470">
        <v>1010</v>
      </c>
      <c r="B1017" s="535"/>
      <c r="C1017" s="67">
        <v>199</v>
      </c>
      <c r="D1017" s="841" t="s">
        <v>45</v>
      </c>
      <c r="E1017" s="527" t="s">
        <v>33</v>
      </c>
      <c r="F1017" s="1366"/>
      <c r="G1017" s="1366"/>
      <c r="H1017" s="1367"/>
      <c r="I1017" s="1413"/>
      <c r="J1017" s="1414"/>
      <c r="K1017" s="1414"/>
      <c r="L1017" s="1414"/>
      <c r="M1017" s="1414"/>
      <c r="N1017" s="655"/>
      <c r="O1017" s="359"/>
    </row>
    <row r="1018" spans="1:15" s="53" customFormat="1" ht="16.5">
      <c r="A1018" s="1470">
        <v>1011</v>
      </c>
      <c r="B1018" s="526"/>
      <c r="C1018" s="67"/>
      <c r="D1018" s="68" t="s">
        <v>807</v>
      </c>
      <c r="E1018" s="527"/>
      <c r="F1018" s="528"/>
      <c r="G1018" s="528"/>
      <c r="H1018" s="529"/>
      <c r="I1018" s="1436">
        <f>SUM(J1018:N1018)</f>
        <v>90</v>
      </c>
      <c r="J1018" s="80"/>
      <c r="K1018" s="80"/>
      <c r="L1018" s="80">
        <v>90</v>
      </c>
      <c r="M1018" s="80"/>
      <c r="N1018" s="81"/>
      <c r="O1018" s="59"/>
    </row>
    <row r="1019" spans="1:15" s="534" customFormat="1" ht="17.25">
      <c r="A1019" s="1470">
        <v>1012</v>
      </c>
      <c r="B1019" s="530"/>
      <c r="C1019" s="83"/>
      <c r="D1019" s="76" t="s">
        <v>609</v>
      </c>
      <c r="E1019" s="531"/>
      <c r="F1019" s="532"/>
      <c r="G1019" s="532"/>
      <c r="H1019" s="533"/>
      <c r="I1019" s="1413">
        <f>SUM(J1019:N1019)</f>
        <v>0</v>
      </c>
      <c r="J1019" s="652"/>
      <c r="K1019" s="652"/>
      <c r="L1019" s="652"/>
      <c r="M1019" s="652"/>
      <c r="N1019" s="653"/>
      <c r="O1019" s="82"/>
    </row>
    <row r="1020" spans="1:15" s="1430" customFormat="1" ht="17.25">
      <c r="A1020" s="1470">
        <v>1013</v>
      </c>
      <c r="B1020" s="535"/>
      <c r="C1020" s="67"/>
      <c r="D1020" s="536" t="s">
        <v>911</v>
      </c>
      <c r="E1020" s="527"/>
      <c r="F1020" s="537"/>
      <c r="G1020" s="537"/>
      <c r="H1020" s="538"/>
      <c r="I1020" s="340">
        <f>SUM(J1020:N1020)</f>
        <v>90</v>
      </c>
      <c r="J1020" s="654">
        <f>SUM(J1018:J1019)</f>
        <v>0</v>
      </c>
      <c r="K1020" s="654">
        <f>SUM(K1018:K1019)</f>
        <v>0</v>
      </c>
      <c r="L1020" s="654">
        <f>SUM(L1018:L1019)</f>
        <v>90</v>
      </c>
      <c r="M1020" s="654">
        <f>SUM(M1018:M1019)</f>
        <v>0</v>
      </c>
      <c r="N1020" s="655">
        <f>SUM(N1018:N1019)</f>
        <v>0</v>
      </c>
      <c r="O1020" s="359" t="e">
        <f>#VALUE!</f>
        <v>#REF!</v>
      </c>
    </row>
    <row r="1021" spans="1:15" s="59" customFormat="1" ht="16.5">
      <c r="A1021" s="1470">
        <v>1014</v>
      </c>
      <c r="B1021" s="66"/>
      <c r="C1021" s="67">
        <v>200</v>
      </c>
      <c r="D1021" s="68" t="s">
        <v>318</v>
      </c>
      <c r="E1021" s="67" t="s">
        <v>33</v>
      </c>
      <c r="F1021" s="46"/>
      <c r="G1021" s="46"/>
      <c r="H1021" s="69">
        <v>24822</v>
      </c>
      <c r="I1021" s="1436">
        <f aca="true" t="shared" si="8" ref="I1021:I1027">SUM(J1021:N1021)</f>
        <v>0</v>
      </c>
      <c r="J1021" s="70"/>
      <c r="K1021" s="70"/>
      <c r="L1021" s="70"/>
      <c r="M1021" s="70"/>
      <c r="N1021" s="71"/>
      <c r="O1021" s="59">
        <f>SUM(J1021:N1021)-I1021</f>
        <v>0</v>
      </c>
    </row>
    <row r="1022" spans="1:15" s="59" customFormat="1" ht="33">
      <c r="A1022" s="1519">
        <v>1015</v>
      </c>
      <c r="B1022" s="66"/>
      <c r="C1022" s="772">
        <v>201</v>
      </c>
      <c r="D1022" s="68" t="s">
        <v>319</v>
      </c>
      <c r="E1022" s="67" t="s">
        <v>33</v>
      </c>
      <c r="F1022" s="46"/>
      <c r="G1022" s="46"/>
      <c r="H1022" s="69">
        <v>8580</v>
      </c>
      <c r="I1022" s="1436">
        <f t="shared" si="8"/>
        <v>0</v>
      </c>
      <c r="J1022" s="70"/>
      <c r="K1022" s="70"/>
      <c r="L1022" s="70"/>
      <c r="M1022" s="70"/>
      <c r="N1022" s="71"/>
      <c r="O1022" s="59">
        <f>SUM(J1022:N1022)-I1022</f>
        <v>0</v>
      </c>
    </row>
    <row r="1023" spans="1:15" s="59" customFormat="1" ht="17.25">
      <c r="A1023" s="1470">
        <v>1016</v>
      </c>
      <c r="B1023" s="66"/>
      <c r="C1023" s="67">
        <v>202</v>
      </c>
      <c r="D1023" s="68" t="s">
        <v>153</v>
      </c>
      <c r="E1023" s="67" t="s">
        <v>33</v>
      </c>
      <c r="F1023" s="46"/>
      <c r="G1023" s="46">
        <v>1000</v>
      </c>
      <c r="H1023" s="69"/>
      <c r="I1023" s="1436">
        <f t="shared" si="8"/>
        <v>0</v>
      </c>
      <c r="J1023" s="654"/>
      <c r="K1023" s="654"/>
      <c r="L1023" s="654"/>
      <c r="M1023" s="654"/>
      <c r="N1023" s="655"/>
      <c r="O1023" s="359"/>
    </row>
    <row r="1024" spans="1:15" s="59" customFormat="1" ht="16.5">
      <c r="A1024" s="1470">
        <v>1017</v>
      </c>
      <c r="B1024" s="66"/>
      <c r="C1024" s="67">
        <v>203</v>
      </c>
      <c r="D1024" s="68" t="s">
        <v>132</v>
      </c>
      <c r="E1024" s="67" t="s">
        <v>33</v>
      </c>
      <c r="F1024" s="46"/>
      <c r="G1024" s="46">
        <v>5262</v>
      </c>
      <c r="H1024" s="69"/>
      <c r="I1024" s="1436">
        <f t="shared" si="8"/>
        <v>0</v>
      </c>
      <c r="J1024" s="70"/>
      <c r="K1024" s="70"/>
      <c r="L1024" s="70"/>
      <c r="M1024" s="70"/>
      <c r="N1024" s="71"/>
      <c r="O1024" s="59">
        <f>SUM(J1024:N1024)-I1024</f>
        <v>0</v>
      </c>
    </row>
    <row r="1025" spans="1:15" s="59" customFormat="1" ht="17.25">
      <c r="A1025" s="1470">
        <v>1018</v>
      </c>
      <c r="B1025" s="66"/>
      <c r="C1025" s="772">
        <v>204</v>
      </c>
      <c r="D1025" s="68" t="s">
        <v>229</v>
      </c>
      <c r="E1025" s="67" t="s">
        <v>33</v>
      </c>
      <c r="F1025" s="46">
        <v>1500</v>
      </c>
      <c r="G1025" s="46">
        <v>2000</v>
      </c>
      <c r="H1025" s="69">
        <v>2000</v>
      </c>
      <c r="I1025" s="1436">
        <f t="shared" si="8"/>
        <v>0</v>
      </c>
      <c r="J1025" s="654"/>
      <c r="K1025" s="654"/>
      <c r="L1025" s="654"/>
      <c r="M1025" s="654"/>
      <c r="N1025" s="655"/>
      <c r="O1025" s="359"/>
    </row>
    <row r="1026" spans="1:15" s="676" customFormat="1" ht="16.5">
      <c r="A1026" s="1470">
        <v>1019</v>
      </c>
      <c r="B1026" s="669"/>
      <c r="C1026" s="67">
        <v>205</v>
      </c>
      <c r="D1026" s="68" t="s">
        <v>552</v>
      </c>
      <c r="E1026" s="670" t="s">
        <v>31</v>
      </c>
      <c r="F1026" s="671">
        <v>4905</v>
      </c>
      <c r="G1026" s="671"/>
      <c r="H1026" s="694"/>
      <c r="I1026" s="1436">
        <f t="shared" si="8"/>
        <v>0</v>
      </c>
      <c r="J1026" s="673"/>
      <c r="K1026" s="673"/>
      <c r="L1026" s="673"/>
      <c r="M1026" s="673"/>
      <c r="N1026" s="674"/>
      <c r="O1026" s="675"/>
    </row>
    <row r="1027" spans="1:15" s="676" customFormat="1" ht="16.5">
      <c r="A1027" s="1470">
        <v>1020</v>
      </c>
      <c r="B1027" s="669"/>
      <c r="C1027" s="67">
        <v>206</v>
      </c>
      <c r="D1027" s="68" t="s">
        <v>562</v>
      </c>
      <c r="E1027" s="670" t="s">
        <v>31</v>
      </c>
      <c r="F1027" s="671">
        <v>12688</v>
      </c>
      <c r="G1027" s="671"/>
      <c r="H1027" s="694"/>
      <c r="I1027" s="1436">
        <f t="shared" si="8"/>
        <v>0</v>
      </c>
      <c r="J1027" s="673"/>
      <c r="K1027" s="673"/>
      <c r="L1027" s="673"/>
      <c r="M1027" s="673"/>
      <c r="N1027" s="674"/>
      <c r="O1027" s="675"/>
    </row>
    <row r="1028" spans="1:14" s="59" customFormat="1" ht="16.5">
      <c r="A1028" s="1470">
        <v>1021</v>
      </c>
      <c r="B1028" s="66"/>
      <c r="C1028" s="772">
        <v>207</v>
      </c>
      <c r="D1028" s="68" t="s">
        <v>692</v>
      </c>
      <c r="E1028" s="67" t="s">
        <v>33</v>
      </c>
      <c r="F1028" s="46"/>
      <c r="G1028" s="46"/>
      <c r="H1028" s="69">
        <v>32465</v>
      </c>
      <c r="I1028" s="1436">
        <f>SUM(J1028:N1028)</f>
        <v>0</v>
      </c>
      <c r="J1028" s="70"/>
      <c r="K1028" s="70"/>
      <c r="L1028" s="70"/>
      <c r="M1028" s="70"/>
      <c r="N1028" s="71"/>
    </row>
    <row r="1029" spans="1:15" s="59" customFormat="1" ht="16.5">
      <c r="A1029" s="1470">
        <v>1022</v>
      </c>
      <c r="B1029" s="66"/>
      <c r="C1029" s="67">
        <v>208</v>
      </c>
      <c r="D1029" s="68" t="s">
        <v>322</v>
      </c>
      <c r="E1029" s="67" t="s">
        <v>33</v>
      </c>
      <c r="F1029" s="46">
        <v>24396</v>
      </c>
      <c r="G1029" s="46"/>
      <c r="H1029" s="69">
        <v>75</v>
      </c>
      <c r="I1029" s="1436">
        <f>SUM(J1029:N1029)</f>
        <v>0</v>
      </c>
      <c r="J1029" s="70"/>
      <c r="K1029" s="70"/>
      <c r="L1029" s="70"/>
      <c r="M1029" s="70"/>
      <c r="N1029" s="71"/>
      <c r="O1029" s="59">
        <f>SUM(J1029:N1029)-I1029</f>
        <v>0</v>
      </c>
    </row>
    <row r="1030" spans="1:15" s="53" customFormat="1" ht="17.25">
      <c r="A1030" s="1470">
        <v>1023</v>
      </c>
      <c r="B1030" s="77"/>
      <c r="C1030" s="67">
        <v>209</v>
      </c>
      <c r="D1030" s="78" t="s">
        <v>691</v>
      </c>
      <c r="E1030" s="73" t="s">
        <v>33</v>
      </c>
      <c r="F1030" s="44"/>
      <c r="G1030" s="44"/>
      <c r="H1030" s="79">
        <v>258</v>
      </c>
      <c r="I1030" s="1436">
        <f>SUM(J1030:N1030)</f>
        <v>0</v>
      </c>
      <c r="J1030" s="654"/>
      <c r="K1030" s="654"/>
      <c r="L1030" s="654"/>
      <c r="M1030" s="654"/>
      <c r="N1030" s="655"/>
      <c r="O1030" s="1387"/>
    </row>
    <row r="1031" spans="1:15" s="59" customFormat="1" ht="33">
      <c r="A1031" s="1519">
        <v>1024</v>
      </c>
      <c r="B1031" s="66"/>
      <c r="C1031" s="772">
        <v>210</v>
      </c>
      <c r="D1031" s="68" t="s">
        <v>317</v>
      </c>
      <c r="E1031" s="67" t="s">
        <v>33</v>
      </c>
      <c r="F1031" s="46"/>
      <c r="G1031" s="46">
        <v>16410</v>
      </c>
      <c r="H1031" s="69"/>
      <c r="I1031" s="1436">
        <f>SUM(J1031:N1031)</f>
        <v>0</v>
      </c>
      <c r="J1031" s="70"/>
      <c r="K1031" s="70"/>
      <c r="L1031" s="70"/>
      <c r="M1031" s="70"/>
      <c r="N1031" s="71"/>
      <c r="O1031" s="59">
        <f>SUM(J1031:N1031)-I1031</f>
        <v>0</v>
      </c>
    </row>
    <row r="1032" spans="1:15" s="59" customFormat="1" ht="33">
      <c r="A1032" s="1519">
        <v>1025</v>
      </c>
      <c r="B1032" s="66"/>
      <c r="C1032" s="67">
        <v>211</v>
      </c>
      <c r="D1032" s="68" t="s">
        <v>545</v>
      </c>
      <c r="E1032" s="67" t="s">
        <v>33</v>
      </c>
      <c r="F1032" s="46"/>
      <c r="G1032" s="46"/>
      <c r="H1032" s="69">
        <v>1100</v>
      </c>
      <c r="I1032" s="1436">
        <f>SUM(J1032:N1032)</f>
        <v>0</v>
      </c>
      <c r="J1032" s="70"/>
      <c r="K1032" s="70"/>
      <c r="L1032" s="70"/>
      <c r="M1032" s="70"/>
      <c r="N1032" s="71"/>
      <c r="O1032" s="59">
        <f aca="true" t="shared" si="9" ref="O1032:O1049">SUM(J1032:N1032)-I1032</f>
        <v>0</v>
      </c>
    </row>
    <row r="1033" spans="1:15" s="59" customFormat="1" ht="16.5">
      <c r="A1033" s="1470">
        <v>1026</v>
      </c>
      <c r="B1033" s="66"/>
      <c r="C1033" s="67">
        <v>212</v>
      </c>
      <c r="D1033" s="68" t="s">
        <v>326</v>
      </c>
      <c r="E1033" s="67" t="s">
        <v>33</v>
      </c>
      <c r="F1033" s="46"/>
      <c r="G1033" s="46"/>
      <c r="H1033" s="69">
        <v>1400</v>
      </c>
      <c r="I1033" s="1436">
        <f>SUM(J1033:N1033)</f>
        <v>0</v>
      </c>
      <c r="J1033" s="70"/>
      <c r="K1033" s="70"/>
      <c r="L1033" s="70"/>
      <c r="M1033" s="70"/>
      <c r="N1033" s="71"/>
      <c r="O1033" s="59">
        <f t="shared" si="9"/>
        <v>0</v>
      </c>
    </row>
    <row r="1034" spans="1:15" s="59" customFormat="1" ht="16.5">
      <c r="A1034" s="1470">
        <v>1027</v>
      </c>
      <c r="B1034" s="66"/>
      <c r="C1034" s="772">
        <v>213</v>
      </c>
      <c r="D1034" s="68" t="s">
        <v>327</v>
      </c>
      <c r="E1034" s="67" t="s">
        <v>33</v>
      </c>
      <c r="F1034" s="46"/>
      <c r="G1034" s="46"/>
      <c r="H1034" s="69">
        <v>1935</v>
      </c>
      <c r="I1034" s="1436">
        <f>SUM(J1034:N1034)</f>
        <v>0</v>
      </c>
      <c r="J1034" s="70"/>
      <c r="K1034" s="70"/>
      <c r="L1034" s="70"/>
      <c r="M1034" s="70"/>
      <c r="N1034" s="71"/>
      <c r="O1034" s="59">
        <f t="shared" si="9"/>
        <v>0</v>
      </c>
    </row>
    <row r="1035" spans="1:15" s="59" customFormat="1" ht="16.5">
      <c r="A1035" s="1470">
        <v>1028</v>
      </c>
      <c r="B1035" s="66"/>
      <c r="C1035" s="67">
        <v>214</v>
      </c>
      <c r="D1035" s="68" t="s">
        <v>328</v>
      </c>
      <c r="E1035" s="67" t="s">
        <v>33</v>
      </c>
      <c r="F1035" s="46"/>
      <c r="G1035" s="46"/>
      <c r="H1035" s="69">
        <v>150</v>
      </c>
      <c r="I1035" s="1436">
        <f>SUM(J1035:N1035)</f>
        <v>0</v>
      </c>
      <c r="J1035" s="70"/>
      <c r="K1035" s="70"/>
      <c r="L1035" s="70"/>
      <c r="M1035" s="70"/>
      <c r="N1035" s="71"/>
      <c r="O1035" s="59">
        <f t="shared" si="9"/>
        <v>0</v>
      </c>
    </row>
    <row r="1036" spans="1:15" s="59" customFormat="1" ht="16.5">
      <c r="A1036" s="1470">
        <v>1029</v>
      </c>
      <c r="B1036" s="66"/>
      <c r="C1036" s="67">
        <v>215</v>
      </c>
      <c r="D1036" s="68" t="s">
        <v>329</v>
      </c>
      <c r="E1036" s="67" t="s">
        <v>33</v>
      </c>
      <c r="F1036" s="46"/>
      <c r="G1036" s="46"/>
      <c r="H1036" s="69">
        <v>900</v>
      </c>
      <c r="I1036" s="1436">
        <f>SUM(J1036:N1036)</f>
        <v>0</v>
      </c>
      <c r="J1036" s="70"/>
      <c r="K1036" s="70"/>
      <c r="L1036" s="70"/>
      <c r="M1036" s="70"/>
      <c r="N1036" s="71"/>
      <c r="O1036" s="59">
        <f t="shared" si="9"/>
        <v>0</v>
      </c>
    </row>
    <row r="1037" spans="1:15" s="59" customFormat="1" ht="16.5">
      <c r="A1037" s="1470">
        <v>1030</v>
      </c>
      <c r="B1037" s="66"/>
      <c r="C1037" s="772">
        <v>216</v>
      </c>
      <c r="D1037" s="68" t="s">
        <v>555</v>
      </c>
      <c r="E1037" s="67" t="s">
        <v>33</v>
      </c>
      <c r="F1037" s="46"/>
      <c r="G1037" s="46"/>
      <c r="H1037" s="69">
        <v>1000</v>
      </c>
      <c r="I1037" s="1436">
        <f>SUM(J1037:N1037)</f>
        <v>0</v>
      </c>
      <c r="J1037" s="70"/>
      <c r="K1037" s="70"/>
      <c r="L1037" s="70"/>
      <c r="M1037" s="70"/>
      <c r="N1037" s="71"/>
      <c r="O1037" s="59">
        <f t="shared" si="9"/>
        <v>0</v>
      </c>
    </row>
    <row r="1038" spans="1:15" s="59" customFormat="1" ht="16.5">
      <c r="A1038" s="1470">
        <v>1031</v>
      </c>
      <c r="B1038" s="66"/>
      <c r="C1038" s="67">
        <v>217</v>
      </c>
      <c r="D1038" s="68" t="s">
        <v>330</v>
      </c>
      <c r="E1038" s="67" t="s">
        <v>33</v>
      </c>
      <c r="F1038" s="46"/>
      <c r="G1038" s="46"/>
      <c r="H1038" s="69">
        <v>501</v>
      </c>
      <c r="I1038" s="1436">
        <f>SUM(J1038:N1038)</f>
        <v>0</v>
      </c>
      <c r="J1038" s="70"/>
      <c r="K1038" s="70"/>
      <c r="L1038" s="70"/>
      <c r="M1038" s="70"/>
      <c r="N1038" s="71"/>
      <c r="O1038" s="59">
        <f t="shared" si="9"/>
        <v>0</v>
      </c>
    </row>
    <row r="1039" spans="1:15" s="59" customFormat="1" ht="16.5">
      <c r="A1039" s="1470">
        <v>1032</v>
      </c>
      <c r="B1039" s="66"/>
      <c r="C1039" s="67">
        <v>218</v>
      </c>
      <c r="D1039" s="68" t="s">
        <v>331</v>
      </c>
      <c r="E1039" s="67" t="s">
        <v>33</v>
      </c>
      <c r="F1039" s="46"/>
      <c r="G1039" s="46"/>
      <c r="H1039" s="69">
        <v>600</v>
      </c>
      <c r="I1039" s="1436">
        <f>SUM(J1039:N1039)</f>
        <v>0</v>
      </c>
      <c r="J1039" s="70"/>
      <c r="K1039" s="70"/>
      <c r="L1039" s="70"/>
      <c r="M1039" s="70"/>
      <c r="N1039" s="71"/>
      <c r="O1039" s="59">
        <f t="shared" si="9"/>
        <v>0</v>
      </c>
    </row>
    <row r="1040" spans="1:15" s="59" customFormat="1" ht="16.5">
      <c r="A1040" s="1470">
        <v>1033</v>
      </c>
      <c r="B1040" s="66"/>
      <c r="C1040" s="772">
        <v>219</v>
      </c>
      <c r="D1040" s="68" t="s">
        <v>332</v>
      </c>
      <c r="E1040" s="67" t="s">
        <v>33</v>
      </c>
      <c r="F1040" s="46">
        <v>1559</v>
      </c>
      <c r="G1040" s="46"/>
      <c r="H1040" s="69"/>
      <c r="I1040" s="1436">
        <f>SUM(J1040:N1040)</f>
        <v>0</v>
      </c>
      <c r="J1040" s="70"/>
      <c r="K1040" s="70"/>
      <c r="L1040" s="70"/>
      <c r="M1040" s="70"/>
      <c r="N1040" s="71"/>
      <c r="O1040" s="59">
        <f t="shared" si="9"/>
        <v>0</v>
      </c>
    </row>
    <row r="1041" spans="1:15" s="59" customFormat="1" ht="16.5">
      <c r="A1041" s="1470">
        <v>1034</v>
      </c>
      <c r="B1041" s="66"/>
      <c r="C1041" s="67">
        <v>220</v>
      </c>
      <c r="D1041" s="68" t="s">
        <v>333</v>
      </c>
      <c r="E1041" s="67" t="s">
        <v>33</v>
      </c>
      <c r="F1041" s="46">
        <v>25</v>
      </c>
      <c r="G1041" s="46"/>
      <c r="H1041" s="69"/>
      <c r="I1041" s="1436">
        <f>SUM(J1041:N1041)</f>
        <v>0</v>
      </c>
      <c r="J1041" s="70"/>
      <c r="K1041" s="70"/>
      <c r="L1041" s="70"/>
      <c r="M1041" s="70"/>
      <c r="N1041" s="71"/>
      <c r="O1041" s="59">
        <f t="shared" si="9"/>
        <v>0</v>
      </c>
    </row>
    <row r="1042" spans="1:15" s="59" customFormat="1" ht="16.5">
      <c r="A1042" s="1470">
        <v>1035</v>
      </c>
      <c r="B1042" s="66"/>
      <c r="C1042" s="67">
        <v>221</v>
      </c>
      <c r="D1042" s="68" t="s">
        <v>334</v>
      </c>
      <c r="E1042" s="67" t="s">
        <v>33</v>
      </c>
      <c r="F1042" s="46">
        <v>7723</v>
      </c>
      <c r="G1042" s="46"/>
      <c r="H1042" s="69"/>
      <c r="I1042" s="1436">
        <f>SUM(J1042:N1042)</f>
        <v>0</v>
      </c>
      <c r="J1042" s="70"/>
      <c r="K1042" s="70"/>
      <c r="L1042" s="70"/>
      <c r="M1042" s="70"/>
      <c r="N1042" s="71"/>
      <c r="O1042" s="59">
        <f t="shared" si="9"/>
        <v>0</v>
      </c>
    </row>
    <row r="1043" spans="1:15" s="59" customFormat="1" ht="16.5">
      <c r="A1043" s="1470">
        <v>1036</v>
      </c>
      <c r="B1043" s="66"/>
      <c r="C1043" s="772">
        <v>222</v>
      </c>
      <c r="D1043" s="68" t="s">
        <v>335</v>
      </c>
      <c r="E1043" s="67" t="s">
        <v>245</v>
      </c>
      <c r="F1043" s="46">
        <v>165</v>
      </c>
      <c r="G1043" s="46"/>
      <c r="H1043" s="69"/>
      <c r="I1043" s="1436">
        <f>SUM(J1043:N1043)</f>
        <v>0</v>
      </c>
      <c r="J1043" s="70"/>
      <c r="K1043" s="70"/>
      <c r="L1043" s="70"/>
      <c r="M1043" s="70"/>
      <c r="N1043" s="71"/>
      <c r="O1043" s="59">
        <f t="shared" si="9"/>
        <v>0</v>
      </c>
    </row>
    <row r="1044" spans="1:15" s="59" customFormat="1" ht="16.5">
      <c r="A1044" s="1470">
        <v>1037</v>
      </c>
      <c r="B1044" s="66"/>
      <c r="C1044" s="67">
        <v>223</v>
      </c>
      <c r="D1044" s="68" t="s">
        <v>336</v>
      </c>
      <c r="E1044" s="67" t="s">
        <v>245</v>
      </c>
      <c r="F1044" s="46">
        <v>4801</v>
      </c>
      <c r="G1044" s="46"/>
      <c r="H1044" s="69"/>
      <c r="I1044" s="1436">
        <f>SUM(J1044:N1044)</f>
        <v>0</v>
      </c>
      <c r="J1044" s="70"/>
      <c r="K1044" s="70"/>
      <c r="L1044" s="70"/>
      <c r="M1044" s="70"/>
      <c r="N1044" s="71"/>
      <c r="O1044" s="59">
        <f t="shared" si="9"/>
        <v>0</v>
      </c>
    </row>
    <row r="1045" spans="1:15" s="59" customFormat="1" ht="16.5">
      <c r="A1045" s="1470">
        <v>1038</v>
      </c>
      <c r="B1045" s="66"/>
      <c r="C1045" s="67">
        <v>224</v>
      </c>
      <c r="D1045" s="68" t="s">
        <v>337</v>
      </c>
      <c r="E1045" s="67" t="s">
        <v>245</v>
      </c>
      <c r="F1045" s="46">
        <v>369</v>
      </c>
      <c r="G1045" s="46"/>
      <c r="H1045" s="69"/>
      <c r="I1045" s="1436">
        <f>SUM(J1045:N1045)</f>
        <v>0</v>
      </c>
      <c r="J1045" s="70"/>
      <c r="K1045" s="70"/>
      <c r="L1045" s="70"/>
      <c r="M1045" s="70"/>
      <c r="N1045" s="71"/>
      <c r="O1045" s="59">
        <f t="shared" si="9"/>
        <v>0</v>
      </c>
    </row>
    <row r="1046" spans="1:15" s="59" customFormat="1" ht="16.5">
      <c r="A1046" s="1470">
        <v>1039</v>
      </c>
      <c r="B1046" s="66"/>
      <c r="C1046" s="772">
        <v>225</v>
      </c>
      <c r="D1046" s="68" t="s">
        <v>338</v>
      </c>
      <c r="E1046" s="67" t="s">
        <v>31</v>
      </c>
      <c r="F1046" s="46">
        <v>63</v>
      </c>
      <c r="G1046" s="46"/>
      <c r="H1046" s="69"/>
      <c r="I1046" s="1436">
        <f>SUM(J1046:N1046)</f>
        <v>0</v>
      </c>
      <c r="J1046" s="70"/>
      <c r="K1046" s="70"/>
      <c r="L1046" s="70"/>
      <c r="M1046" s="70"/>
      <c r="N1046" s="71"/>
      <c r="O1046" s="59">
        <f t="shared" si="9"/>
        <v>0</v>
      </c>
    </row>
    <row r="1047" spans="1:15" s="59" customFormat="1" ht="16.5">
      <c r="A1047" s="1470">
        <v>1040</v>
      </c>
      <c r="B1047" s="66"/>
      <c r="C1047" s="67">
        <v>226</v>
      </c>
      <c r="D1047" s="68" t="s">
        <v>339</v>
      </c>
      <c r="E1047" s="67" t="s">
        <v>31</v>
      </c>
      <c r="F1047" s="46">
        <v>59</v>
      </c>
      <c r="G1047" s="46"/>
      <c r="H1047" s="69"/>
      <c r="I1047" s="1436">
        <f>SUM(J1047:N1047)</f>
        <v>0</v>
      </c>
      <c r="J1047" s="70"/>
      <c r="K1047" s="70"/>
      <c r="L1047" s="70"/>
      <c r="M1047" s="70"/>
      <c r="N1047" s="71"/>
      <c r="O1047" s="59">
        <f t="shared" si="9"/>
        <v>0</v>
      </c>
    </row>
    <row r="1048" spans="1:15" s="59" customFormat="1" ht="16.5">
      <c r="A1048" s="1470">
        <v>1041</v>
      </c>
      <c r="B1048" s="66"/>
      <c r="C1048" s="67">
        <v>227</v>
      </c>
      <c r="D1048" s="68" t="s">
        <v>340</v>
      </c>
      <c r="E1048" s="67" t="s">
        <v>31</v>
      </c>
      <c r="F1048" s="46">
        <v>17515</v>
      </c>
      <c r="G1048" s="46"/>
      <c r="H1048" s="69"/>
      <c r="I1048" s="1436">
        <f>SUM(J1048:N1048)</f>
        <v>0</v>
      </c>
      <c r="J1048" s="70"/>
      <c r="K1048" s="70"/>
      <c r="L1048" s="70"/>
      <c r="M1048" s="70"/>
      <c r="N1048" s="71"/>
      <c r="O1048" s="59">
        <f t="shared" si="9"/>
        <v>0</v>
      </c>
    </row>
    <row r="1049" spans="1:15" s="59" customFormat="1" ht="33.75" thickBot="1">
      <c r="A1049" s="1519">
        <v>1042</v>
      </c>
      <c r="B1049" s="85"/>
      <c r="C1049" s="772">
        <v>228</v>
      </c>
      <c r="D1049" s="86" t="s">
        <v>341</v>
      </c>
      <c r="E1049" s="87" t="s">
        <v>31</v>
      </c>
      <c r="F1049" s="88">
        <v>4064</v>
      </c>
      <c r="G1049" s="88"/>
      <c r="H1049" s="89"/>
      <c r="I1049" s="1439">
        <f>SUM(J1049:N1049)</f>
        <v>0</v>
      </c>
      <c r="J1049" s="656"/>
      <c r="K1049" s="656"/>
      <c r="L1049" s="656"/>
      <c r="M1049" s="656"/>
      <c r="N1049" s="657"/>
      <c r="O1049" s="59">
        <f t="shared" si="9"/>
        <v>0</v>
      </c>
    </row>
    <row r="1050" spans="1:15" s="90" customFormat="1" ht="17.25">
      <c r="A1050" s="1470">
        <v>1043</v>
      </c>
      <c r="B1050" s="353"/>
      <c r="C1050" s="774"/>
      <c r="D1050" s="546" t="s">
        <v>19</v>
      </c>
      <c r="E1050" s="1379"/>
      <c r="F1050" s="547">
        <f>SUM(F8:F1049)-F43-F210-F622-F117</f>
        <v>3823797</v>
      </c>
      <c r="G1050" s="547">
        <f>SUM(G8:G1049)-G43-G210-G622-G117</f>
        <v>4181144</v>
      </c>
      <c r="H1050" s="547">
        <f>SUM(H8:H1049)-H43-H210-H622-H117</f>
        <v>4362635</v>
      </c>
      <c r="I1050" s="1440"/>
      <c r="J1050" s="649"/>
      <c r="K1050" s="649"/>
      <c r="L1050" s="649"/>
      <c r="M1050" s="649"/>
      <c r="N1050" s="650"/>
      <c r="O1050" s="59">
        <f>SUM(J1051:N1051)-I1051</f>
        <v>0</v>
      </c>
    </row>
    <row r="1051" spans="1:15" s="1283" customFormat="1" ht="17.25">
      <c r="A1051" s="1470">
        <v>1044</v>
      </c>
      <c r="B1051" s="1279"/>
      <c r="C1051" s="1280"/>
      <c r="D1051" s="1261" t="s">
        <v>608</v>
      </c>
      <c r="E1051" s="1256"/>
      <c r="F1051" s="1281"/>
      <c r="G1051" s="1281"/>
      <c r="H1051" s="1282"/>
      <c r="I1051" s="1195">
        <f>SUM(J1051:N1051)</f>
        <v>4180802</v>
      </c>
      <c r="J1051" s="1456">
        <f>#VALUE!</f>
        <v>36038</v>
      </c>
      <c r="K1051" s="1456">
        <f>#VALUE!</f>
        <v>9202</v>
      </c>
      <c r="L1051" s="1456">
        <f>#VALUE!</f>
        <v>2797553</v>
      </c>
      <c r="M1051" s="1456">
        <f>#VALUE!</f>
        <v>122600</v>
      </c>
      <c r="N1051" s="1457">
        <f>#VALUE!</f>
        <v>1215409</v>
      </c>
      <c r="O1051" s="1450"/>
    </row>
    <row r="1052" spans="1:15" s="90" customFormat="1" ht="17.25">
      <c r="A1052" s="1470">
        <v>1045</v>
      </c>
      <c r="B1052" s="66"/>
      <c r="C1052" s="772"/>
      <c r="D1052" s="68" t="s">
        <v>807</v>
      </c>
      <c r="E1052" s="67"/>
      <c r="F1052" s="539"/>
      <c r="G1052" s="539"/>
      <c r="H1052" s="540"/>
      <c r="I1052" s="1441">
        <f>SUM(J1052:N1052)</f>
        <v>5182703</v>
      </c>
      <c r="J1052" s="46">
        <f>SUM(J653+J736+J732+J728+J724+J673+J669+J720+J715+J710+J705+J700+J696+J692+J687+J683+J624+J619+J614+J609+J604+J599+J594+J589+J584+J579+J574+J569+J564+J559+J554+J549+J544+J539+J534+J529+J524+J519+J514+J509+J504+J499+J494+J489+J484+J479+J474+J469+J464+J459+J454+J449+J444+J439+J434+J429+J424+J419+J414+J409+J404+J395+J390+J385+J380+J375+J370+J366+J361+J356+J351+J346+J341+J336+J331+J326+J321+J316+J311+J306+J301+J296+J287+J282+J277+J272+J267+J262+J257+J252+J247+J242+J212+J207+J202+J197+J192+J187+J182+J177+J172+J168+J163+J158+J153+J149+J119+J114+J109+J104+J99+J94+J90+J85+J80+J45+J40+J35+J30+J25+J20+J15+J10)+J661+J657+J1018+J1014+J1010+J1006+J1002+J998+J994+J990+J986+J982+J978+J974+J970+J966+J962+J958+J954+J950+J946+J942+J938+J934+J930+J926+J922+J918+J914+J910+J906+J902+J898+J894+J890+J886+J882+J878+J874+J870+J866+J862+J858+J854+J850+J846+J842+J838+J834+J830+J826+J821+J817+J813+J809+J805+J801+J797+J793+J789+J785+J781+J777+J773+J769+J765+J761+J757+J753+J748+J744+J740+J665+J291</f>
        <v>54657</v>
      </c>
      <c r="K1052" s="46">
        <f>SUM(K653+K736+K732+K728+K724+K673+K669+K720+K715+K710+K705+K700+K696+K692+K687+K683+K624+K619+K614+K609+K604+K599+K594+K589+K584+K579+K574+K569+K564+K559+K554+K549+K544+K539+K534+K529+K524+K519+K514+K509+K504+K499+K494+K489+K484+K479+K474+K469+K464+K459+K454+K449+K444+K439+K434+K429+K424+K419+K414+K409+K404+K395+K390+K385+K380+K375+K370+K366+K361+K356+K351+K346+K341+K336+K331+K326+K321+K316+K311+K306+K301+K296+K287+K282+K277+K272+K267+K262+K257+K252+K247+K242+K212+K207+K202+K197+K192+K187+K182+K177+K172+K168+K163+K158+K153+K149+K119+K114+K109+K104+K99+K94+K90+K85+K80+K45+K40+K35+K30+K25+K20+K15+K10)+K661+K657+K1018+K1014+K1010+K1006+K1002+K998+K994+K990+K986+K982+K978+K974+K970+K966+K962+K958+K954+K950+K946+K942+K938+K934+K930+K926+K922+K918+K914+K910+K906+K902+K898+K894+K890+K886+K882+K878+K874+K870+K866+K862+K858+K854+K850+K846+K842+K838+K834+K830+K826+K821+K817+K813+K809+K805+K801+K797+K793+K789+K785+K781+K777+K773+K769+K765+K761+K757+K753+K748+K744+K740+K665+K291</f>
        <v>13743</v>
      </c>
      <c r="L1052" s="46">
        <f>SUM(L653+L736+L732+L728+L724+L673+L669+L720+L715+L710+L705+L700+L696+L692+L687+L683+L624+L619+L614+L609+L604+L599+L594+L589+L584+L579+L574+L569+L564+L559+L554+L549+L544+L539+L534+L529+L524+L519+L514+L509+L504+L499+L494+L489+L484+L479+L474+L469+L464+L459+L454+L449+L444+L439+L434+L429+L424+L419+L414+L409+L404+L395+L390+L385+L380+L375+L370+L366+L361+L356+L351+L346+L341+L336+L331+L326+L321+L316+L311+L306+L301+L296+L287+L282+L277+L272+L267+L262+L257+L252+L247+L242+L212+L207+L202+L197+L192+L187+L182+L177+L172+L168+L163+L158+L153+L149+L119+L114+L109+L104+L99+L94+L90+L85+L80+L45+L40+L35+L30+L25+L20+L15+L10)+L661+L657+L1018+L1014+L1010+L1006+L1002+L998+L994+L990+L986+L982+L978+L974+L970+L966+L962+L958+L954+L950+L946+L942+L938+L934+L930+L926+L922+L918+L914+L910+L906+L902+L898+L894+L890+L886+L882+L878+L874+L870+L866+L862+L858+L854+L850+L846+L842+L838+L834+L830+L826+L821+L817+L813+L809+L805+L801+L797+L793+L789+L785+L781+L777+L773+L769+L765+L761+L757+L753+L748+L744+L740+L665+L291</f>
        <v>3227739</v>
      </c>
      <c r="M1052" s="46">
        <f>SUM(M653+M736+M732+M728+M724+M673+M669+M720+M715+M710+M705+M700+M696+M692+M687+M683+M624+M619+M614+M609+M604+M599+M594+M589+M584+M579+M574+M569+M564+M559+M554+M549+M544+M539+M534+M529+M524+M519+M514+M509+M504+M499+M494+M489+M484+M479+M474+M469+M464+M459+M454+M449+M444+M439+M434+M429+M424+M419+M414+M409+M404+M395+M390+M385+M380+M375+M370+M366+M361+M356+M351+M346+M341+M336+M331+M326+M321+M316+M311+M306+M301+M296+M287+M282+M277+M272+M267+M262+M257+M252+M247+M242+M212+M207+M202+M197+M192+M187+M182+M177+M172+M168+M163+M158+M153+M149+M119+M114+M109+M104+M99+M94+M90+M85+M80+M45+M40+M35+M30+M25+M20+M15+M10)+M661+M657+M1018+M1014+M1010+M1006+M1002+M998+M994+M990+M986+M982+M978+M974+M970+M966+M962+M958+M954+M950+M946+M942+M938+M934+M930+M926+M922+M918+M914+M910+M906+M902+M898+M894+M890+M886+M882+M878+M874+M870+M866+M862+M858+M854+M850+M846+M842+M838+M834+M830+M826+M821+M817+M813+M809+M805+M801+M797+M793+M789+M785+M781+M777+M773+M769+M765+M761+M757+M753+M748+M744+M740+M665+M291</f>
        <v>121469</v>
      </c>
      <c r="N1052" s="1461">
        <f>SUM(N653+N736+N732+N728+N724+N673+N669+N720+N715+N710+N705+N700+N696+N692+N687+N683+N624+N619+N614+N609+N604+N599+N594+N589+N584+N579+N574+N569+N564+N559+N554+N549+N544+N539+N534+N529+N524+N519+N514+N509+N504+N499+N494+N489+N484+N479+N474+N469+N464+N459+N454+N449+N444+N439+N434+N429+N424+N419+N414+N409+N404+N395+N390+N385+N380+N375+N370+N366+N361+N356+N351+N346+N341+N336+N331+N326+N321+N316+N311+N306+N301+N296+N287+N282+N277+N272+N267+N262+N257+N252+N247+N242+N212+N207+N202+N197+N192+N187+N182+N177+N172+N168+N163+N158+N153+N149+N119+N114+N109+N104+N99+N94+N90+N85+N80+N45+N40+N35+N30+N25+N20+N15+N10)+N661+N657+N1018+N1014+N1010+N1006+N1002+N998+N994+N990+N986+N982+N978+N974+N970+N966+N962+N958+N954+N950+N946+N942+N938+N934+N930+N926+N922+N918+N914+N910+N906+N902+N898+N894+N890+N886+N882+N878+N874+N870+N866+N862+N858+N854+N850+N846+N842+N838+N834+N830+N826+N821+N817+N813+N809+N805+N801+N797+N793+N789+N785+N781+N777+N773+N769+N765+N761+N757+N753+N748+N744+N740+N665+N291</f>
        <v>1765095</v>
      </c>
      <c r="O1052" s="59"/>
    </row>
    <row r="1053" spans="1:15" s="90" customFormat="1" ht="17.25">
      <c r="A1053" s="1470">
        <v>1046</v>
      </c>
      <c r="B1053" s="66"/>
      <c r="C1053" s="772"/>
      <c r="D1053" s="76" t="s">
        <v>1077</v>
      </c>
      <c r="E1053" s="67"/>
      <c r="F1053" s="539"/>
      <c r="G1053" s="539"/>
      <c r="H1053" s="540"/>
      <c r="I1053" s="1442">
        <f>SUM(J1053:N1053)</f>
        <v>-266514</v>
      </c>
      <c r="J1053" s="84">
        <f>SUM(J721+J716+J711+J706+J701+J697+J693+J688+J684+J625+J620+J615+J610+J605+J600+J595+J590+J585+J580+J575+J570+J565+J560+J555+J550+J545+J540+J535+J530+J525+J520+J515+J510+J505+J500+J495+J490+J485+J480+J475+J470+J465+J460+J455+J450+J445+J440+J435+J430+J425+J420+J415+J410+J405+J396+J391+J386+J381+J376+J367+J362+J357+J352+J347+J342+J337+J332+J327+J322+J317+J312+J307+J302+J297+J288+J283+J278+J273+J268+J263+J258+J253+J248+J243+J213+J208+J203+J198+J193+J188+J183+J178+J169+J164+J159+J150+J120+J115+J110+J105+J100+J91+J86+J81+J46+J41+J36+J31+J26+J21+J16+J11)+J674+J670+J95+J173+J154+J654+J737+J733+J725+J729+J371+J658+J662+J666+J292+J1019+J1015+J1011+J1007+J1003+J999+J995+J991+J987+J983+J979+J975+J971+J967+J963+J959+J955+J951+J947+J943+J939+J935+J931+J927+J923+J919+J915+J911+J907+J903+J899+J895+J891+J887+J883+J879+J875+J871+J867+J863+J859+J855+J851+J847+J843+J839+J835+J831+J827+J822+J818+J814+J810+J806+J802+J798+J794+J790+J786+J782+J778+J774+J770+J766+J762+J758+J754+J749+J745+J741+J680+J677</f>
        <v>0</v>
      </c>
      <c r="K1053" s="84">
        <f>SUM(K721+K716+K711+K706+K701+K697+K693+K688+K684+K625+K620+K615+K610+K605+K600+K595+K590+K585+K580+K575+K570+K565+K560+K555+K550+K545+K540+K535+K530+K525+K520+K515+K510+K505+K500+K495+K490+K485+K480+K475+K470+K465+K460+K455+K450+K445+K440+K435+K430+K425+K420+K415+K410+K405+K396+K391+K386+K381+K376+K367+K362+K357+K352+K347+K342+K337+K332+K327+K322+K317+K312+K307+K302+K297+K288+K283+K278+K273+K268+K263+K258+K253+K248+K243+K213+K208+K203+K198+K193+K188+K183+K178+K169+K164+K159+K150+K120+K115+K110+K105+K100+K91+K86+K81+K46+K41+K36+K31+K26+K21+K16+K11)+K674+K670+K95+K173+K154+K654+K737+K733+K725+K729+K371+K658+K662+K666+K292+K1019+K1015+K1011+K1007+K1003+K999+K995+K991+K987+K983+K979+K975+K971+K967+K963+K959+K955+K951+K947+K943+K939+K935+K931+K927+K923+K919+K915+K911+K907+K903+K899+K895+K891+K887+K883+K879+K875+K871+K867+K863+K859+K855+K851+K847+K843+K839+K835+K831+K827+K822+K818+K814+K810+K806+K802+K798+K794+K790+K786+K782+K778+K774+K770+K766+K762+K758+K754+K749+K745+K741+K680+K677</f>
        <v>0</v>
      </c>
      <c r="L1053" s="84">
        <f>SUM(L721+L716+L711+L706+L701+L697+L693+L688+L684+L625+L620+L615+L610+L605+L600+L595+L590+L585+L580+L575+L570+L565+L560+L555+L550+L545+L540+L535+L530+L525+L520+L515+L510+L505+L500+L495+L490+L485+L480+L475+L470+L465+L460+L455+L450+L445+L440+L435+L430+L425+L420+L415+L410+L405+L396+L391+L386+L381+L376+L367+L362+L357+L352+L347+L342+L337+L332+L327+L322+L317+L312+L307+L302+L297+L288+L283+L278+L273+L268+L263+L258+L253+L248+L243+L213+L208+L203+L198+L193+L188+L183+L178+L169+L164+L159+L150+L120+L115+L110+L105+L100+L91+L86+L81+L46+L41+L36+L31+L26+L21+L16+L11)+L674+L670+L95+L173+L154+L654+L737+L733+L725+L729+L371+L658+L662+L666+L292+L1019+L1015+L1011+L1007+L1003+L999+L995+L991+L987+L983+L979+L975+L971+L967+L963+L959+L955+L951+L947+L943+L939+L935+L931+L927+L923+L919+L915+L911+L907+L903+L899+L895+L891+L887+L883+L879+L875+L871+L867+L863+L859+L855+L851+L847+L843+L839+L835+L831+L827+L822+L818+L814+L810+L806+L802+L798+L794+L790+L786+L782+L778+L774+L770+L766+L762+L758+L754+L749+L745+L741+L680+L677</f>
        <v>10751</v>
      </c>
      <c r="M1053" s="84">
        <f>SUM(M721+M716+M711+M706+M701+M697+M693+M688+M684+M625+M620+M615+M610+M605+M600+M595+M590+M585+M580+M575+M570+M565+M560+M555+M550+M545+M540+M535+M530+M525+M520+M515+M510+M505+M500+M495+M490+M485+M480+M475+M470+M465+M460+M455+M450+M445+M440+M435+M430+M425+M420+M415+M410+M405+M396+M391+M386+M381+M376+M367+M362+M357+M352+M347+M342+M337+M332+M327+M322+M317+M312+M307+M302+M297+M288+M283+M278+M273+M268+M263+M258+M253+M248+M243+M213+M208+M203+M198+M193+M188+M183+M178+M169+M164+M159+M150+M120+M115+M110+M105+M100+M91+M86+M81+M46+M41+M36+M31+M26+M21+M16+M11)+M674+M670+M95+M173+M154+M654+M737+M733+M725+M729+M371+M658+M662+M666+M292+M1019+M1015+M1011+M1007+M1003+M999+M995+M991+M987+M983+M979+M975+M971+M967+M963+M959+M955+M951+M947+M943+M939+M935+M931+M927+M923+M919+M915+M911+M907+M903+M899+M895+M891+M887+M883+M879+M875+M871+M867+M863+M859+M855+M851+M847+M843+M839+M835+M831+M827+M822+M818+M814+M810+M806+M802+M798+M794+M790+M786+M782+M778+M774+M770+M766+M762+M758+M754+M749+M745+M741+M680+M677</f>
        <v>-20000</v>
      </c>
      <c r="N1053" s="84">
        <f>SUM(N721+N716+N711+N706+N701+N697+N693+N688+N684+N625+N620+N615+N610+N605+N600+N595+N590+N585+N580+N575+N570+N565+N560+N555+N550+N545+N540+N535+N530+N525+N520+N515+N510+N505+N500+N495+N490+N485+N480+N475+N470+N465+N460+N455+N450+N445+N440+N435+N430+N425+N420+N415+N410+N405+N396+N391+N386+N381+N376+N367+N362+N357+N352+N347+N342+N337+N332+N327+N322+N317+N312+N307+N302+N297+N288+N283+N278+N273+N268+N263+N258+N253+N248+N243+N213+N208+N203+N198+N193+N188+N183+N178+N169+N164+N159+N150+N120+N115+N110+N105+N100+N91+N86+N81+N46+N41+N36+N31+N26+N21+N16+N11)+N674+N670+N95+N173+N154+N654+N737+N733+N725+N729+N371+N658+N662+N666+N292+N1019+N1015+N1011+N1007+N1003+N999+N995+N991+N987+N983+N979+N975+N971+N967+N963+N959+N955+N951+N947+N943+N939+N935+N931+N927+N923+N919+N915+N911+N907+N903+N899+N895+N891+N887+N883+N879+N875+N871+N867+N863+N859+N855+N851+N847+N843+N839+N835+N831+N827+N822+N818+N814+N810+N806+N802+N798+N794+N790+N786+N782+N778+N774+N770+N766+N762+N758+N754+N749+N745+N741+N680+N677</f>
        <v>-257265</v>
      </c>
      <c r="O1053" s="59"/>
    </row>
    <row r="1054" spans="1:15" s="90" customFormat="1" ht="18" thickBot="1">
      <c r="A1054" s="1470">
        <v>1047</v>
      </c>
      <c r="B1054" s="548"/>
      <c r="C1054" s="775"/>
      <c r="D1054" s="549" t="s">
        <v>911</v>
      </c>
      <c r="E1054" s="1380"/>
      <c r="F1054" s="550"/>
      <c r="G1054" s="550"/>
      <c r="H1054" s="551"/>
      <c r="I1054" s="552">
        <f>SUM(J1054:N1054)</f>
        <v>4916189</v>
      </c>
      <c r="J1054" s="550">
        <f>SUM(J1052:J1053)</f>
        <v>54657</v>
      </c>
      <c r="K1054" s="550">
        <f>SUM(K1052:K1053)</f>
        <v>13743</v>
      </c>
      <c r="L1054" s="550">
        <f>SUM(L1052:L1053)</f>
        <v>3238490</v>
      </c>
      <c r="M1054" s="550">
        <f>SUM(M1052:M1053)</f>
        <v>101469</v>
      </c>
      <c r="N1054" s="553">
        <f>SUM(N1052:N1053)</f>
        <v>1507830</v>
      </c>
      <c r="O1054" s="59"/>
    </row>
    <row r="1055" spans="1:14" s="309" customFormat="1" ht="17.25">
      <c r="A1055" s="1470">
        <v>1048</v>
      </c>
      <c r="B1055" s="640"/>
      <c r="C1055" s="641"/>
      <c r="D1055" s="1272" t="s">
        <v>342</v>
      </c>
      <c r="E1055" s="641"/>
      <c r="F1055" s="642">
        <f>SUM(F8:F18,F185:F195,F270:F285,F304:F329,F349,F402:F437,F512:F562,F572:F602,F622,F652,F1046:F1049)+F1027+F1026</f>
        <v>2575522</v>
      </c>
      <c r="G1055" s="642">
        <f>SUM(G8:G18,G185:G195,G270:G285,G304:G329,G349,G402:G437,G512:G562,G572:G602,G622,G652,G1046:G1049)+G1027+G1026</f>
        <v>2870429</v>
      </c>
      <c r="H1055" s="642">
        <f>SUM(H8:H18,H185:H195,H270:H285,H304:H329,H349,H402:H437,H512:H562,H572:H602,H622,H652,H1046:H1049)+H1027+H1026</f>
        <v>3088342</v>
      </c>
      <c r="I1055" s="1443"/>
      <c r="J1055" s="643"/>
      <c r="K1055" s="643"/>
      <c r="L1055" s="643"/>
      <c r="M1055" s="643"/>
      <c r="N1055" s="644"/>
    </row>
    <row r="1056" spans="1:14" s="1278" customFormat="1" ht="16.5">
      <c r="A1056" s="1470">
        <v>1049</v>
      </c>
      <c r="B1056" s="1274"/>
      <c r="C1056" s="1275"/>
      <c r="D1056" s="1261" t="s">
        <v>608</v>
      </c>
      <c r="E1056" s="1275"/>
      <c r="F1056" s="1276"/>
      <c r="G1056" s="1276"/>
      <c r="H1056" s="1277"/>
      <c r="I1056" s="1458">
        <f>SUM(J1056:N1056)</f>
        <v>3005084</v>
      </c>
      <c r="J1056" s="1459">
        <f>#VALUE!</f>
        <v>14489</v>
      </c>
      <c r="K1056" s="1459">
        <f>#VALUE!</f>
        <v>2020</v>
      </c>
      <c r="L1056" s="1459">
        <f>#VALUE!</f>
        <v>2172033</v>
      </c>
      <c r="M1056" s="1459">
        <f>#VALUE!</f>
        <v>37460</v>
      </c>
      <c r="N1056" s="1460">
        <f>#VALUE!</f>
        <v>779082</v>
      </c>
    </row>
    <row r="1057" spans="1:14" s="309" customFormat="1" ht="16.5">
      <c r="A1057" s="1470">
        <v>1050</v>
      </c>
      <c r="B1057" s="310"/>
      <c r="C1057" s="311"/>
      <c r="D1057" s="68" t="s">
        <v>807</v>
      </c>
      <c r="E1057" s="311"/>
      <c r="F1057" s="312"/>
      <c r="G1057" s="312"/>
      <c r="H1057" s="646"/>
      <c r="I1057" s="1444">
        <f>SUM(J1057:N1057)</f>
        <v>3707507</v>
      </c>
      <c r="J1057" s="313">
        <f>SUM(J653+J624+J604+J599+J594+J589+J584+J579+J574+J564+J559+J554+J549+J544+J539+J534+J529+J524+J519+J514+J434+J429+J424+J419+J414+J409+J404+J370+J351+J331+J326+J321+J316+J311+J306+J287+J282+J277+J272+J197+J192+J187+J20+J15+J10)+J439</f>
        <v>15418</v>
      </c>
      <c r="K1057" s="313">
        <f>SUM(K653+K624+K604+K599+K594+K589+K584+K579+K574+K564+K559+K554+K549+K544+K539+K534+K529+K524+K519+K514+K434+K429+K424+K419+K414+K409+K404+K370+K351+K331+K326+K321+K316+K311+K306+K287+K282+K277+K272+K197+K192+K187+K20+K15+K10)+K439</f>
        <v>2101</v>
      </c>
      <c r="L1057" s="313">
        <f>SUM(L653+L624+L604+L599+L594+L589+L584+L579+L574+L564+L559+L554+L549+L544+L539+L534+L529+L524+L519+L514+L434+L429+L424+L419+L414+L409+L404+L370+L351+L331+L326+L321+L316+L311+L306+L287+L282+L277+L272+L197+L192+L187+L20+L15+L10)+L439</f>
        <v>2430970</v>
      </c>
      <c r="M1057" s="313">
        <f>SUM(M653+M624+M604+M599+M594+M589+M584+M579+M574+M564+M559+M554+M549+M544+M539+M534+M529+M524+M519+M514+M434+M429+M424+M419+M414+M409+M404+M370+M351+M331+M326+M321+M316+M311+M306+M287+M282+M277+M272+M197+M192+M187+M20+M15+M10)+M439</f>
        <v>37460</v>
      </c>
      <c r="N1057" s="314">
        <f>SUM(N653+N624+N604+N599+N594+N589+N584+N579+N574+N564+N559+N554+N549+N544+N539+N534+N529+N524+N519+N514+N434+N429+N424+N419+N414+N409+N404+N370+N351+N331+N326+N321+N316+N311+N306+N287+N282+N277+N272+N197+N192+N187+N20+N15+N10)+N439</f>
        <v>1221558</v>
      </c>
    </row>
    <row r="1058" spans="1:14" s="638" customFormat="1" ht="17.25">
      <c r="A1058" s="1470">
        <v>1051</v>
      </c>
      <c r="B1058" s="635"/>
      <c r="C1058" s="636"/>
      <c r="D1058" s="76" t="s">
        <v>609</v>
      </c>
      <c r="E1058" s="636"/>
      <c r="F1058" s="634"/>
      <c r="G1058" s="634"/>
      <c r="H1058" s="647"/>
      <c r="I1058" s="1445">
        <f>SUM(J1058:N1058)</f>
        <v>-276335</v>
      </c>
      <c r="J1058" s="637">
        <f>SUM(J625+J605+J600+J595+J590+J585+J580+J575+J565+J560+J555+J550+J545+J540+J535+J530+J525+J520+J515+J440+J435+J430+J425+J420+J415+J410+J405+J352+J332+J327+J322+J317+J312+J307+J288+J283+J278+J273+J198+J193+J188+J21+J16+J11)+J654+J371+J677</f>
        <v>0</v>
      </c>
      <c r="K1058" s="637">
        <f>SUM(K625+K605+K600+K595+K590+K585+K580+K575+K565+K560+K555+K550+K545+K540+K535+K530+K525+K520+K515+K440+K435+K430+K425+K420+K415+K410+K405+K352+K332+K327+K322+K317+K312+K307+K288+K283+K278+K273+K198+K193+K188+K21+K16+K11)+K654+K371+K677</f>
        <v>0</v>
      </c>
      <c r="L1058" s="637">
        <f>SUM(L625+L605+L600+L595+L590+L585+L580+L575+L565+L560+L555+L550+L545+L540+L535+L530+L525+L520+L515+L440+L435+L430+L425+L420+L415+L410+L405+L352+L332+L327+L322+L317+L312+L307+L288+L283+L278+L273+L198+L193+L188+L21+L16+L11)+L654+L371+L677</f>
        <v>8540</v>
      </c>
      <c r="M1058" s="637">
        <f>SUM(M625+M605+M600+M595+M590+M585+M580+M575+M565+M560+M555+M550+M545+M540+M535+M530+M525+M520+M515+M440+M435+M430+M425+M420+M415+M410+M405+M352+M332+M327+M322+M317+M312+M307+M288+M283+M278+M273+M198+M193+M188+M21+M16+M11)+M654+M371+M677</f>
        <v>-11600</v>
      </c>
      <c r="N1058" s="637">
        <f>SUM(N625+N605+N600+N595+N590+N585+N580+N575+N565+N560+N555+N550+N545+N540+N535+N530+N525+N520+N515+N440+N435+N430+N425+N420+N415+N410+N405+N352+N332+N327+N322+N317+N312+N307+N288+N283+N278+N273+N198+N193+N188+N21+N16+N11)+N654+N371+N677</f>
        <v>-273275</v>
      </c>
    </row>
    <row r="1059" spans="1:14" s="309" customFormat="1" ht="17.25">
      <c r="A1059" s="1470">
        <v>1052</v>
      </c>
      <c r="B1059" s="310"/>
      <c r="C1059" s="311"/>
      <c r="D1059" s="536" t="s">
        <v>911</v>
      </c>
      <c r="E1059" s="311"/>
      <c r="F1059" s="312"/>
      <c r="G1059" s="312"/>
      <c r="H1059" s="646"/>
      <c r="I1059" s="648">
        <f>SUM(J1059:N1059)</f>
        <v>3431172</v>
      </c>
      <c r="J1059" s="639">
        <f>SUM(J1057:J1058)</f>
        <v>15418</v>
      </c>
      <c r="K1059" s="639">
        <f>SUM(K1057:K1058)</f>
        <v>2101</v>
      </c>
      <c r="L1059" s="639">
        <f>SUM(L1057:L1058)</f>
        <v>2439510</v>
      </c>
      <c r="M1059" s="639">
        <f>SUM(M1057:M1058)</f>
        <v>25860</v>
      </c>
      <c r="N1059" s="645">
        <f>SUM(N1057:N1058)</f>
        <v>948283</v>
      </c>
    </row>
    <row r="1060" spans="1:14" s="309" customFormat="1" ht="17.25">
      <c r="A1060" s="1470">
        <v>1053</v>
      </c>
      <c r="B1060" s="310"/>
      <c r="C1060" s="311"/>
      <c r="D1060" s="1273" t="s">
        <v>343</v>
      </c>
      <c r="E1060" s="311"/>
      <c r="F1060" s="312">
        <f>SUM(F23:F43,F78:F117,F147:F180,F200:F210,F294:F299,F334:F344,F354:F393,F442:F482,F487:F507,F567,F607:F617,F682:F722,F1032:F1042,)+F1031+F1030+F1029+F1028+F1025+F1024+F1023+F735+F731+F727+F1022+F1021+F723+F672+F668+F664+F660+F656</f>
        <v>1008771</v>
      </c>
      <c r="G1060" s="312">
        <f>SUM(G23:G43,G78:G117,G147:G180,G200:G210,G294:G299,G334:G344,G354:G393,G442:G482,G487:G507,G567,G607:G617,G682:G722,G1032:G1042,)+G1031+G1030+G1029+G1028+G1025+G1024+G1023+G735+G731+G727+G1022+G1021+G723+G672+G668+G664+G660+G656</f>
        <v>1066815</v>
      </c>
      <c r="H1060" s="312">
        <f>SUM(H23:H43,H78:H117,H147:H180,H200:H210,H294:H299,H334:H344,H354:H393,H442:H482,H487:H507,H567,H607:H617,H682:H722,H1032:H1042,)+H1031+H1030+H1029+H1028+H1025+H1024+H1023+H735+H731+H727+H1022+H1021+H723+H672+H668+H664+H660+H656</f>
        <v>1104166</v>
      </c>
      <c r="I1060" s="1444"/>
      <c r="J1060" s="313"/>
      <c r="K1060" s="313"/>
      <c r="L1060" s="313"/>
      <c r="M1060" s="313"/>
      <c r="N1060" s="314"/>
    </row>
    <row r="1061" spans="1:14" s="1278" customFormat="1" ht="16.5">
      <c r="A1061" s="1470">
        <v>1054</v>
      </c>
      <c r="B1061" s="1274"/>
      <c r="C1061" s="1275"/>
      <c r="D1061" s="1261" t="s">
        <v>608</v>
      </c>
      <c r="E1061" s="1275"/>
      <c r="F1061" s="1276"/>
      <c r="G1061" s="1276"/>
      <c r="H1061" s="1277"/>
      <c r="I1061" s="1458">
        <f aca="true" t="shared" si="10" ref="I1061:I1069">SUM(J1061:N1061)</f>
        <v>1096078</v>
      </c>
      <c r="J1061" s="1459">
        <f>#VALUE!</f>
        <v>21549</v>
      </c>
      <c r="K1061" s="1459">
        <f>#VALUE!</f>
        <v>7182</v>
      </c>
      <c r="L1061" s="1459">
        <f>#VALUE!</f>
        <v>625520</v>
      </c>
      <c r="M1061" s="1459">
        <f>#VALUE!</f>
        <v>5500</v>
      </c>
      <c r="N1061" s="1460">
        <f>#VALUE!</f>
        <v>436327</v>
      </c>
    </row>
    <row r="1062" spans="1:14" s="309" customFormat="1" ht="16.5">
      <c r="A1062" s="1470">
        <v>1055</v>
      </c>
      <c r="B1062" s="310"/>
      <c r="C1062" s="311"/>
      <c r="D1062" s="68" t="s">
        <v>807</v>
      </c>
      <c r="E1062" s="311"/>
      <c r="F1062" s="312"/>
      <c r="G1062" s="312"/>
      <c r="H1062" s="646"/>
      <c r="I1062" s="1444">
        <f t="shared" si="10"/>
        <v>1396687</v>
      </c>
      <c r="J1062" s="313">
        <f>SUM(J736+J732+J728+J724+J673+J669+J720+J715+J710+J705+J700+J696+J692+J687+J683+J619+J614+J609+J569+J509+J504+J499+J494+J489+J484+J479+J474+J469+J464+J459+J454+J449+J444+J395+J390+J385+J380+J375+J366+J361+J356+J346+J341+J336+J301+J296+J212+J207+J202+J182+J177+J172+J168+J163+J158+J153+J149+J119+J114+J109+J104+J99+J94+J90+J85+J80+J45+J40+J35+J30+J25)+J661+J657+J1018+J1014+J1010+J1006+J1002+J998+J994+J990+J986+J982+J978+J974+J970+J966+J962+J958+J954+J950+J946+J942+J938+J934+J930+J926+J922+J918+J914+J910+J906+J902+J898+J894+J890+J886+J882+J878+J874+J870+J866+J862+J858+J854+J850+J846+J842+J838+J834+J830+J826+J821+J817+J813+J809+J805+J801+J797+J793+J789+J785+J781+J777+J773+J769+J765+J761+J757+J753+J748+J744+J740+J665+J291</f>
        <v>39239</v>
      </c>
      <c r="K1062" s="313">
        <f>SUM(K736+K732+K728+K724+K673+K669+K720+K715+K710+K705+K700+K696+K692+K687+K683+K619+K614+K609+K569+K509+K504+K499+K494+K489+K484+K479+K474+K469+K464+K459+K454+K449+K444+K395+K390+K385+K380+K375+K366+K361+K356+K346+K341+K336+K301+K296+K212+K207+K202+K182+K177+K172+K168+K163+K158+K153+K149+K119+K114+K109+K104+K99+K94+K90+K85+K80+K45+K40+K35+K30+K25)+K661+K657+K1018+K1014+K1010+K1006+K1002+K998+K994+K990+K986+K982+K978+K974+K970+K966+K962+K958+K954+K950+K946+K942+K938+K934+K930+K926+K922+K918+K914+K910+K906+K902+K898+K894+K890+K886+K882+K878+K874+K870+K866+K862+K858+K854+K850+K846+K842+K838+K834+K830+K826+K821+K817+K813+K809+K805+K801+K797+K793+K789+K785+K781+K777+K773+K769+K765+K761+K757+K753+K748+K744+K740+K665+K291</f>
        <v>11642</v>
      </c>
      <c r="L1062" s="313">
        <f>SUM(L736+L732+L728+L724+L673+L669+L720+L715+L710+L705+L700+L696+L692+L687+L683+L619+L614+L609+L569+L509+L504+L499+L494+L489+L484+L479+L474+L469+L464+L459+L454+L449+L444+L395+L390+L385+L380+L375+L366+L361+L356+L346+L341+L336+L301+L296+L212+L207+L202+L182+L177+L172+L168+L163+L158+L153+L149+L119+L114+L109+L104+L99+L94+L90+L85+L80+L45+L40+L35+L30+L25)+L661+L657+L1018+L1014+L1010+L1006+L1002+L998+L994+L990+L986+L982+L978+L974+L970+L966+L962+L958+L954+L950+L946+L942+L938+L934+L930+L926+L922+L918+L914+L910+L906+L902+L898+L894+L890+L886+L882+L878+L874+L870+L866+L862+L858+L854+L850+L846+L842+L838+L834+L830+L826+L821+L817+L813+L809+L805+L801+L797+L793+L789+L785+L781+L777+L773+L769+L765+L761+L757+L753+L748+L744+L740+L665+L291</f>
        <v>796769</v>
      </c>
      <c r="M1062" s="313">
        <f>SUM(M736+M732+M728+M724+M673+M669+M720+M715+M710+M705+M700+M696+M692+M687+M683+M619+M614+M609+M569+M509+M504+M499+M494+M489+M484+M479+M474+M469+M464+M459+M454+M449+M444+M395+M390+M385+M380+M375+M366+M361+M356+M346+M341+M336+M301+M296+M212+M207+M202+M182+M177+M172+M168+M163+M158+M153+M149+M119+M114+M109+M104+M99+M94+M90+M85+M80+M45+M40+M35+M30+M25)+M661+M657+M1018+M1014+M1010+M1006+M1002+M998+M994+M990+M986+M982+M978+M974+M970+M966+M962+M958+M954+M950+M946+M942+M938+M934+M930+M926+M922+M918+M914+M910+M906+M902+M898+M894+M890+M886+M882+M878+M874+M870+M866+M862+M858+M854+M850+M846+M842+M838+M834+M830+M826+M821+M817+M813+M809+M805+M801+M797+M793+M789+M785+M781+M777+M773+M769+M765+M761+M757+M753+M748+M744+M740+M665+M291</f>
        <v>5500</v>
      </c>
      <c r="N1062" s="314">
        <f>SUM(N736+N732+N728+N724+N673+N669+N720+N715+N710+N705+N700+N696+N692+N687+N683+N619+N614+N609+N569+N509+N504+N499+N494+N489+N484+N479+N474+N469+N464+N459+N454+N449+N444+N395+N390+N385+N380+N375+N366+N361+N356+N346+N341+N336+N301+N296+N212+N207+N202+N182+N177+N172+N168+N163+N158+N153+N149+N119+N114+N109+N104+N99+N94+N90+N85+N80+N45+N40+N35+N30+N25)+N661+N657+N1018+N1014+N1010+N1006+N1002+N998+N994+N990+N986+N982+N978+N974+N970+N966+N962+N958+N954+N950+N946+N942+N938+N934+N930+N926+N922+N918+N914+N910+N906+N902+N898+N894+N890+N886+N882+N878+N874+N870+N866+N862+N858+N854+N850+N846+N842+N838+N834+N830+N826+N821+N817+N813+N809+N805+N801+N797+N793+N789+N785+N781+N777+N773+N769+N765+N761+N757+N753+N748+N744+N740+N665+N291</f>
        <v>543537</v>
      </c>
    </row>
    <row r="1063" spans="1:14" s="638" customFormat="1" ht="17.25">
      <c r="A1063" s="1470">
        <v>1056</v>
      </c>
      <c r="B1063" s="635"/>
      <c r="C1063" s="636"/>
      <c r="D1063" s="76" t="s">
        <v>609</v>
      </c>
      <c r="E1063" s="636"/>
      <c r="F1063" s="634"/>
      <c r="G1063" s="634"/>
      <c r="H1063" s="647"/>
      <c r="I1063" s="1445">
        <f>SUM(J1063:N1063)</f>
        <v>17721</v>
      </c>
      <c r="J1063" s="637">
        <f>SUM(J721+J716+J711+J706+J701+J697+J693+J688+J684+J620+J615+J610+J570+J510+J505+J500+J495+J490+J485+J480+J475+J470+J465+J460+J455+J450+J445+J391+J386+J381+J376+J367+J362+J357+J347+J342+J337+J302+J297+J213+J208+J203+J183+J178+J169+J164+J159+J150+J120+J115+J110+J105+J100+J91+J86+J81+J46+J41+J36+J31+J26)+J674+J670+J95+J173+J154+J737+J733+J725+J729+J658+J662+J292+J1019+J1015+J1011+J1007+J1003+J999+J995+J991+J987+J983+J979+J975+J971+J967+J963+J959+J955+J951+J947+J943+J939+J935+J931+J927+J923+J919+J915+J911+J907+J903+J899+J895+J891+J887+J883+J879+J875+J871+J867+J863+J859+J855+J851+J847+J843+J839+J835+J831+J827+J822+J818+J814+J810+J806+J802+J798+J794+J790+J786+J782+J778+J774+J770+J766+J762+J758+J754+J666+J749+J745+J741+J680</f>
        <v>0</v>
      </c>
      <c r="K1063" s="637">
        <f>SUM(K721+K716+K711+K706+K701+K697+K693+K688+K684+K620+K615+K610+K570+K510+K505+K500+K495+K490+K485+K480+K475+K470+K465+K460+K455+K450+K445+K391+K386+K381+K376+K367+K362+K357+K347+K342+K337+K302+K297+K213+K208+K203+K183+K178+K169+K164+K159+K150+K120+K115+K110+K105+K100+K91+K86+K81+K46+K41+K36+K31+K26)+K674+K670+K95+K173+K154+K737+K733+K725+K729+K658+K662+K292+K1019+K1015+K1011+K1007+K1003+K999+K995+K991+K987+K983+K979+K975+K971+K967+K963+K959+K955+K951+K947+K943+K939+K935+K931+K927+K923+K919+K915+K911+K907+K903+K899+K895+K891+K887+K883+K879+K875+K871+K867+K863+K859+K855+K851+K847+K843+K839+K835+K831+K827+K822+K818+K814+K810+K806+K802+K798+K794+K790+K786+K782+K778+K774+K770+K766+K762+K758+K754+K666+K749+K745+K741+K680</f>
        <v>0</v>
      </c>
      <c r="L1063" s="637">
        <f>SUM(L721+L716+L711+L706+L701+L697+L693+L688+L684+L620+L615+L610+L570+L510+L505+L500+L495+L490+L485+L480+L475+L470+L465+L460+L455+L450+L445+L391+L386+L381+L376+L367+L362+L357+L347+L342+L337+L302+L297+L213+L208+L203+L183+L178+L169+L164+L159+L150+L120+L115+L110+L105+L100+L91+L86+L81+L46+L41+L36+L31+L26)+L674+L670+L95+L173+L154+L737+L733+L725+L729+L658+L662+L292+L1019+L1015+L1011+L1007+L1003+L999+L995+L991+L987+L983+L979+L975+L971+L967+L963+L959+L955+L951+L947+L943+L939+L935+L931+L927+L923+L919+L915+L911+L907+L903+L899+L895+L891+L887+L883+L879+L875+L871+L867+L863+L859+L855+L851+L847+L843+L839+L835+L831+L827+L822+L818+L814+L810+L806+L802+L798+L794+L790+L786+L782+L778+L774+L770+L766+L762+L758+L754+L666+L749+L745+L741+L680</f>
        <v>2211</v>
      </c>
      <c r="M1063" s="637">
        <f>SUM(M721+M716+M711+M706+M701+M697+M693+M688+M684+M620+M615+M610+M570+M510+M505+M500+M495+M490+M485+M480+M475+M470+M465+M460+M455+M450+M445+M391+M386+M381+M376+M367+M362+M357+M347+M342+M337+M302+M297+M213+M208+M203+M183+M178+M169+M164+M159+M150+M120+M115+M110+M105+M100+M91+M86+M81+M46+M41+M36+M31+M26)+M674+M670+M95+M173+M154+M737+M733+M725+M729+M658+M662+M292+M1019+M1015+M1011+M1007+M1003+M999+M995+M991+M987+M983+M979+M975+M971+M967+M963+M959+M955+M951+M947+M943+M939+M935+M931+M927+M923+M919+M915+M911+M907+M903+M899+M895+M891+M887+M883+M879+M875+M871+M867+M863+M859+M855+M851+M847+M843+M839+M835+M831+M827+M822+M818+M814+M810+M806+M802+M798+M794+M790+M786+M782+M778+M774+M770+M766+M762+M758+M754+M666+M749+M745+M741+M680</f>
        <v>-500</v>
      </c>
      <c r="N1063" s="637">
        <f>SUM(N721+N716+N711+N706+N701+N697+N693+N688+N684+N620+N615+N610+N570+N510+N505+N500+N495+N490+N485+N480+N475+N470+N465+N460+N455+N450+N445+N391+N386+N381+N376+N367+N362+N357+N347+N342+N337+N302+N297+N213+N208+N203+N183+N178+N169+N164+N159+N150+N120+N115+N110+N105+N100+N91+N86+N81+N46+N41+N36+N31+N26)+N674+N670+N95+N173+N154+N737+N733+N725+N729+N658+N662+N292+N1019+N1015+N1011+N1007+N1003+N999+N995+N991+N987+N983+N979+N975+N971+N967+N963+N959+N955+N951+N947+N943+N939+N935+N931+N927+N923+N919+N915+N911+N907+N903+N899+N895+N891+N887+N883+N879+N875+N871+N867+N863+N859+N855+N851+N847+N843+N839+N835+N831+N827+N822+N818+N814+N810+N806+N802+N798+N794+N790+N786+N782+N778+N774+N770+N766+N762+N758+N754+N666+N749+N745+N741+N680</f>
        <v>16010</v>
      </c>
    </row>
    <row r="1064" spans="1:14" s="309" customFormat="1" ht="17.25">
      <c r="A1064" s="1470">
        <v>1057</v>
      </c>
      <c r="B1064" s="310"/>
      <c r="C1064" s="311"/>
      <c r="D1064" s="536" t="s">
        <v>911</v>
      </c>
      <c r="E1064" s="311"/>
      <c r="F1064" s="312"/>
      <c r="G1064" s="312"/>
      <c r="H1064" s="646"/>
      <c r="I1064" s="648">
        <f t="shared" si="10"/>
        <v>1414408</v>
      </c>
      <c r="J1064" s="639">
        <f>SUM(J1062:J1063)</f>
        <v>39239</v>
      </c>
      <c r="K1064" s="639">
        <f>SUM(K1062:K1063)</f>
        <v>11642</v>
      </c>
      <c r="L1064" s="639">
        <f>SUM(L1062:L1063)</f>
        <v>798980</v>
      </c>
      <c r="M1064" s="639">
        <f>SUM(M1062:M1063)</f>
        <v>5000</v>
      </c>
      <c r="N1064" s="645">
        <f>SUM(N1062:N1063)</f>
        <v>559547</v>
      </c>
    </row>
    <row r="1065" spans="1:14" s="309" customFormat="1" ht="17.25">
      <c r="A1065" s="1470">
        <v>1058</v>
      </c>
      <c r="B1065" s="310"/>
      <c r="C1065" s="311"/>
      <c r="D1065" s="1273" t="s">
        <v>344</v>
      </c>
      <c r="E1065" s="311"/>
      <c r="F1065" s="312">
        <f>SUM(F240:F265,F1043:F1045)</f>
        <v>239504</v>
      </c>
      <c r="G1065" s="312">
        <f>SUM(G240:G265,G1043:G1045)</f>
        <v>243900</v>
      </c>
      <c r="H1065" s="646">
        <f>SUM(H240:H265,H1043:H1045)</f>
        <v>170127</v>
      </c>
      <c r="I1065" s="1444"/>
      <c r="J1065" s="313"/>
      <c r="K1065" s="313"/>
      <c r="L1065" s="313"/>
      <c r="M1065" s="313"/>
      <c r="N1065" s="314"/>
    </row>
    <row r="1066" spans="1:14" s="1278" customFormat="1" ht="16.5">
      <c r="A1066" s="1470">
        <v>1059</v>
      </c>
      <c r="B1066" s="1274"/>
      <c r="C1066" s="1275"/>
      <c r="D1066" s="1261" t="s">
        <v>608</v>
      </c>
      <c r="E1066" s="1275"/>
      <c r="F1066" s="1276"/>
      <c r="G1066" s="1276"/>
      <c r="H1066" s="1277"/>
      <c r="I1066" s="1458">
        <f t="shared" si="10"/>
        <v>79640</v>
      </c>
      <c r="J1066" s="1459">
        <f>SUM(J1043:J1045,J266,J261,J256,J251,J246,J241)</f>
        <v>0</v>
      </c>
      <c r="K1066" s="1459">
        <f>SUM(K1043:K1045,K266,K261,K256,K251,K246,K241)</f>
        <v>0</v>
      </c>
      <c r="L1066" s="1459">
        <f>SUM(L1043:L1045,L266,L261,L256,L251,L246,L241)</f>
        <v>0</v>
      </c>
      <c r="M1066" s="1459">
        <f>SUM(M1043:M1045,M266,M261,M256,M251,M246,M241)</f>
        <v>79640</v>
      </c>
      <c r="N1066" s="1460">
        <f>SUM(N1043:N1045,N266,N261,N256,N251,N246,N241)</f>
        <v>0</v>
      </c>
    </row>
    <row r="1067" spans="1:14" s="309" customFormat="1" ht="16.5">
      <c r="A1067" s="1470">
        <v>1060</v>
      </c>
      <c r="B1067" s="310"/>
      <c r="C1067" s="311"/>
      <c r="D1067" s="68" t="s">
        <v>807</v>
      </c>
      <c r="E1067" s="311"/>
      <c r="F1067" s="312"/>
      <c r="G1067" s="312"/>
      <c r="H1067" s="646"/>
      <c r="I1067" s="1444">
        <f t="shared" si="10"/>
        <v>78509</v>
      </c>
      <c r="J1067" s="313">
        <f>SUM(J242+J247+J252+J257+J262+J267)</f>
        <v>0</v>
      </c>
      <c r="K1067" s="313">
        <f>SUM(K242+K247+K252+K257+K262+K267)</f>
        <v>0</v>
      </c>
      <c r="L1067" s="313">
        <f>SUM(L242+L247+L252+L257+L262+L267)</f>
        <v>0</v>
      </c>
      <c r="M1067" s="313">
        <f>SUM(M242+M247+M252+M257+M262+M267)</f>
        <v>78509</v>
      </c>
      <c r="N1067" s="314">
        <f>SUM(N242+N247+N252+N257+N262+N267)</f>
        <v>0</v>
      </c>
    </row>
    <row r="1068" spans="1:14" s="638" customFormat="1" ht="17.25">
      <c r="A1068" s="1470">
        <v>1061</v>
      </c>
      <c r="B1068" s="635"/>
      <c r="C1068" s="636"/>
      <c r="D1068" s="76" t="s">
        <v>609</v>
      </c>
      <c r="E1068" s="636"/>
      <c r="F1068" s="634"/>
      <c r="G1068" s="634"/>
      <c r="H1068" s="647"/>
      <c r="I1068" s="1445">
        <f>SUM(J1068:N1068)</f>
        <v>-7900</v>
      </c>
      <c r="J1068" s="637">
        <f>SUM(J268+J263+J258+J253+J248+J243)</f>
        <v>0</v>
      </c>
      <c r="K1068" s="637">
        <f>SUM(K268+K263+K258+K253+K248+K243)</f>
        <v>0</v>
      </c>
      <c r="L1068" s="637">
        <f>SUM(L268+L263+L258+L253+L248+L243)</f>
        <v>0</v>
      </c>
      <c r="M1068" s="637">
        <f>SUM(M268+M263+M258+M253+M248+M243)</f>
        <v>-7900</v>
      </c>
      <c r="N1068" s="1462">
        <f>SUM(N268+N263+N258+N253+N248+N243)</f>
        <v>0</v>
      </c>
    </row>
    <row r="1069" spans="1:14" s="309" customFormat="1" ht="18" thickBot="1">
      <c r="A1069" s="1470">
        <v>1062</v>
      </c>
      <c r="B1069" s="1463"/>
      <c r="C1069" s="1464"/>
      <c r="D1069" s="549" t="s">
        <v>911</v>
      </c>
      <c r="E1069" s="1464"/>
      <c r="F1069" s="1465"/>
      <c r="G1069" s="1465"/>
      <c r="H1069" s="1466"/>
      <c r="I1069" s="1467">
        <f t="shared" si="10"/>
        <v>70609</v>
      </c>
      <c r="J1069" s="1468">
        <f>SUM(J1067:J1068)</f>
        <v>0</v>
      </c>
      <c r="K1069" s="1468">
        <f>SUM(K1067:K1068)</f>
        <v>0</v>
      </c>
      <c r="L1069" s="1468">
        <f>SUM(L1067:L1068)</f>
        <v>0</v>
      </c>
      <c r="M1069" s="1468">
        <f>SUM(M1067:M1068)</f>
        <v>70609</v>
      </c>
      <c r="N1069" s="1469">
        <f>SUM(N1067:N1068)</f>
        <v>0</v>
      </c>
    </row>
    <row r="1070" spans="1:14" s="784" customFormat="1" ht="13.5">
      <c r="A1070" s="1470"/>
      <c r="B1070" s="1604" t="s">
        <v>125</v>
      </c>
      <c r="C1070" s="1604"/>
      <c r="D1070" s="1604"/>
      <c r="E1070" s="1604"/>
      <c r="F1070" s="783"/>
      <c r="G1070" s="783"/>
      <c r="H1070" s="783"/>
      <c r="I1070" s="783"/>
      <c r="J1070" s="783"/>
      <c r="K1070" s="783"/>
      <c r="L1070" s="783"/>
      <c r="M1070" s="783"/>
      <c r="N1070" s="783"/>
    </row>
    <row r="1071" spans="1:14" s="784" customFormat="1" ht="13.5">
      <c r="A1071" s="1470"/>
      <c r="B1071" s="1604" t="s">
        <v>126</v>
      </c>
      <c r="C1071" s="1604"/>
      <c r="D1071" s="1604"/>
      <c r="E1071" s="1604"/>
      <c r="F1071" s="783"/>
      <c r="G1071" s="783"/>
      <c r="H1071" s="783"/>
      <c r="I1071" s="783"/>
      <c r="J1071" s="783"/>
      <c r="K1071" s="783"/>
      <c r="L1071" s="783"/>
      <c r="M1071" s="783"/>
      <c r="N1071" s="783"/>
    </row>
    <row r="1072" spans="1:14" s="784" customFormat="1" ht="13.5">
      <c r="A1072" s="1470"/>
      <c r="B1072" s="1604" t="s">
        <v>127</v>
      </c>
      <c r="C1072" s="1604"/>
      <c r="D1072" s="1604"/>
      <c r="E1072" s="1604"/>
      <c r="F1072" s="783"/>
      <c r="G1072" s="783"/>
      <c r="H1072" s="783"/>
      <c r="I1072" s="783"/>
      <c r="J1072" s="783"/>
      <c r="K1072" s="783"/>
      <c r="L1072" s="783"/>
      <c r="M1072" s="783"/>
      <c r="N1072" s="783"/>
    </row>
    <row r="1073" spans="1:14" s="784" customFormat="1" ht="13.5">
      <c r="A1073" s="1470"/>
      <c r="B1073" s="1604" t="s">
        <v>345</v>
      </c>
      <c r="C1073" s="1604"/>
      <c r="D1073" s="1604"/>
      <c r="E1073" s="1604"/>
      <c r="F1073" s="783"/>
      <c r="G1073" s="783"/>
      <c r="H1073" s="783"/>
      <c r="I1073" s="783"/>
      <c r="J1073" s="783"/>
      <c r="K1073" s="783"/>
      <c r="L1073" s="783"/>
      <c r="M1073" s="783"/>
      <c r="N1073" s="783"/>
    </row>
    <row r="1074" spans="4:14" ht="17.25">
      <c r="D1074" s="92"/>
      <c r="E1074" s="93"/>
      <c r="F1074" s="1361">
        <f>+F1050-F1055-F1060-F1065</f>
        <v>0</v>
      </c>
      <c r="G1074" s="1361">
        <f>+G1050-G1055-G1060-G1065</f>
        <v>0</v>
      </c>
      <c r="H1074" s="1361">
        <f>+H1050-H1055-H1060-H1065</f>
        <v>0</v>
      </c>
      <c r="I1074" s="1361">
        <f aca="true" t="shared" si="11" ref="I1074:N1074">+I1051-I1056-I1061-I1066</f>
        <v>0</v>
      </c>
      <c r="J1074" s="94">
        <f t="shared" si="11"/>
        <v>0</v>
      </c>
      <c r="K1074" s="94">
        <f t="shared" si="11"/>
        <v>0</v>
      </c>
      <c r="L1074" s="94">
        <f t="shared" si="11"/>
        <v>0</v>
      </c>
      <c r="M1074" s="94">
        <f t="shared" si="11"/>
        <v>0</v>
      </c>
      <c r="N1074" s="94">
        <f t="shared" si="11"/>
        <v>0</v>
      </c>
    </row>
    <row r="1075" spans="4:14" ht="17.25">
      <c r="D1075" s="92"/>
      <c r="E1075" s="93"/>
      <c r="F1075" s="94"/>
      <c r="G1075" s="94"/>
      <c r="H1075" s="94"/>
      <c r="I1075" s="1361">
        <f>SUM(I1052-I1057-I1062-I1067)</f>
        <v>0</v>
      </c>
      <c r="J1075" s="1361">
        <f>SUM(J1052-J1057-J1062-J1067)</f>
        <v>0</v>
      </c>
      <c r="K1075" s="1361">
        <f>SUM(K1052-K1057-K1062-K1067)</f>
        <v>0</v>
      </c>
      <c r="L1075" s="1361">
        <f>SUM(L1052-L1057-L1062-L1067)</f>
        <v>0</v>
      </c>
      <c r="M1075" s="1361">
        <f>SUM(M1052-M1057-M1062-M1067)</f>
        <v>0</v>
      </c>
      <c r="N1075" s="1361">
        <f>SUM(N1052-N1057-N1062-N1067)</f>
        <v>0</v>
      </c>
    </row>
    <row r="1076" spans="4:14" ht="17.25">
      <c r="D1076" s="92"/>
      <c r="E1076" s="93"/>
      <c r="F1076" s="94"/>
      <c r="G1076" s="94"/>
      <c r="H1076" s="94"/>
      <c r="I1076" s="1362">
        <f>SUM(I1053-I1058-I1063-I1068)</f>
        <v>0</v>
      </c>
      <c r="J1076" s="1362">
        <f>SUM(J1053-J1058-J1063-J1068)</f>
        <v>0</v>
      </c>
      <c r="K1076" s="1362">
        <f>SUM(K1053-K1058-K1063-K1068)</f>
        <v>0</v>
      </c>
      <c r="L1076" s="1362">
        <f>SUM(L1053-L1058-L1063-L1068)</f>
        <v>0</v>
      </c>
      <c r="M1076" s="1362">
        <f>SUM(M1053-M1058-M1063-M1068)</f>
        <v>0</v>
      </c>
      <c r="N1076" s="1362">
        <f>SUM(N1053-N1058-N1063-N1068)</f>
        <v>0</v>
      </c>
    </row>
    <row r="1077" spans="4:14" ht="17.25">
      <c r="D1077" s="92"/>
      <c r="E1077" s="93"/>
      <c r="F1077" s="94"/>
      <c r="G1077" s="94"/>
      <c r="H1077" s="94"/>
      <c r="I1077" s="1361">
        <f>SUM(I1054-I1059-I1064-I1069)</f>
        <v>0</v>
      </c>
      <c r="J1077" s="94">
        <f>SUM(J1054-J1059-J1064-J1069)</f>
        <v>0</v>
      </c>
      <c r="K1077" s="94">
        <f>SUM(K1054-K1059-K1064-K1069)</f>
        <v>0</v>
      </c>
      <c r="L1077" s="94">
        <f>SUM(L1054-L1059-L1064-L1069)</f>
        <v>0</v>
      </c>
      <c r="M1077" s="94">
        <f>SUM(M1054-M1059-M1064-M1069)</f>
        <v>0</v>
      </c>
      <c r="N1077" s="94">
        <f>SUM(N1054-N1059-N1064-N1069)</f>
        <v>0</v>
      </c>
    </row>
    <row r="1078" spans="4:8" ht="17.25">
      <c r="D1078" s="92"/>
      <c r="E1078" s="93"/>
      <c r="F1078" s="94"/>
      <c r="G1078" s="94"/>
      <c r="H1078" s="94"/>
    </row>
    <row r="1079" spans="4:8" ht="17.25">
      <c r="D1079" s="95"/>
      <c r="E1079" s="93"/>
      <c r="F1079" s="94"/>
      <c r="G1079" s="94"/>
      <c r="H1079" s="94"/>
    </row>
    <row r="1080" spans="4:8" ht="17.25">
      <c r="D1080" s="95"/>
      <c r="E1080" s="93"/>
      <c r="F1080" s="94"/>
      <c r="G1080" s="94"/>
      <c r="H1080" s="94"/>
    </row>
    <row r="1081" spans="4:8" ht="17.25">
      <c r="D1081" s="92"/>
      <c r="E1081" s="93"/>
      <c r="F1081" s="94"/>
      <c r="G1081" s="94"/>
      <c r="H1081" s="94"/>
    </row>
    <row r="1082" spans="4:8" ht="17.25">
      <c r="D1082" s="92"/>
      <c r="E1082" s="93"/>
      <c r="F1082" s="94"/>
      <c r="G1082" s="94"/>
      <c r="H1082" s="94"/>
    </row>
    <row r="1083" spans="4:8" ht="17.25">
      <c r="D1083" s="92"/>
      <c r="E1083" s="93"/>
      <c r="F1083" s="94"/>
      <c r="G1083" s="94"/>
      <c r="H1083" s="94"/>
    </row>
    <row r="1084" spans="4:8" ht="17.25">
      <c r="D1084" s="92"/>
      <c r="E1084" s="93"/>
      <c r="F1084" s="94"/>
      <c r="G1084" s="94"/>
      <c r="H1084" s="94"/>
    </row>
    <row r="1085" spans="4:8" ht="17.25">
      <c r="D1085" s="92"/>
      <c r="E1085" s="93"/>
      <c r="F1085" s="94"/>
      <c r="G1085" s="94"/>
      <c r="H1085" s="94"/>
    </row>
    <row r="1086" spans="4:8" ht="17.25">
      <c r="D1086" s="92"/>
      <c r="E1086" s="93"/>
      <c r="F1086" s="94"/>
      <c r="G1086" s="94"/>
      <c r="H1086" s="94"/>
    </row>
    <row r="1087" spans="4:8" ht="17.25">
      <c r="D1087" s="92"/>
      <c r="E1087" s="93"/>
      <c r="F1087" s="94"/>
      <c r="G1087" s="94"/>
      <c r="H1087" s="94"/>
    </row>
    <row r="1088" spans="4:8" ht="17.25">
      <c r="D1088" s="92"/>
      <c r="E1088" s="93"/>
      <c r="F1088" s="94"/>
      <c r="G1088" s="94"/>
      <c r="H1088" s="94"/>
    </row>
    <row r="1089" spans="4:8" ht="17.25">
      <c r="D1089" s="92"/>
      <c r="E1089" s="93"/>
      <c r="F1089" s="94"/>
      <c r="G1089" s="94"/>
      <c r="H1089" s="94"/>
    </row>
    <row r="1090" spans="4:8" ht="17.25">
      <c r="D1090" s="92"/>
      <c r="E1090" s="93"/>
      <c r="F1090" s="94"/>
      <c r="G1090" s="94"/>
      <c r="H1090" s="94"/>
    </row>
    <row r="1091" spans="4:8" ht="17.25">
      <c r="D1091" s="95"/>
      <c r="E1091" s="93"/>
      <c r="F1091" s="94"/>
      <c r="G1091" s="94"/>
      <c r="H1091" s="94"/>
    </row>
    <row r="1092" spans="4:8" ht="17.25">
      <c r="D1092" s="95"/>
      <c r="E1092" s="93"/>
      <c r="F1092" s="94"/>
      <c r="G1092" s="94"/>
      <c r="H1092" s="94"/>
    </row>
    <row r="1093" spans="4:8" ht="17.25">
      <c r="D1093" s="92"/>
      <c r="E1093" s="93"/>
      <c r="F1093" s="94"/>
      <c r="G1093" s="94"/>
      <c r="H1093" s="94"/>
    </row>
    <row r="1094" spans="4:8" ht="17.25">
      <c r="D1094" s="92"/>
      <c r="E1094" s="93"/>
      <c r="F1094" s="94"/>
      <c r="G1094" s="94"/>
      <c r="H1094" s="94"/>
    </row>
    <row r="1095" spans="6:8" ht="17.25">
      <c r="F1095" s="55"/>
      <c r="H1095" s="55"/>
    </row>
    <row r="1096" spans="6:8" ht="17.25">
      <c r="F1096" s="55"/>
      <c r="H1096" s="55"/>
    </row>
    <row r="1097" spans="6:8" ht="17.25">
      <c r="F1097" s="55"/>
      <c r="H1097" s="55"/>
    </row>
    <row r="1098" spans="6:8" ht="17.25">
      <c r="F1098" s="55"/>
      <c r="H1098" s="55"/>
    </row>
    <row r="1099" spans="6:8" ht="17.25">
      <c r="F1099" s="55"/>
      <c r="H1099" s="55"/>
    </row>
    <row r="1100" spans="6:8" ht="17.25">
      <c r="F1100" s="55"/>
      <c r="H1100" s="55"/>
    </row>
    <row r="1101" spans="6:8" ht="17.25">
      <c r="F1101" s="55"/>
      <c r="H1101" s="55"/>
    </row>
    <row r="1102" spans="6:8" ht="17.25">
      <c r="F1102" s="55"/>
      <c r="H1102" s="55"/>
    </row>
    <row r="1103" spans="6:8" ht="17.25">
      <c r="F1103" s="55"/>
      <c r="H1103" s="55"/>
    </row>
    <row r="1104" spans="6:8" ht="17.25">
      <c r="F1104" s="55"/>
      <c r="H1104" s="55"/>
    </row>
    <row r="1105" spans="6:8" ht="17.25">
      <c r="F1105" s="55"/>
      <c r="H1105" s="55"/>
    </row>
    <row r="1106" spans="6:8" ht="17.25">
      <c r="F1106" s="55"/>
      <c r="H1106" s="55"/>
    </row>
    <row r="1107" spans="6:8" ht="17.25">
      <c r="F1107" s="55"/>
      <c r="H1107" s="55"/>
    </row>
    <row r="1108" spans="6:8" ht="17.25">
      <c r="F1108" s="55"/>
      <c r="H1108" s="55"/>
    </row>
    <row r="1109" spans="6:8" ht="17.25">
      <c r="F1109" s="55"/>
      <c r="H1109" s="55"/>
    </row>
    <row r="1110" spans="6:8" ht="17.25">
      <c r="F1110" s="55"/>
      <c r="H1110" s="55"/>
    </row>
    <row r="1111" spans="6:8" ht="17.25">
      <c r="F1111" s="55"/>
      <c r="H1111" s="55"/>
    </row>
    <row r="1112" spans="6:8" ht="17.25">
      <c r="F1112" s="55"/>
      <c r="H1112" s="55"/>
    </row>
    <row r="1113" spans="6:8" ht="17.25">
      <c r="F1113" s="55"/>
      <c r="H1113" s="55"/>
    </row>
    <row r="1114" spans="4:8" ht="17.25">
      <c r="D1114" s="92"/>
      <c r="E1114" s="93"/>
      <c r="F1114" s="94"/>
      <c r="G1114" s="94"/>
      <c r="H1114" s="94"/>
    </row>
    <row r="1115" spans="4:8" ht="17.25">
      <c r="D1115" s="92"/>
      <c r="E1115" s="93"/>
      <c r="F1115" s="94"/>
      <c r="G1115" s="94"/>
      <c r="H1115" s="94"/>
    </row>
    <row r="1116" spans="4:8" ht="17.25">
      <c r="D1116" s="92"/>
      <c r="E1116" s="93"/>
      <c r="F1116" s="94"/>
      <c r="G1116" s="94"/>
      <c r="H1116" s="94"/>
    </row>
    <row r="1117" spans="4:14" ht="17.25">
      <c r="D1117" s="98"/>
      <c r="E1117" s="93"/>
      <c r="F1117" s="96"/>
      <c r="G1117" s="96"/>
      <c r="H1117" s="96"/>
      <c r="I1117" s="93"/>
      <c r="J1117" s="96"/>
      <c r="K1117" s="96"/>
      <c r="L1117" s="96"/>
      <c r="M1117" s="96"/>
      <c r="N1117" s="96"/>
    </row>
    <row r="1118" spans="4:14" ht="17.25">
      <c r="D1118" s="98"/>
      <c r="E1118" s="93"/>
      <c r="F1118" s="96"/>
      <c r="G1118" s="96"/>
      <c r="H1118" s="96"/>
      <c r="I1118" s="93"/>
      <c r="J1118" s="96"/>
      <c r="K1118" s="96"/>
      <c r="L1118" s="96"/>
      <c r="M1118" s="96"/>
      <c r="N1118" s="96"/>
    </row>
    <row r="1119" spans="4:14" ht="17.25">
      <c r="D1119" s="98"/>
      <c r="E1119" s="93"/>
      <c r="F1119" s="96"/>
      <c r="G1119" s="96"/>
      <c r="H1119" s="96"/>
      <c r="I1119" s="93"/>
      <c r="J1119" s="96"/>
      <c r="K1119" s="96"/>
      <c r="L1119" s="96"/>
      <c r="M1119" s="96"/>
      <c r="N1119" s="96"/>
    </row>
    <row r="1120" spans="4:14" ht="17.25">
      <c r="D1120" s="98"/>
      <c r="E1120" s="93"/>
      <c r="F1120" s="96"/>
      <c r="G1120" s="96"/>
      <c r="H1120" s="96"/>
      <c r="I1120" s="93"/>
      <c r="J1120" s="96"/>
      <c r="K1120" s="96"/>
      <c r="L1120" s="96"/>
      <c r="M1120" s="96"/>
      <c r="N1120" s="96"/>
    </row>
    <row r="1121" spans="4:8" ht="17.25">
      <c r="D1121" s="92"/>
      <c r="E1121" s="93"/>
      <c r="F1121" s="94"/>
      <c r="G1121" s="94"/>
      <c r="H1121" s="94"/>
    </row>
    <row r="1122" spans="4:8" ht="17.25">
      <c r="D1122" s="92"/>
      <c r="E1122" s="93"/>
      <c r="F1122" s="94"/>
      <c r="G1122" s="94"/>
      <c r="H1122" s="94"/>
    </row>
    <row r="1123" spans="4:8" ht="17.25">
      <c r="D1123" s="92"/>
      <c r="E1123" s="93"/>
      <c r="F1123" s="94"/>
      <c r="G1123" s="94"/>
      <c r="H1123" s="94"/>
    </row>
    <row r="1124" spans="4:8" ht="17.25">
      <c r="D1124" s="92"/>
      <c r="E1124" s="93"/>
      <c r="F1124" s="94"/>
      <c r="G1124" s="94"/>
      <c r="H1124" s="94"/>
    </row>
    <row r="1125" spans="4:8" ht="17.25">
      <c r="D1125" s="92"/>
      <c r="E1125" s="93"/>
      <c r="F1125" s="94"/>
      <c r="G1125" s="94"/>
      <c r="H1125" s="94"/>
    </row>
    <row r="1126" spans="4:8" ht="17.25">
      <c r="D1126" s="95"/>
      <c r="E1126" s="93"/>
      <c r="F1126" s="94"/>
      <c r="G1126" s="94"/>
      <c r="H1126" s="94"/>
    </row>
    <row r="1127" spans="4:8" ht="17.25">
      <c r="D1127" s="95"/>
      <c r="E1127" s="93"/>
      <c r="F1127" s="94"/>
      <c r="G1127" s="94"/>
      <c r="H1127" s="94"/>
    </row>
    <row r="1128" spans="1:14" s="55" customFormat="1" ht="17.25">
      <c r="A1128" s="1471"/>
      <c r="B1128" s="53"/>
      <c r="C1128" s="771"/>
      <c r="D1128" s="99"/>
      <c r="E1128" s="53"/>
      <c r="I1128" s="1361"/>
      <c r="J1128" s="94"/>
      <c r="K1128" s="94"/>
      <c r="L1128" s="94"/>
      <c r="M1128" s="94"/>
      <c r="N1128" s="94"/>
    </row>
    <row r="1129" spans="1:14" s="55" customFormat="1" ht="17.25">
      <c r="A1129" s="1471"/>
      <c r="B1129" s="53"/>
      <c r="C1129" s="771"/>
      <c r="D1129" s="99"/>
      <c r="E1129" s="53"/>
      <c r="I1129" s="1361"/>
      <c r="J1129" s="94"/>
      <c r="K1129" s="94"/>
      <c r="L1129" s="94"/>
      <c r="M1129" s="94"/>
      <c r="N1129" s="94"/>
    </row>
    <row r="1130" spans="1:14" s="55" customFormat="1" ht="17.25">
      <c r="A1130" s="1471"/>
      <c r="B1130" s="53"/>
      <c r="C1130" s="771"/>
      <c r="D1130" s="95"/>
      <c r="E1130" s="93"/>
      <c r="F1130" s="94"/>
      <c r="G1130" s="94"/>
      <c r="H1130" s="94"/>
      <c r="I1130" s="1361"/>
      <c r="J1130" s="94"/>
      <c r="K1130" s="94"/>
      <c r="L1130" s="94"/>
      <c r="M1130" s="94"/>
      <c r="N1130" s="94"/>
    </row>
    <row r="1131" spans="1:14" s="55" customFormat="1" ht="17.25">
      <c r="A1131" s="1471"/>
      <c r="B1131" s="53"/>
      <c r="C1131" s="771"/>
      <c r="D1131" s="95"/>
      <c r="E1131" s="93"/>
      <c r="F1131" s="94"/>
      <c r="G1131" s="94"/>
      <c r="H1131" s="94"/>
      <c r="I1131" s="1361"/>
      <c r="J1131" s="94"/>
      <c r="K1131" s="94"/>
      <c r="L1131" s="94"/>
      <c r="M1131" s="94"/>
      <c r="N1131" s="94"/>
    </row>
    <row r="1132" spans="1:14" s="55" customFormat="1" ht="17.25">
      <c r="A1132" s="1471"/>
      <c r="B1132" s="53"/>
      <c r="C1132" s="771"/>
      <c r="D1132" s="95"/>
      <c r="E1132" s="93"/>
      <c r="F1132" s="94"/>
      <c r="G1132" s="94"/>
      <c r="H1132" s="94"/>
      <c r="I1132" s="1361"/>
      <c r="J1132" s="94"/>
      <c r="K1132" s="94"/>
      <c r="L1132" s="94"/>
      <c r="M1132" s="94"/>
      <c r="N1132" s="94"/>
    </row>
    <row r="1133" spans="1:14" s="55" customFormat="1" ht="17.25">
      <c r="A1133" s="1471"/>
      <c r="B1133" s="53"/>
      <c r="C1133" s="771"/>
      <c r="D1133" s="95"/>
      <c r="E1133" s="93"/>
      <c r="F1133" s="94"/>
      <c r="G1133" s="94"/>
      <c r="H1133" s="94"/>
      <c r="I1133" s="1361"/>
      <c r="J1133" s="94"/>
      <c r="K1133" s="94"/>
      <c r="L1133" s="94"/>
      <c r="M1133" s="94"/>
      <c r="N1133" s="94"/>
    </row>
    <row r="1134" spans="1:14" s="55" customFormat="1" ht="17.25">
      <c r="A1134" s="1471"/>
      <c r="B1134" s="53"/>
      <c r="C1134" s="771"/>
      <c r="D1134" s="95"/>
      <c r="E1134" s="93"/>
      <c r="F1134" s="94"/>
      <c r="G1134" s="94"/>
      <c r="H1134" s="94"/>
      <c r="I1134" s="1361"/>
      <c r="J1134" s="94"/>
      <c r="K1134" s="94"/>
      <c r="L1134" s="94"/>
      <c r="M1134" s="94"/>
      <c r="N1134" s="94"/>
    </row>
    <row r="1135" spans="4:8" ht="17.25">
      <c r="D1135" s="92"/>
      <c r="E1135" s="93"/>
      <c r="F1135" s="94"/>
      <c r="G1135" s="94"/>
      <c r="H1135" s="94"/>
    </row>
    <row r="1136" spans="4:8" ht="17.25">
      <c r="D1136" s="92"/>
      <c r="E1136" s="93"/>
      <c r="F1136" s="94"/>
      <c r="G1136" s="94"/>
      <c r="H1136" s="94"/>
    </row>
    <row r="1137" spans="4:8" ht="17.25">
      <c r="D1137" s="92"/>
      <c r="E1137" s="93"/>
      <c r="F1137" s="94"/>
      <c r="G1137" s="94"/>
      <c r="H1137" s="94"/>
    </row>
    <row r="1138" spans="4:8" ht="17.25">
      <c r="D1138" s="92"/>
      <c r="E1138" s="93"/>
      <c r="F1138" s="94"/>
      <c r="G1138" s="94"/>
      <c r="H1138" s="94"/>
    </row>
    <row r="1139" spans="4:8" ht="17.25">
      <c r="D1139" s="92"/>
      <c r="E1139" s="93"/>
      <c r="F1139" s="94"/>
      <c r="G1139" s="94"/>
      <c r="H1139" s="94"/>
    </row>
    <row r="1140" spans="4:8" ht="17.25">
      <c r="D1140" s="92"/>
      <c r="E1140" s="93"/>
      <c r="F1140" s="94"/>
      <c r="G1140" s="94"/>
      <c r="H1140" s="94"/>
    </row>
    <row r="1141" spans="4:8" ht="17.25">
      <c r="D1141" s="92"/>
      <c r="E1141" s="93"/>
      <c r="F1141" s="94"/>
      <c r="G1141" s="94"/>
      <c r="H1141" s="94"/>
    </row>
    <row r="1142" spans="4:8" ht="17.25">
      <c r="D1142" s="92"/>
      <c r="E1142" s="93"/>
      <c r="F1142" s="94"/>
      <c r="G1142" s="94"/>
      <c r="H1142" s="94"/>
    </row>
    <row r="1143" spans="4:8" ht="17.25">
      <c r="D1143" s="92"/>
      <c r="E1143" s="93"/>
      <c r="F1143" s="94"/>
      <c r="G1143" s="94"/>
      <c r="H1143" s="94"/>
    </row>
    <row r="1144" spans="4:8" ht="17.25">
      <c r="D1144" s="92"/>
      <c r="E1144" s="93"/>
      <c r="F1144" s="94"/>
      <c r="G1144" s="94"/>
      <c r="H1144" s="94"/>
    </row>
    <row r="1145" spans="4:8" ht="17.25">
      <c r="D1145" s="92"/>
      <c r="E1145" s="93"/>
      <c r="F1145" s="94"/>
      <c r="G1145" s="94"/>
      <c r="H1145" s="94"/>
    </row>
    <row r="1146" spans="4:8" ht="17.25">
      <c r="D1146" s="92"/>
      <c r="E1146" s="93"/>
      <c r="F1146" s="94"/>
      <c r="G1146" s="94"/>
      <c r="H1146" s="94"/>
    </row>
    <row r="1147" spans="4:8" ht="17.25">
      <c r="D1147" s="92"/>
      <c r="E1147" s="93"/>
      <c r="F1147" s="94"/>
      <c r="G1147" s="94"/>
      <c r="H1147" s="94"/>
    </row>
    <row r="1148" spans="1:14" s="55" customFormat="1" ht="17.25">
      <c r="A1148" s="1471"/>
      <c r="B1148" s="53"/>
      <c r="C1148" s="771"/>
      <c r="D1148" s="95"/>
      <c r="E1148" s="93"/>
      <c r="F1148" s="94"/>
      <c r="G1148" s="94"/>
      <c r="H1148" s="94"/>
      <c r="I1148" s="1361"/>
      <c r="J1148" s="94"/>
      <c r="K1148" s="94"/>
      <c r="L1148" s="94"/>
      <c r="M1148" s="94"/>
      <c r="N1148" s="94"/>
    </row>
    <row r="1149" spans="4:8" ht="17.25">
      <c r="D1149" s="92"/>
      <c r="E1149" s="93"/>
      <c r="F1149" s="94"/>
      <c r="G1149" s="94"/>
      <c r="H1149" s="94"/>
    </row>
    <row r="1150" spans="4:8" ht="17.25">
      <c r="D1150" s="92"/>
      <c r="E1150" s="93"/>
      <c r="F1150" s="94"/>
      <c r="G1150" s="94"/>
      <c r="H1150" s="94"/>
    </row>
    <row r="1151" spans="4:8" ht="17.25">
      <c r="D1151" s="92"/>
      <c r="E1151" s="93"/>
      <c r="F1151" s="94"/>
      <c r="G1151" s="94"/>
      <c r="H1151" s="94"/>
    </row>
    <row r="1152" spans="4:8" ht="17.25">
      <c r="D1152" s="92"/>
      <c r="E1152" s="93"/>
      <c r="F1152" s="94"/>
      <c r="G1152" s="94"/>
      <c r="H1152" s="94"/>
    </row>
    <row r="1153" spans="4:8" ht="17.25">
      <c r="D1153" s="92"/>
      <c r="E1153" s="93"/>
      <c r="F1153" s="94"/>
      <c r="G1153" s="94"/>
      <c r="H1153" s="94"/>
    </row>
    <row r="1154" spans="4:8" ht="17.25">
      <c r="D1154" s="92"/>
      <c r="E1154" s="93"/>
      <c r="F1154" s="94"/>
      <c r="G1154" s="94"/>
      <c r="H1154" s="94"/>
    </row>
    <row r="1155" spans="4:8" ht="17.25">
      <c r="D1155" s="92"/>
      <c r="E1155" s="93"/>
      <c r="F1155" s="94"/>
      <c r="G1155" s="94"/>
      <c r="H1155" s="94"/>
    </row>
    <row r="1156" spans="4:8" ht="17.25">
      <c r="D1156" s="92"/>
      <c r="E1156" s="93"/>
      <c r="F1156" s="94"/>
      <c r="G1156" s="94"/>
      <c r="H1156" s="94"/>
    </row>
    <row r="1157" spans="4:8" ht="17.25">
      <c r="D1157" s="92"/>
      <c r="E1157" s="93"/>
      <c r="F1157" s="94"/>
      <c r="G1157" s="94"/>
      <c r="H1157" s="94"/>
    </row>
    <row r="1158" spans="4:8" ht="17.25">
      <c r="D1158" s="92"/>
      <c r="E1158" s="93"/>
      <c r="F1158" s="94"/>
      <c r="G1158" s="94"/>
      <c r="H1158" s="94"/>
    </row>
    <row r="1159" spans="4:8" ht="17.25">
      <c r="D1159" s="92"/>
      <c r="E1159" s="93"/>
      <c r="F1159" s="94"/>
      <c r="G1159" s="94"/>
      <c r="H1159" s="94"/>
    </row>
    <row r="1160" spans="4:8" ht="17.25">
      <c r="D1160" s="92"/>
      <c r="E1160" s="93"/>
      <c r="F1160" s="94"/>
      <c r="G1160" s="94"/>
      <c r="H1160" s="94"/>
    </row>
    <row r="1161" spans="4:8" ht="17.25">
      <c r="D1161" s="92"/>
      <c r="E1161" s="93"/>
      <c r="F1161" s="94"/>
      <c r="G1161" s="94"/>
      <c r="H1161" s="94"/>
    </row>
    <row r="1162" spans="4:8" ht="17.25">
      <c r="D1162" s="92"/>
      <c r="E1162" s="93"/>
      <c r="F1162" s="94"/>
      <c r="G1162" s="94"/>
      <c r="H1162" s="94"/>
    </row>
    <row r="1163" spans="4:8" ht="17.25">
      <c r="D1163" s="92"/>
      <c r="E1163" s="93"/>
      <c r="F1163" s="94"/>
      <c r="G1163" s="94"/>
      <c r="H1163" s="94"/>
    </row>
    <row r="1164" spans="4:8" ht="17.25">
      <c r="D1164" s="92"/>
      <c r="E1164" s="93"/>
      <c r="F1164" s="94"/>
      <c r="G1164" s="94"/>
      <c r="H1164" s="94"/>
    </row>
    <row r="1165" spans="4:8" ht="17.25">
      <c r="D1165" s="92"/>
      <c r="E1165" s="93"/>
      <c r="F1165" s="94"/>
      <c r="G1165" s="94"/>
      <c r="H1165" s="94"/>
    </row>
    <row r="1166" spans="4:8" ht="17.25">
      <c r="D1166" s="92"/>
      <c r="E1166" s="93"/>
      <c r="F1166" s="94"/>
      <c r="G1166" s="94"/>
      <c r="H1166" s="94"/>
    </row>
    <row r="1167" spans="4:8" ht="17.25">
      <c r="D1167" s="92"/>
      <c r="E1167" s="93"/>
      <c r="F1167" s="94"/>
      <c r="G1167" s="94"/>
      <c r="H1167" s="94"/>
    </row>
    <row r="1168" spans="4:8" ht="17.25">
      <c r="D1168" s="92"/>
      <c r="E1168" s="93"/>
      <c r="F1168" s="94"/>
      <c r="G1168" s="94"/>
      <c r="H1168" s="94"/>
    </row>
    <row r="1169" spans="4:8" ht="17.25">
      <c r="D1169" s="92"/>
      <c r="E1169" s="93"/>
      <c r="F1169" s="94"/>
      <c r="G1169" s="94"/>
      <c r="H1169" s="94"/>
    </row>
    <row r="1170" spans="4:8" ht="17.25">
      <c r="D1170" s="92"/>
      <c r="E1170" s="93"/>
      <c r="F1170" s="94"/>
      <c r="G1170" s="94"/>
      <c r="H1170" s="94"/>
    </row>
    <row r="1171" spans="4:8" ht="17.25">
      <c r="D1171" s="92"/>
      <c r="E1171" s="93"/>
      <c r="F1171" s="94"/>
      <c r="G1171" s="94"/>
      <c r="H1171" s="94"/>
    </row>
    <row r="1172" spans="4:8" ht="17.25">
      <c r="D1172" s="92"/>
      <c r="E1172" s="93"/>
      <c r="F1172" s="94"/>
      <c r="G1172" s="94"/>
      <c r="H1172" s="94"/>
    </row>
    <row r="1173" spans="4:8" ht="17.25">
      <c r="D1173" s="92"/>
      <c r="E1173" s="93"/>
      <c r="F1173" s="94"/>
      <c r="G1173" s="94"/>
      <c r="H1173" s="94"/>
    </row>
    <row r="1174" spans="4:8" ht="17.25">
      <c r="D1174" s="92"/>
      <c r="E1174" s="93"/>
      <c r="F1174" s="94"/>
      <c r="G1174" s="94"/>
      <c r="H1174" s="94"/>
    </row>
    <row r="1175" spans="4:8" ht="17.25">
      <c r="D1175" s="92"/>
      <c r="E1175" s="93"/>
      <c r="F1175" s="94"/>
      <c r="G1175" s="94"/>
      <c r="H1175" s="94"/>
    </row>
    <row r="1176" spans="4:8" ht="17.25">
      <c r="D1176" s="92"/>
      <c r="E1176" s="93"/>
      <c r="F1176" s="94"/>
      <c r="G1176" s="94"/>
      <c r="H1176" s="94"/>
    </row>
    <row r="1177" spans="4:8" ht="17.25">
      <c r="D1177" s="92"/>
      <c r="E1177" s="93"/>
      <c r="F1177" s="94"/>
      <c r="G1177" s="94"/>
      <c r="H1177" s="94"/>
    </row>
    <row r="1178" spans="4:8" ht="17.25">
      <c r="D1178" s="92"/>
      <c r="E1178" s="93"/>
      <c r="F1178" s="94"/>
      <c r="G1178" s="94"/>
      <c r="H1178" s="94"/>
    </row>
    <row r="1179" spans="4:8" ht="17.25">
      <c r="D1179" s="92"/>
      <c r="E1179" s="93"/>
      <c r="F1179" s="94"/>
      <c r="G1179" s="94"/>
      <c r="H1179" s="94"/>
    </row>
    <row r="1180" spans="4:8" ht="17.25">
      <c r="D1180" s="92"/>
      <c r="E1180" s="93"/>
      <c r="F1180" s="94"/>
      <c r="G1180" s="94"/>
      <c r="H1180" s="94"/>
    </row>
    <row r="1181" spans="4:8" ht="17.25">
      <c r="D1181" s="92"/>
      <c r="E1181" s="93"/>
      <c r="F1181" s="94"/>
      <c r="G1181" s="94"/>
      <c r="H1181" s="94"/>
    </row>
    <row r="1182" spans="4:8" ht="17.25">
      <c r="D1182" s="92"/>
      <c r="E1182" s="93"/>
      <c r="F1182" s="94"/>
      <c r="G1182" s="94"/>
      <c r="H1182" s="94"/>
    </row>
    <row r="1183" spans="4:8" ht="17.25">
      <c r="D1183" s="92"/>
      <c r="E1183" s="93"/>
      <c r="F1183" s="94"/>
      <c r="G1183" s="94"/>
      <c r="H1183" s="94"/>
    </row>
    <row r="1184" spans="4:8" ht="17.25">
      <c r="D1184" s="92"/>
      <c r="E1184" s="93"/>
      <c r="F1184" s="94"/>
      <c r="G1184" s="94"/>
      <c r="H1184" s="94"/>
    </row>
    <row r="1185" spans="4:8" ht="17.25">
      <c r="D1185" s="92"/>
      <c r="E1185" s="93"/>
      <c r="F1185" s="94"/>
      <c r="G1185" s="94"/>
      <c r="H1185" s="94"/>
    </row>
    <row r="1186" spans="4:8" ht="17.25">
      <c r="D1186" s="92"/>
      <c r="E1186" s="93"/>
      <c r="F1186" s="94"/>
      <c r="G1186" s="94"/>
      <c r="H1186" s="94"/>
    </row>
    <row r="1187" spans="4:8" ht="17.25">
      <c r="D1187" s="92"/>
      <c r="E1187" s="93"/>
      <c r="F1187" s="94"/>
      <c r="G1187" s="94"/>
      <c r="H1187" s="94"/>
    </row>
    <row r="1188" spans="4:8" ht="17.25">
      <c r="D1188" s="92"/>
      <c r="E1188" s="93"/>
      <c r="F1188" s="94"/>
      <c r="G1188" s="94"/>
      <c r="H1188" s="94"/>
    </row>
    <row r="1189" spans="4:8" ht="17.25">
      <c r="D1189" s="92"/>
      <c r="E1189" s="93"/>
      <c r="F1189" s="94"/>
      <c r="G1189" s="94"/>
      <c r="H1189" s="94"/>
    </row>
    <row r="1190" spans="4:8" ht="17.25">
      <c r="D1190" s="92"/>
      <c r="E1190" s="93"/>
      <c r="F1190" s="94"/>
      <c r="G1190" s="94"/>
      <c r="H1190" s="94"/>
    </row>
    <row r="1191" spans="4:8" ht="17.25">
      <c r="D1191" s="92"/>
      <c r="E1191" s="93"/>
      <c r="F1191" s="94"/>
      <c r="G1191" s="94"/>
      <c r="H1191" s="94"/>
    </row>
    <row r="1192" spans="4:8" ht="17.25">
      <c r="D1192" s="92"/>
      <c r="E1192" s="93"/>
      <c r="F1192" s="94"/>
      <c r="G1192" s="94"/>
      <c r="H1192" s="94"/>
    </row>
    <row r="1193" spans="6:8" ht="17.25">
      <c r="F1193" s="55"/>
      <c r="H1193" s="55"/>
    </row>
    <row r="1194" spans="6:8" ht="17.25">
      <c r="F1194" s="55"/>
      <c r="H1194" s="55"/>
    </row>
    <row r="1195" spans="6:8" ht="17.25">
      <c r="F1195" s="55"/>
      <c r="H1195" s="55"/>
    </row>
    <row r="1196" spans="6:8" ht="17.25">
      <c r="F1196" s="55"/>
      <c r="H1196" s="55"/>
    </row>
    <row r="1197" spans="6:8" ht="17.25">
      <c r="F1197" s="55"/>
      <c r="H1197" s="55"/>
    </row>
    <row r="1198" spans="6:8" ht="17.25">
      <c r="F1198" s="55"/>
      <c r="H1198" s="55"/>
    </row>
    <row r="1199" spans="6:8" ht="17.25">
      <c r="F1199" s="55"/>
      <c r="H1199" s="55"/>
    </row>
    <row r="1200" spans="6:8" ht="17.25">
      <c r="F1200" s="55"/>
      <c r="H1200" s="55"/>
    </row>
    <row r="1201" spans="6:8" ht="17.25">
      <c r="F1201" s="55"/>
      <c r="H1201" s="55"/>
    </row>
    <row r="1202" spans="6:8" ht="17.25">
      <c r="F1202" s="55"/>
      <c r="H1202" s="55"/>
    </row>
  </sheetData>
  <sheetProtection/>
  <mergeCells count="18">
    <mergeCell ref="B1072:E1072"/>
    <mergeCell ref="B1073:E1073"/>
    <mergeCell ref="G6:G7"/>
    <mergeCell ref="H6:H7"/>
    <mergeCell ref="I6:I7"/>
    <mergeCell ref="J6:N6"/>
    <mergeCell ref="B1070:E1070"/>
    <mergeCell ref="B1071:E1071"/>
    <mergeCell ref="B1:D1"/>
    <mergeCell ref="H1:I1"/>
    <mergeCell ref="B2:N2"/>
    <mergeCell ref="B3:N3"/>
    <mergeCell ref="M4:N4"/>
    <mergeCell ref="B6:B7"/>
    <mergeCell ref="C6:C7"/>
    <mergeCell ref="D6:D7"/>
    <mergeCell ref="E6:E7"/>
    <mergeCell ref="F6:F7"/>
  </mergeCells>
  <printOptions horizontalCentered="1"/>
  <pageMargins left="0.1968503937007874" right="0.1968503937007874" top="0.1968503937007874" bottom="0.1968503937007874" header="0.5118110236220472" footer="0.5118110236220472"/>
  <pageSetup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dimension ref="A1:E234"/>
  <sheetViews>
    <sheetView view="pageBreakPreview" zoomScaleNormal="75" zoomScaleSheetLayoutView="100" zoomScalePageLayoutView="0" workbookViewId="0" topLeftCell="A1">
      <selection activeCell="B2" sqref="B2:C2"/>
    </sheetView>
  </sheetViews>
  <sheetFormatPr defaultColWidth="12.75390625" defaultRowHeight="12.75"/>
  <cols>
    <col min="1" max="1" width="4.00390625" style="1470" bestFit="1" customWidth="1"/>
    <col min="2" max="2" width="85.25390625" style="1497" bestFit="1" customWidth="1"/>
    <col min="3" max="3" width="12.75390625" style="1495" customWidth="1"/>
    <col min="4" max="244" width="9.125" style="54" customWidth="1"/>
    <col min="245" max="247" width="4.75390625" style="54" customWidth="1"/>
    <col min="248" max="248" width="85.75390625" style="54" customWidth="1"/>
    <col min="249" max="249" width="5.75390625" style="54" customWidth="1"/>
    <col min="250" max="252" width="11.75390625" style="54" customWidth="1"/>
    <col min="253" max="16384" width="12.75390625" style="54" customWidth="1"/>
  </cols>
  <sheetData>
    <row r="1" spans="1:3" s="1522" customFormat="1" ht="13.5">
      <c r="A1" s="1470"/>
      <c r="B1" s="1520" t="s">
        <v>1130</v>
      </c>
      <c r="C1" s="1521"/>
    </row>
    <row r="2" spans="1:3" s="56" customFormat="1" ht="21.75" customHeight="1">
      <c r="A2" s="1470"/>
      <c r="B2" s="1623" t="s">
        <v>346</v>
      </c>
      <c r="C2" s="1623"/>
    </row>
    <row r="3" spans="1:3" s="56" customFormat="1" ht="21.75" customHeight="1">
      <c r="A3" s="1470"/>
      <c r="B3" s="1623" t="s">
        <v>1020</v>
      </c>
      <c r="C3" s="1623"/>
    </row>
    <row r="4" spans="1:3" s="56" customFormat="1" ht="21.75" customHeight="1">
      <c r="A4" s="1470"/>
      <c r="B4" s="1623" t="s">
        <v>1070</v>
      </c>
      <c r="C4" s="1623"/>
    </row>
    <row r="5" spans="2:3" ht="16.5">
      <c r="B5" s="1624" t="s">
        <v>0</v>
      </c>
      <c r="C5" s="1624"/>
    </row>
    <row r="6" spans="1:3" s="308" customFormat="1" ht="15.75" thickBot="1">
      <c r="A6" s="1470"/>
      <c r="B6" s="1487" t="s">
        <v>1</v>
      </c>
      <c r="C6" s="1488" t="s">
        <v>3</v>
      </c>
    </row>
    <row r="7" spans="1:3" s="359" customFormat="1" ht="17.25">
      <c r="A7" s="1471"/>
      <c r="B7" s="1625" t="s">
        <v>1071</v>
      </c>
      <c r="C7" s="1627" t="s">
        <v>1023</v>
      </c>
    </row>
    <row r="8" spans="1:3" s="359" customFormat="1" ht="18" thickBot="1">
      <c r="A8" s="1471"/>
      <c r="B8" s="1626"/>
      <c r="C8" s="1628"/>
    </row>
    <row r="9" spans="1:3" s="53" customFormat="1" ht="17.25" thickTop="1">
      <c r="A9" s="1470">
        <v>1</v>
      </c>
      <c r="B9" s="1489" t="s">
        <v>649</v>
      </c>
      <c r="C9" s="681">
        <v>2000</v>
      </c>
    </row>
    <row r="10" spans="1:3" s="53" customFormat="1" ht="16.5">
      <c r="A10" s="1470">
        <v>2</v>
      </c>
      <c r="B10" s="1489" t="s">
        <v>1021</v>
      </c>
      <c r="C10" s="681">
        <v>4500</v>
      </c>
    </row>
    <row r="11" spans="1:3" s="53" customFormat="1" ht="16.5">
      <c r="A11" s="1470">
        <v>3</v>
      </c>
      <c r="B11" s="1489" t="s">
        <v>1078</v>
      </c>
      <c r="C11" s="681">
        <v>1000</v>
      </c>
    </row>
    <row r="12" spans="1:3" s="53" customFormat="1" ht="16.5">
      <c r="A12" s="1470">
        <v>4</v>
      </c>
      <c r="B12" s="1489" t="s">
        <v>650</v>
      </c>
      <c r="C12" s="681">
        <v>2000</v>
      </c>
    </row>
    <row r="13" spans="1:3" s="53" customFormat="1" ht="16.5">
      <c r="A13" s="1470">
        <v>5</v>
      </c>
      <c r="B13" s="1489" t="s">
        <v>304</v>
      </c>
      <c r="C13" s="681">
        <v>3000</v>
      </c>
    </row>
    <row r="14" spans="1:3" s="53" customFormat="1" ht="16.5">
      <c r="A14" s="1470">
        <v>6</v>
      </c>
      <c r="B14" s="1489" t="s">
        <v>804</v>
      </c>
      <c r="C14" s="681">
        <v>1000</v>
      </c>
    </row>
    <row r="15" spans="1:3" s="53" customFormat="1" ht="16.5">
      <c r="A15" s="1470">
        <v>7</v>
      </c>
      <c r="B15" s="1489" t="s">
        <v>833</v>
      </c>
      <c r="C15" s="681">
        <v>50</v>
      </c>
    </row>
    <row r="16" spans="1:3" s="53" customFormat="1" ht="30" customHeight="1">
      <c r="A16" s="1518">
        <v>8</v>
      </c>
      <c r="B16" s="1490" t="s">
        <v>1022</v>
      </c>
      <c r="C16" s="681"/>
    </row>
    <row r="17" spans="1:3" s="53" customFormat="1" ht="16.5">
      <c r="A17" s="1470">
        <v>9</v>
      </c>
      <c r="B17" s="1490" t="s">
        <v>1024</v>
      </c>
      <c r="C17" s="681"/>
    </row>
    <row r="18" spans="1:3" s="53" customFormat="1" ht="16.5">
      <c r="A18" s="1470">
        <v>10</v>
      </c>
      <c r="B18" s="1491" t="s">
        <v>1084</v>
      </c>
      <c r="C18" s="681">
        <v>470</v>
      </c>
    </row>
    <row r="19" spans="1:3" s="53" customFormat="1" ht="16.5">
      <c r="A19" s="1470">
        <v>11</v>
      </c>
      <c r="B19" s="1491" t="s">
        <v>1085</v>
      </c>
      <c r="C19" s="681">
        <v>300</v>
      </c>
    </row>
    <row r="20" spans="1:3" s="53" customFormat="1" ht="17.25" customHeight="1">
      <c r="A20" s="1470">
        <v>12</v>
      </c>
      <c r="B20" s="1491" t="s">
        <v>1086</v>
      </c>
      <c r="C20" s="681">
        <v>20</v>
      </c>
    </row>
    <row r="21" spans="1:3" s="53" customFormat="1" ht="30">
      <c r="A21" s="1470">
        <v>13</v>
      </c>
      <c r="B21" s="1491" t="s">
        <v>1087</v>
      </c>
      <c r="C21" s="681">
        <v>10</v>
      </c>
    </row>
    <row r="22" spans="1:3" s="53" customFormat="1" ht="16.5">
      <c r="A22" s="1470">
        <v>14</v>
      </c>
      <c r="B22" s="1490" t="s">
        <v>1025</v>
      </c>
      <c r="C22" s="681"/>
    </row>
    <row r="23" spans="1:3" s="53" customFormat="1" ht="16.5">
      <c r="A23" s="1470">
        <v>15</v>
      </c>
      <c r="B23" s="1491" t="s">
        <v>990</v>
      </c>
      <c r="C23" s="681">
        <v>25</v>
      </c>
    </row>
    <row r="24" spans="1:3" s="53" customFormat="1" ht="30">
      <c r="A24" s="1470">
        <v>16</v>
      </c>
      <c r="B24" s="1491" t="s">
        <v>1087</v>
      </c>
      <c r="C24" s="681">
        <v>30</v>
      </c>
    </row>
    <row r="25" spans="1:3" s="53" customFormat="1" ht="16.5">
      <c r="A25" s="1470">
        <v>17</v>
      </c>
      <c r="B25" s="1491" t="s">
        <v>1088</v>
      </c>
      <c r="C25" s="681">
        <v>100</v>
      </c>
    </row>
    <row r="26" spans="1:3" s="53" customFormat="1" ht="16.5">
      <c r="A26" s="1470">
        <v>18</v>
      </c>
      <c r="B26" s="1491" t="s">
        <v>1016</v>
      </c>
      <c r="C26" s="681">
        <v>90</v>
      </c>
    </row>
    <row r="27" spans="1:3" s="53" customFormat="1" ht="16.5">
      <c r="A27" s="1470">
        <v>19</v>
      </c>
      <c r="B27" s="1491" t="s">
        <v>1089</v>
      </c>
      <c r="C27" s="681">
        <v>50</v>
      </c>
    </row>
    <row r="28" spans="1:3" s="53" customFormat="1" ht="30">
      <c r="A28" s="1470">
        <v>20</v>
      </c>
      <c r="B28" s="1491" t="s">
        <v>989</v>
      </c>
      <c r="C28" s="681">
        <v>500</v>
      </c>
    </row>
    <row r="29" spans="1:3" s="53" customFormat="1" ht="16.5">
      <c r="A29" s="1470">
        <v>21</v>
      </c>
      <c r="B29" s="1490" t="s">
        <v>1026</v>
      </c>
      <c r="C29" s="681"/>
    </row>
    <row r="30" spans="1:3" s="53" customFormat="1" ht="16.5">
      <c r="A30" s="1470">
        <v>22</v>
      </c>
      <c r="B30" s="1491" t="s">
        <v>991</v>
      </c>
      <c r="C30" s="681">
        <v>25</v>
      </c>
    </row>
    <row r="31" spans="1:3" s="53" customFormat="1" ht="30">
      <c r="A31" s="1470">
        <v>23</v>
      </c>
      <c r="B31" s="1491" t="s">
        <v>1090</v>
      </c>
      <c r="C31" s="681">
        <v>30</v>
      </c>
    </row>
    <row r="32" spans="1:3" s="53" customFormat="1" ht="16.5">
      <c r="A32" s="1470">
        <v>24</v>
      </c>
      <c r="B32" s="1491" t="s">
        <v>1088</v>
      </c>
      <c r="C32" s="681">
        <v>445</v>
      </c>
    </row>
    <row r="33" spans="1:3" s="53" customFormat="1" ht="16.5">
      <c r="A33" s="1470">
        <v>25</v>
      </c>
      <c r="B33" s="1491" t="s">
        <v>1089</v>
      </c>
      <c r="C33" s="681">
        <v>50</v>
      </c>
    </row>
    <row r="34" spans="1:3" s="53" customFormat="1" ht="16.5">
      <c r="A34" s="1470">
        <v>26</v>
      </c>
      <c r="B34" s="1491" t="s">
        <v>1016</v>
      </c>
      <c r="C34" s="681">
        <v>50</v>
      </c>
    </row>
    <row r="35" spans="1:3" s="53" customFormat="1" ht="16.5">
      <c r="A35" s="1470">
        <v>27</v>
      </c>
      <c r="B35" s="1491" t="s">
        <v>1091</v>
      </c>
      <c r="C35" s="681">
        <v>20</v>
      </c>
    </row>
    <row r="36" spans="1:3" s="53" customFormat="1" ht="16.5">
      <c r="A36" s="1470">
        <v>28</v>
      </c>
      <c r="B36" s="1491" t="s">
        <v>1092</v>
      </c>
      <c r="C36" s="681">
        <v>50</v>
      </c>
    </row>
    <row r="37" spans="1:3" s="53" customFormat="1" ht="16.5">
      <c r="A37" s="1470">
        <v>29</v>
      </c>
      <c r="B37" s="1491" t="s">
        <v>1093</v>
      </c>
      <c r="C37" s="681">
        <v>50</v>
      </c>
    </row>
    <row r="38" spans="1:3" s="53" customFormat="1" ht="30">
      <c r="A38" s="1470">
        <v>30</v>
      </c>
      <c r="B38" s="1491" t="s">
        <v>989</v>
      </c>
      <c r="C38" s="681">
        <v>80</v>
      </c>
    </row>
    <row r="39" spans="1:3" s="53" customFormat="1" ht="16.5">
      <c r="A39" s="1470">
        <v>31</v>
      </c>
      <c r="B39" s="1490" t="s">
        <v>1027</v>
      </c>
      <c r="C39" s="681"/>
    </row>
    <row r="40" spans="1:3" s="53" customFormat="1" ht="36" customHeight="1">
      <c r="A40" s="1470">
        <v>32</v>
      </c>
      <c r="B40" s="1491" t="s">
        <v>1028</v>
      </c>
      <c r="C40" s="681">
        <v>80</v>
      </c>
    </row>
    <row r="41" spans="1:3" s="53" customFormat="1" ht="16.5">
      <c r="A41" s="1470">
        <v>33</v>
      </c>
      <c r="B41" s="1491" t="s">
        <v>992</v>
      </c>
      <c r="C41" s="681">
        <v>50</v>
      </c>
    </row>
    <row r="42" spans="1:3" s="53" customFormat="1" ht="16.5">
      <c r="A42" s="1470">
        <v>34</v>
      </c>
      <c r="B42" s="1491" t="s">
        <v>1094</v>
      </c>
      <c r="C42" s="681">
        <v>100</v>
      </c>
    </row>
    <row r="43" spans="1:3" s="53" customFormat="1" ht="30">
      <c r="A43" s="1470">
        <v>35</v>
      </c>
      <c r="B43" s="1491" t="s">
        <v>989</v>
      </c>
      <c r="C43" s="681">
        <v>100</v>
      </c>
    </row>
    <row r="44" spans="1:3" s="53" customFormat="1" ht="16.5">
      <c r="A44" s="1470">
        <v>36</v>
      </c>
      <c r="B44" s="1491" t="s">
        <v>993</v>
      </c>
      <c r="C44" s="681">
        <v>25</v>
      </c>
    </row>
    <row r="45" spans="1:3" s="53" customFormat="1" ht="30">
      <c r="A45" s="1470">
        <v>37</v>
      </c>
      <c r="B45" s="1491" t="s">
        <v>1090</v>
      </c>
      <c r="C45" s="681">
        <v>50</v>
      </c>
    </row>
    <row r="46" spans="1:3" s="53" customFormat="1" ht="16.5">
      <c r="A46" s="1470">
        <v>38</v>
      </c>
      <c r="B46" s="1490" t="s">
        <v>1029</v>
      </c>
      <c r="C46" s="681"/>
    </row>
    <row r="47" spans="1:3" s="53" customFormat="1" ht="30">
      <c r="A47" s="1470">
        <v>39</v>
      </c>
      <c r="B47" s="1491" t="s">
        <v>994</v>
      </c>
      <c r="C47" s="681">
        <v>100</v>
      </c>
    </row>
    <row r="48" spans="1:3" s="53" customFormat="1" ht="16.5">
      <c r="A48" s="1470">
        <v>40</v>
      </c>
      <c r="B48" s="1491" t="s">
        <v>993</v>
      </c>
      <c r="C48" s="681">
        <v>25</v>
      </c>
    </row>
    <row r="49" spans="1:3" s="53" customFormat="1" ht="30">
      <c r="A49" s="1470">
        <v>41</v>
      </c>
      <c r="B49" s="1491" t="s">
        <v>1095</v>
      </c>
      <c r="C49" s="681">
        <v>30</v>
      </c>
    </row>
    <row r="50" spans="1:3" s="53" customFormat="1" ht="16.5">
      <c r="A50" s="1470">
        <v>42</v>
      </c>
      <c r="B50" s="1491" t="s">
        <v>1096</v>
      </c>
      <c r="C50" s="681">
        <v>200</v>
      </c>
    </row>
    <row r="51" spans="1:3" s="53" customFormat="1" ht="30">
      <c r="A51" s="1470">
        <v>43</v>
      </c>
      <c r="B51" s="1491" t="s">
        <v>995</v>
      </c>
      <c r="C51" s="681">
        <v>100</v>
      </c>
    </row>
    <row r="52" spans="1:3" s="53" customFormat="1" ht="16.5">
      <c r="A52" s="1470">
        <v>44</v>
      </c>
      <c r="B52" s="1490" t="s">
        <v>1030</v>
      </c>
      <c r="C52" s="681"/>
    </row>
    <row r="53" spans="1:3" s="53" customFormat="1" ht="16.5">
      <c r="A53" s="1470">
        <v>45</v>
      </c>
      <c r="B53" s="1491" t="s">
        <v>996</v>
      </c>
      <c r="C53" s="681">
        <v>100</v>
      </c>
    </row>
    <row r="54" spans="1:3" s="53" customFormat="1" ht="16.5">
      <c r="A54" s="1470">
        <v>46</v>
      </c>
      <c r="B54" s="1491" t="s">
        <v>997</v>
      </c>
      <c r="C54" s="681">
        <v>100</v>
      </c>
    </row>
    <row r="55" spans="1:3" s="53" customFormat="1" ht="33.75" customHeight="1">
      <c r="A55" s="1470">
        <v>47</v>
      </c>
      <c r="B55" s="1491" t="s">
        <v>1072</v>
      </c>
      <c r="C55" s="681">
        <v>100</v>
      </c>
    </row>
    <row r="56" spans="1:3" s="53" customFormat="1" ht="30">
      <c r="A56" s="1470">
        <v>48</v>
      </c>
      <c r="B56" s="1491" t="s">
        <v>1087</v>
      </c>
      <c r="C56" s="681">
        <v>30</v>
      </c>
    </row>
    <row r="57" spans="1:3" s="53" customFormat="1" ht="30">
      <c r="A57" s="1470">
        <v>49</v>
      </c>
      <c r="B57" s="1491" t="s">
        <v>1097</v>
      </c>
      <c r="C57" s="681">
        <v>15</v>
      </c>
    </row>
    <row r="58" spans="1:3" s="53" customFormat="1" ht="16.5">
      <c r="A58" s="1470">
        <v>50</v>
      </c>
      <c r="B58" s="1491" t="s">
        <v>998</v>
      </c>
      <c r="C58" s="681">
        <v>400</v>
      </c>
    </row>
    <row r="59" spans="1:3" s="53" customFormat="1" ht="16.5">
      <c r="A59" s="1470">
        <v>51</v>
      </c>
      <c r="B59" s="1490" t="s">
        <v>1036</v>
      </c>
      <c r="C59" s="681"/>
    </row>
    <row r="60" spans="1:3" s="53" customFormat="1" ht="16.5">
      <c r="A60" s="1470">
        <v>52</v>
      </c>
      <c r="B60" s="1491" t="s">
        <v>999</v>
      </c>
      <c r="C60" s="681">
        <v>130</v>
      </c>
    </row>
    <row r="61" spans="1:3" s="53" customFormat="1" ht="16.5">
      <c r="A61" s="1470">
        <v>53</v>
      </c>
      <c r="B61" s="1491" t="s">
        <v>1073</v>
      </c>
      <c r="C61" s="681">
        <v>100</v>
      </c>
    </row>
    <row r="62" spans="1:3" s="53" customFormat="1" ht="16.5">
      <c r="A62" s="1470">
        <v>54</v>
      </c>
      <c r="B62" s="1491" t="s">
        <v>1098</v>
      </c>
      <c r="C62" s="681">
        <v>25</v>
      </c>
    </row>
    <row r="63" spans="1:3" s="53" customFormat="1" ht="16.5">
      <c r="A63" s="1470">
        <v>55</v>
      </c>
      <c r="B63" s="1491" t="s">
        <v>1000</v>
      </c>
      <c r="C63" s="681">
        <v>80</v>
      </c>
    </row>
    <row r="64" spans="1:3" s="53" customFormat="1" ht="30">
      <c r="A64" s="1470">
        <v>56</v>
      </c>
      <c r="B64" s="1491" t="s">
        <v>1099</v>
      </c>
      <c r="C64" s="681">
        <v>30</v>
      </c>
    </row>
    <row r="65" spans="1:3" s="53" customFormat="1" ht="16.5">
      <c r="A65" s="1470">
        <v>57</v>
      </c>
      <c r="B65" s="1491" t="s">
        <v>1016</v>
      </c>
      <c r="C65" s="681">
        <v>85</v>
      </c>
    </row>
    <row r="66" spans="1:3" s="53" customFormat="1" ht="16.5">
      <c r="A66" s="1470">
        <v>58</v>
      </c>
      <c r="B66" s="1491" t="s">
        <v>1083</v>
      </c>
      <c r="C66" s="681">
        <v>100</v>
      </c>
    </row>
    <row r="67" spans="1:3" s="53" customFormat="1" ht="30">
      <c r="A67" s="1470">
        <v>59</v>
      </c>
      <c r="B67" s="1491" t="s">
        <v>1003</v>
      </c>
      <c r="C67" s="681">
        <v>200</v>
      </c>
    </row>
    <row r="68" spans="1:3" s="53" customFormat="1" ht="30">
      <c r="A68" s="1470">
        <v>60</v>
      </c>
      <c r="B68" s="1491" t="s">
        <v>1072</v>
      </c>
      <c r="C68" s="681">
        <v>150</v>
      </c>
    </row>
    <row r="69" spans="1:3" s="53" customFormat="1" ht="16.5">
      <c r="A69" s="1470">
        <v>61</v>
      </c>
      <c r="B69" s="1490" t="s">
        <v>1035</v>
      </c>
      <c r="C69" s="681"/>
    </row>
    <row r="70" spans="1:3" s="53" customFormat="1" ht="16.5">
      <c r="A70" s="1470">
        <v>62</v>
      </c>
      <c r="B70" s="1491" t="s">
        <v>1100</v>
      </c>
      <c r="C70" s="681">
        <v>100</v>
      </c>
    </row>
    <row r="71" spans="1:3" s="53" customFormat="1" ht="16.5">
      <c r="A71" s="1470">
        <v>63</v>
      </c>
      <c r="B71" s="1491" t="s">
        <v>1101</v>
      </c>
      <c r="C71" s="681">
        <v>100</v>
      </c>
    </row>
    <row r="72" spans="1:3" s="53" customFormat="1" ht="16.5">
      <c r="A72" s="1470">
        <v>64</v>
      </c>
      <c r="B72" s="1491" t="s">
        <v>1102</v>
      </c>
      <c r="C72" s="681">
        <v>100</v>
      </c>
    </row>
    <row r="73" spans="1:3" s="53" customFormat="1" ht="16.5">
      <c r="A73" s="1470">
        <v>65</v>
      </c>
      <c r="B73" s="1491" t="s">
        <v>993</v>
      </c>
      <c r="C73" s="681">
        <v>25</v>
      </c>
    </row>
    <row r="74" spans="1:3" s="53" customFormat="1" ht="30">
      <c r="A74" s="1470">
        <v>66</v>
      </c>
      <c r="B74" s="1491" t="s">
        <v>1099</v>
      </c>
      <c r="C74" s="681">
        <v>30</v>
      </c>
    </row>
    <row r="75" spans="1:3" s="53" customFormat="1" ht="16.5">
      <c r="A75" s="1470">
        <v>67</v>
      </c>
      <c r="B75" s="1491" t="s">
        <v>1015</v>
      </c>
      <c r="C75" s="681">
        <v>50</v>
      </c>
    </row>
    <row r="76" spans="1:3" s="53" customFormat="1" ht="16.5">
      <c r="A76" s="1470">
        <v>68</v>
      </c>
      <c r="B76" s="1491" t="s">
        <v>1016</v>
      </c>
      <c r="C76" s="681">
        <v>30</v>
      </c>
    </row>
    <row r="77" spans="1:3" s="53" customFormat="1" ht="16.5">
      <c r="A77" s="1470">
        <v>69</v>
      </c>
      <c r="B77" s="1491" t="s">
        <v>1017</v>
      </c>
      <c r="C77" s="681">
        <v>40</v>
      </c>
    </row>
    <row r="78" spans="1:3" s="53" customFormat="1" ht="16.5">
      <c r="A78" s="1470">
        <v>70</v>
      </c>
      <c r="B78" s="1490" t="s">
        <v>1034</v>
      </c>
      <c r="C78" s="681"/>
    </row>
    <row r="79" spans="1:3" s="53" customFormat="1" ht="16.5">
      <c r="A79" s="1470">
        <v>71</v>
      </c>
      <c r="B79" s="1491" t="s">
        <v>993</v>
      </c>
      <c r="C79" s="681">
        <v>25</v>
      </c>
    </row>
    <row r="80" spans="1:3" s="53" customFormat="1" ht="30">
      <c r="A80" s="1470">
        <v>72</v>
      </c>
      <c r="B80" s="1491" t="s">
        <v>1099</v>
      </c>
      <c r="C80" s="681">
        <v>30</v>
      </c>
    </row>
    <row r="81" spans="1:3" s="53" customFormat="1" ht="16.5">
      <c r="A81" s="1470">
        <v>73</v>
      </c>
      <c r="B81" s="1491" t="s">
        <v>1103</v>
      </c>
      <c r="C81" s="681">
        <v>50</v>
      </c>
    </row>
    <row r="82" spans="1:3" s="53" customFormat="1" ht="30">
      <c r="A82" s="1470">
        <v>74</v>
      </c>
      <c r="B82" s="1491" t="s">
        <v>1104</v>
      </c>
      <c r="C82" s="681">
        <v>50</v>
      </c>
    </row>
    <row r="83" spans="1:3" s="53" customFormat="1" ht="16.5">
      <c r="A83" s="1470">
        <v>75</v>
      </c>
      <c r="B83" s="1491" t="s">
        <v>1018</v>
      </c>
      <c r="C83" s="681">
        <v>100</v>
      </c>
    </row>
    <row r="84" spans="1:3" s="53" customFormat="1" ht="16.5">
      <c r="A84" s="1470">
        <v>76</v>
      </c>
      <c r="B84" s="1490" t="s">
        <v>1033</v>
      </c>
      <c r="C84" s="681"/>
    </row>
    <row r="85" spans="1:3" s="53" customFormat="1" ht="16.5">
      <c r="A85" s="1470">
        <v>77</v>
      </c>
      <c r="B85" s="1491" t="s">
        <v>993</v>
      </c>
      <c r="C85" s="681">
        <v>25</v>
      </c>
    </row>
    <row r="86" spans="1:3" s="53" customFormat="1" ht="16.5">
      <c r="A86" s="1470">
        <v>78</v>
      </c>
      <c r="B86" s="1491" t="s">
        <v>1016</v>
      </c>
      <c r="C86" s="681">
        <v>30</v>
      </c>
    </row>
    <row r="87" spans="1:3" s="53" customFormat="1" ht="16.5">
      <c r="A87" s="1470">
        <v>79</v>
      </c>
      <c r="B87" s="1491" t="s">
        <v>1103</v>
      </c>
      <c r="C87" s="681">
        <v>50</v>
      </c>
    </row>
    <row r="88" spans="1:3" s="53" customFormat="1" ht="16.5">
      <c r="A88" s="1470">
        <v>80</v>
      </c>
      <c r="B88" s="1491" t="s">
        <v>1010</v>
      </c>
      <c r="C88" s="681">
        <v>50</v>
      </c>
    </row>
    <row r="89" spans="1:3" s="53" customFormat="1" ht="16.5">
      <c r="A89" s="1470">
        <v>81</v>
      </c>
      <c r="B89" s="1491" t="s">
        <v>1011</v>
      </c>
      <c r="C89" s="681">
        <v>71</v>
      </c>
    </row>
    <row r="90" spans="1:3" s="53" customFormat="1" ht="16.5">
      <c r="A90" s="1470">
        <v>82</v>
      </c>
      <c r="B90" s="1491" t="s">
        <v>1012</v>
      </c>
      <c r="C90" s="681">
        <v>30</v>
      </c>
    </row>
    <row r="91" spans="1:3" s="53" customFormat="1" ht="16.5">
      <c r="A91" s="1470">
        <v>83</v>
      </c>
      <c r="B91" s="1490" t="s">
        <v>1032</v>
      </c>
      <c r="C91" s="681"/>
    </row>
    <row r="92" spans="1:3" s="53" customFormat="1" ht="16.5">
      <c r="A92" s="1470">
        <v>84</v>
      </c>
      <c r="B92" s="1491" t="s">
        <v>1001</v>
      </c>
      <c r="C92" s="681">
        <v>30</v>
      </c>
    </row>
    <row r="93" spans="1:3" s="53" customFormat="1" ht="16.5">
      <c r="A93" s="1470">
        <v>85</v>
      </c>
      <c r="B93" s="1491" t="s">
        <v>1105</v>
      </c>
      <c r="C93" s="681">
        <v>250</v>
      </c>
    </row>
    <row r="94" spans="1:3" s="53" customFormat="1" ht="16.5">
      <c r="A94" s="1470">
        <v>86</v>
      </c>
      <c r="B94" s="1491" t="s">
        <v>993</v>
      </c>
      <c r="C94" s="681">
        <v>25</v>
      </c>
    </row>
    <row r="95" spans="1:3" s="53" customFormat="1" ht="16.5">
      <c r="A95" s="1470">
        <v>87</v>
      </c>
      <c r="B95" s="1491" t="s">
        <v>1106</v>
      </c>
      <c r="C95" s="681">
        <v>100</v>
      </c>
    </row>
    <row r="96" spans="1:3" s="53" customFormat="1" ht="30">
      <c r="A96" s="1470">
        <v>88</v>
      </c>
      <c r="B96" s="1491" t="s">
        <v>1107</v>
      </c>
      <c r="C96" s="681">
        <v>30</v>
      </c>
    </row>
    <row r="97" spans="1:3" s="53" customFormat="1" ht="16.5">
      <c r="A97" s="1470">
        <v>89</v>
      </c>
      <c r="B97" s="1491" t="s">
        <v>1007</v>
      </c>
      <c r="C97" s="681">
        <v>100</v>
      </c>
    </row>
    <row r="98" spans="1:3" s="53" customFormat="1" ht="16.5">
      <c r="A98" s="1470">
        <v>90</v>
      </c>
      <c r="B98" s="1491" t="s">
        <v>1009</v>
      </c>
      <c r="C98" s="681">
        <v>110</v>
      </c>
    </row>
    <row r="99" spans="1:3" s="53" customFormat="1" ht="16.5">
      <c r="A99" s="1470">
        <v>91</v>
      </c>
      <c r="B99" s="1491" t="s">
        <v>1008</v>
      </c>
      <c r="C99" s="681">
        <v>50</v>
      </c>
    </row>
    <row r="100" spans="1:3" s="53" customFormat="1" ht="16.5">
      <c r="A100" s="1470">
        <v>92</v>
      </c>
      <c r="B100" s="1490" t="s">
        <v>1031</v>
      </c>
      <c r="C100" s="681"/>
    </row>
    <row r="101" spans="1:3" s="53" customFormat="1" ht="18" customHeight="1">
      <c r="A101" s="1470">
        <v>93</v>
      </c>
      <c r="B101" s="1491" t="s">
        <v>1108</v>
      </c>
      <c r="C101" s="681">
        <v>50</v>
      </c>
    </row>
    <row r="102" spans="1:3" s="53" customFormat="1" ht="18" customHeight="1">
      <c r="A102" s="1470">
        <v>94</v>
      </c>
      <c r="B102" s="1491" t="s">
        <v>1109</v>
      </c>
      <c r="C102" s="681">
        <v>100</v>
      </c>
    </row>
    <row r="103" spans="1:3" s="53" customFormat="1" ht="16.5">
      <c r="A103" s="1470">
        <v>95</v>
      </c>
      <c r="B103" s="1491" t="s">
        <v>1002</v>
      </c>
      <c r="C103" s="681">
        <v>50</v>
      </c>
    </row>
    <row r="104" spans="1:3" s="53" customFormat="1" ht="16.5">
      <c r="A104" s="1470">
        <v>96</v>
      </c>
      <c r="B104" s="1491" t="s">
        <v>1004</v>
      </c>
      <c r="C104" s="681">
        <v>100</v>
      </c>
    </row>
    <row r="105" spans="1:3" s="53" customFormat="1" ht="16.5">
      <c r="A105" s="1470">
        <v>97</v>
      </c>
      <c r="B105" s="1491" t="s">
        <v>1005</v>
      </c>
      <c r="C105" s="681">
        <v>100</v>
      </c>
    </row>
    <row r="106" spans="1:3" s="53" customFormat="1" ht="16.5">
      <c r="A106" s="1470">
        <v>98</v>
      </c>
      <c r="B106" s="1491" t="s">
        <v>1006</v>
      </c>
      <c r="C106" s="681">
        <v>25</v>
      </c>
    </row>
    <row r="107" spans="1:3" s="53" customFormat="1" ht="16.5">
      <c r="A107" s="1470">
        <v>99</v>
      </c>
      <c r="B107" s="1491" t="s">
        <v>1007</v>
      </c>
      <c r="C107" s="681">
        <v>80</v>
      </c>
    </row>
    <row r="108" spans="1:3" s="53" customFormat="1" ht="17.25" thickBot="1">
      <c r="A108" s="1470">
        <v>100</v>
      </c>
      <c r="B108" s="1491" t="s">
        <v>1018</v>
      </c>
      <c r="C108" s="681">
        <v>100</v>
      </c>
    </row>
    <row r="109" spans="1:3" s="90" customFormat="1" ht="30" customHeight="1" thickBot="1">
      <c r="A109" s="1470">
        <v>101</v>
      </c>
      <c r="B109" s="1492" t="s">
        <v>19</v>
      </c>
      <c r="C109" s="1493">
        <f>SUM(C9:C108)</f>
        <v>20736</v>
      </c>
    </row>
    <row r="110" ht="16.5">
      <c r="B110" s="1494"/>
    </row>
    <row r="111" ht="16.5">
      <c r="B111" s="1496"/>
    </row>
    <row r="112" ht="16.5">
      <c r="B112" s="1496"/>
    </row>
    <row r="113" ht="16.5">
      <c r="B113" s="1494"/>
    </row>
    <row r="114" ht="16.5">
      <c r="B114" s="1494"/>
    </row>
    <row r="115" spans="1:5" s="1361" customFormat="1" ht="16.5">
      <c r="A115" s="1470"/>
      <c r="B115" s="1494"/>
      <c r="C115" s="1495"/>
      <c r="D115" s="54"/>
      <c r="E115" s="54"/>
    </row>
    <row r="116" spans="1:5" s="1361" customFormat="1" ht="16.5">
      <c r="A116" s="1470"/>
      <c r="B116" s="1494"/>
      <c r="C116" s="1495"/>
      <c r="D116" s="54"/>
      <c r="E116" s="54"/>
    </row>
    <row r="117" spans="1:5" s="1361" customFormat="1" ht="16.5">
      <c r="A117" s="1470"/>
      <c r="B117" s="1494"/>
      <c r="C117" s="1495"/>
      <c r="D117" s="54"/>
      <c r="E117" s="54"/>
    </row>
    <row r="118" spans="1:5" s="1361" customFormat="1" ht="16.5">
      <c r="A118" s="1470"/>
      <c r="B118" s="1494"/>
      <c r="C118" s="1495"/>
      <c r="D118" s="54"/>
      <c r="E118" s="54"/>
    </row>
    <row r="119" spans="1:5" s="1361" customFormat="1" ht="16.5">
      <c r="A119" s="1470"/>
      <c r="B119" s="1494"/>
      <c r="C119" s="1495"/>
      <c r="D119" s="54"/>
      <c r="E119" s="54"/>
    </row>
    <row r="120" spans="1:5" s="1361" customFormat="1" ht="16.5">
      <c r="A120" s="1470"/>
      <c r="B120" s="1494"/>
      <c r="C120" s="1495"/>
      <c r="D120" s="54"/>
      <c r="E120" s="54"/>
    </row>
    <row r="121" spans="1:5" s="1361" customFormat="1" ht="16.5">
      <c r="A121" s="1470"/>
      <c r="B121" s="1494"/>
      <c r="C121" s="1495"/>
      <c r="D121" s="54"/>
      <c r="E121" s="54"/>
    </row>
    <row r="122" spans="1:5" s="1361" customFormat="1" ht="16.5">
      <c r="A122" s="1470"/>
      <c r="B122" s="1494"/>
      <c r="C122" s="1495"/>
      <c r="D122" s="54"/>
      <c r="E122" s="54"/>
    </row>
    <row r="123" spans="1:5" s="1361" customFormat="1" ht="16.5">
      <c r="A123" s="1470"/>
      <c r="B123" s="1496"/>
      <c r="C123" s="1495"/>
      <c r="D123" s="54"/>
      <c r="E123" s="54"/>
    </row>
    <row r="124" spans="1:5" s="1361" customFormat="1" ht="16.5">
      <c r="A124" s="1470"/>
      <c r="B124" s="1496"/>
      <c r="C124" s="1495"/>
      <c r="D124" s="54"/>
      <c r="E124" s="54"/>
    </row>
    <row r="125" spans="1:5" s="1361" customFormat="1" ht="16.5">
      <c r="A125" s="1470"/>
      <c r="B125" s="1494"/>
      <c r="C125" s="1495"/>
      <c r="D125" s="54"/>
      <c r="E125" s="54"/>
    </row>
    <row r="126" spans="1:5" s="1361" customFormat="1" ht="16.5">
      <c r="A126" s="1470"/>
      <c r="B126" s="1494"/>
      <c r="C126" s="1495"/>
      <c r="D126" s="54"/>
      <c r="E126" s="54"/>
    </row>
    <row r="127" spans="1:5" s="1361" customFormat="1" ht="16.5">
      <c r="A127" s="1470"/>
      <c r="B127" s="1497"/>
      <c r="C127" s="1495"/>
      <c r="D127" s="54"/>
      <c r="E127" s="54"/>
    </row>
    <row r="128" spans="1:5" s="1361" customFormat="1" ht="16.5">
      <c r="A128" s="1470"/>
      <c r="B128" s="1497"/>
      <c r="C128" s="1495"/>
      <c r="D128" s="54"/>
      <c r="E128" s="54"/>
    </row>
    <row r="129" spans="1:5" s="1361" customFormat="1" ht="16.5">
      <c r="A129" s="1470"/>
      <c r="B129" s="1497"/>
      <c r="C129" s="1495"/>
      <c r="D129" s="54"/>
      <c r="E129" s="54"/>
    </row>
    <row r="130" spans="1:5" s="1361" customFormat="1" ht="16.5">
      <c r="A130" s="1470"/>
      <c r="B130" s="1497"/>
      <c r="C130" s="1495"/>
      <c r="D130" s="54"/>
      <c r="E130" s="54"/>
    </row>
    <row r="131" spans="1:5" s="1361" customFormat="1" ht="16.5">
      <c r="A131" s="1470"/>
      <c r="B131" s="1497"/>
      <c r="C131" s="1495"/>
      <c r="D131" s="54"/>
      <c r="E131" s="54"/>
    </row>
    <row r="132" spans="1:5" s="1361" customFormat="1" ht="16.5">
      <c r="A132" s="1470"/>
      <c r="B132" s="1497"/>
      <c r="C132" s="1495"/>
      <c r="D132" s="54"/>
      <c r="E132" s="54"/>
    </row>
    <row r="133" spans="1:5" s="1361" customFormat="1" ht="16.5">
      <c r="A133" s="1470"/>
      <c r="B133" s="1497"/>
      <c r="C133" s="1495"/>
      <c r="D133" s="54"/>
      <c r="E133" s="54"/>
    </row>
    <row r="134" spans="1:5" s="1361" customFormat="1" ht="16.5">
      <c r="A134" s="1470"/>
      <c r="B134" s="1497"/>
      <c r="C134" s="1495"/>
      <c r="D134" s="54"/>
      <c r="E134" s="54"/>
    </row>
    <row r="135" spans="1:5" s="1361" customFormat="1" ht="16.5">
      <c r="A135" s="1470"/>
      <c r="B135" s="1497"/>
      <c r="C135" s="1495"/>
      <c r="D135" s="54"/>
      <c r="E135" s="54"/>
    </row>
    <row r="136" spans="1:5" s="1361" customFormat="1" ht="16.5">
      <c r="A136" s="1470"/>
      <c r="B136" s="1497"/>
      <c r="C136" s="1495"/>
      <c r="D136" s="54"/>
      <c r="E136" s="54"/>
    </row>
    <row r="137" spans="1:5" s="1361" customFormat="1" ht="16.5">
      <c r="A137" s="1470"/>
      <c r="B137" s="1497"/>
      <c r="C137" s="1495"/>
      <c r="D137" s="54"/>
      <c r="E137" s="54"/>
    </row>
    <row r="138" spans="1:5" s="1361" customFormat="1" ht="16.5">
      <c r="A138" s="1470"/>
      <c r="B138" s="1497"/>
      <c r="C138" s="1495"/>
      <c r="D138" s="54"/>
      <c r="E138" s="54"/>
    </row>
    <row r="139" spans="1:5" s="1361" customFormat="1" ht="16.5">
      <c r="A139" s="1470"/>
      <c r="B139" s="1497"/>
      <c r="C139" s="1495"/>
      <c r="D139" s="54"/>
      <c r="E139" s="54"/>
    </row>
    <row r="140" spans="1:5" s="1361" customFormat="1" ht="16.5">
      <c r="A140" s="1470"/>
      <c r="B140" s="1497"/>
      <c r="C140" s="1495"/>
      <c r="D140" s="54"/>
      <c r="E140" s="54"/>
    </row>
    <row r="141" spans="1:5" s="1361" customFormat="1" ht="16.5">
      <c r="A141" s="1470"/>
      <c r="B141" s="1497"/>
      <c r="C141" s="1495"/>
      <c r="D141" s="54"/>
      <c r="E141" s="54"/>
    </row>
    <row r="142" spans="1:5" s="1361" customFormat="1" ht="16.5">
      <c r="A142" s="1470"/>
      <c r="B142" s="1497"/>
      <c r="C142" s="1495"/>
      <c r="D142" s="54"/>
      <c r="E142" s="54"/>
    </row>
    <row r="143" spans="1:5" s="1361" customFormat="1" ht="16.5">
      <c r="A143" s="1470"/>
      <c r="B143" s="1497"/>
      <c r="C143" s="1495"/>
      <c r="D143" s="54"/>
      <c r="E143" s="54"/>
    </row>
    <row r="144" spans="1:5" s="1361" customFormat="1" ht="16.5">
      <c r="A144" s="1470"/>
      <c r="B144" s="1497"/>
      <c r="C144" s="1495"/>
      <c r="D144" s="54"/>
      <c r="E144" s="54"/>
    </row>
    <row r="145" spans="1:5" s="1361" customFormat="1" ht="16.5">
      <c r="A145" s="1470"/>
      <c r="B145" s="1497"/>
      <c r="C145" s="1495"/>
      <c r="D145" s="54"/>
      <c r="E145" s="54"/>
    </row>
    <row r="146" spans="1:5" s="1361" customFormat="1" ht="16.5">
      <c r="A146" s="1470"/>
      <c r="B146" s="1494"/>
      <c r="C146" s="1495"/>
      <c r="D146" s="54"/>
      <c r="E146" s="54"/>
    </row>
    <row r="147" ht="16.5">
      <c r="B147" s="1494"/>
    </row>
    <row r="148" ht="16.5">
      <c r="B148" s="1494"/>
    </row>
    <row r="149" spans="2:3" ht="16.5">
      <c r="B149" s="1498"/>
      <c r="C149" s="1499"/>
    </row>
    <row r="150" spans="2:3" ht="16.5">
      <c r="B150" s="1498"/>
      <c r="C150" s="1499"/>
    </row>
    <row r="151" spans="2:3" ht="16.5">
      <c r="B151" s="1498"/>
      <c r="C151" s="1499"/>
    </row>
    <row r="152" spans="2:3" ht="16.5">
      <c r="B152" s="1498"/>
      <c r="C152" s="1499"/>
    </row>
    <row r="153" ht="16.5">
      <c r="B153" s="1494"/>
    </row>
    <row r="154" ht="16.5">
      <c r="B154" s="1494"/>
    </row>
    <row r="155" ht="16.5">
      <c r="B155" s="1494"/>
    </row>
    <row r="156" ht="16.5">
      <c r="B156" s="1494"/>
    </row>
    <row r="157" ht="16.5">
      <c r="B157" s="1494"/>
    </row>
    <row r="158" ht="16.5">
      <c r="B158" s="1496"/>
    </row>
    <row r="159" ht="16.5">
      <c r="B159" s="1496"/>
    </row>
    <row r="160" spans="1:3" s="55" customFormat="1" ht="17.25">
      <c r="A160" s="1471"/>
      <c r="B160" s="1500"/>
      <c r="C160" s="1495"/>
    </row>
    <row r="161" spans="1:3" s="55" customFormat="1" ht="17.25">
      <c r="A161" s="1471"/>
      <c r="B161" s="1500"/>
      <c r="C161" s="1495"/>
    </row>
    <row r="162" spans="1:3" s="55" customFormat="1" ht="17.25">
      <c r="A162" s="1471"/>
      <c r="B162" s="1496"/>
      <c r="C162" s="1495"/>
    </row>
    <row r="163" spans="1:3" s="55" customFormat="1" ht="17.25">
      <c r="A163" s="1471"/>
      <c r="B163" s="1496"/>
      <c r="C163" s="1495"/>
    </row>
    <row r="164" spans="1:3" s="55" customFormat="1" ht="17.25">
      <c r="A164" s="1471"/>
      <c r="B164" s="1496"/>
      <c r="C164" s="1495"/>
    </row>
    <row r="165" spans="1:3" s="55" customFormat="1" ht="17.25">
      <c r="A165" s="1471"/>
      <c r="B165" s="1496"/>
      <c r="C165" s="1495"/>
    </row>
    <row r="166" spans="1:3" s="55" customFormat="1" ht="17.25">
      <c r="A166" s="1471"/>
      <c r="B166" s="1496"/>
      <c r="C166" s="1495"/>
    </row>
    <row r="167" ht="16.5">
      <c r="B167" s="1494"/>
    </row>
    <row r="168" ht="16.5">
      <c r="B168" s="1494"/>
    </row>
    <row r="169" ht="16.5">
      <c r="B169" s="1494"/>
    </row>
    <row r="170" ht="16.5">
      <c r="B170" s="1494"/>
    </row>
    <row r="171" ht="16.5">
      <c r="B171" s="1494"/>
    </row>
    <row r="172" ht="16.5">
      <c r="B172" s="1494"/>
    </row>
    <row r="173" ht="16.5">
      <c r="B173" s="1494"/>
    </row>
    <row r="174" ht="16.5">
      <c r="B174" s="1494"/>
    </row>
    <row r="175" ht="16.5">
      <c r="B175" s="1494"/>
    </row>
    <row r="176" ht="16.5">
      <c r="B176" s="1494"/>
    </row>
    <row r="177" ht="16.5">
      <c r="B177" s="1494"/>
    </row>
    <row r="178" ht="16.5">
      <c r="B178" s="1494"/>
    </row>
    <row r="179" ht="16.5">
      <c r="B179" s="1494"/>
    </row>
    <row r="180" spans="1:3" s="55" customFormat="1" ht="17.25">
      <c r="A180" s="1471"/>
      <c r="B180" s="1496"/>
      <c r="C180" s="1495"/>
    </row>
    <row r="181" ht="16.5">
      <c r="B181" s="1494"/>
    </row>
    <row r="182" ht="16.5">
      <c r="B182" s="1494"/>
    </row>
    <row r="183" ht="16.5">
      <c r="B183" s="1494"/>
    </row>
    <row r="184" ht="16.5">
      <c r="B184" s="1494"/>
    </row>
    <row r="185" ht="16.5">
      <c r="B185" s="1494"/>
    </row>
    <row r="186" ht="16.5">
      <c r="B186" s="1494"/>
    </row>
    <row r="187" ht="16.5">
      <c r="B187" s="1494"/>
    </row>
    <row r="188" ht="16.5">
      <c r="B188" s="1494"/>
    </row>
    <row r="189" ht="16.5">
      <c r="B189" s="1494"/>
    </row>
    <row r="190" ht="16.5">
      <c r="B190" s="1494"/>
    </row>
    <row r="191" ht="16.5">
      <c r="B191" s="1494"/>
    </row>
    <row r="192" ht="16.5">
      <c r="B192" s="1494"/>
    </row>
    <row r="193" ht="16.5">
      <c r="B193" s="1494"/>
    </row>
    <row r="194" ht="16.5">
      <c r="B194" s="1494"/>
    </row>
    <row r="195" spans="1:5" s="1361" customFormat="1" ht="16.5">
      <c r="A195" s="1470"/>
      <c r="B195" s="1494"/>
      <c r="C195" s="1495"/>
      <c r="D195" s="54"/>
      <c r="E195" s="54"/>
    </row>
    <row r="196" spans="1:5" s="1361" customFormat="1" ht="16.5">
      <c r="A196" s="1470"/>
      <c r="B196" s="1494"/>
      <c r="C196" s="1495"/>
      <c r="D196" s="54"/>
      <c r="E196" s="54"/>
    </row>
    <row r="197" spans="1:5" s="1361" customFormat="1" ht="16.5">
      <c r="A197" s="1470"/>
      <c r="B197" s="1494"/>
      <c r="C197" s="1495"/>
      <c r="D197" s="54"/>
      <c r="E197" s="54"/>
    </row>
    <row r="198" spans="1:5" s="1361" customFormat="1" ht="16.5">
      <c r="A198" s="1470"/>
      <c r="B198" s="1494"/>
      <c r="C198" s="1495"/>
      <c r="D198" s="54"/>
      <c r="E198" s="54"/>
    </row>
    <row r="199" spans="1:5" s="1361" customFormat="1" ht="16.5">
      <c r="A199" s="1470"/>
      <c r="B199" s="1494"/>
      <c r="C199" s="1495"/>
      <c r="D199" s="54"/>
      <c r="E199" s="54"/>
    </row>
    <row r="200" spans="1:5" s="1361" customFormat="1" ht="16.5">
      <c r="A200" s="1470"/>
      <c r="B200" s="1494"/>
      <c r="C200" s="1495"/>
      <c r="D200" s="54"/>
      <c r="E200" s="54"/>
    </row>
    <row r="201" spans="1:5" s="1361" customFormat="1" ht="16.5">
      <c r="A201" s="1470"/>
      <c r="B201" s="1494"/>
      <c r="C201" s="1495"/>
      <c r="D201" s="54"/>
      <c r="E201" s="54"/>
    </row>
    <row r="202" spans="1:5" s="1361" customFormat="1" ht="16.5">
      <c r="A202" s="1470"/>
      <c r="B202" s="1494"/>
      <c r="C202" s="1495"/>
      <c r="D202" s="54"/>
      <c r="E202" s="54"/>
    </row>
    <row r="203" spans="1:5" s="1361" customFormat="1" ht="16.5">
      <c r="A203" s="1470"/>
      <c r="B203" s="1494"/>
      <c r="C203" s="1495"/>
      <c r="D203" s="54"/>
      <c r="E203" s="54"/>
    </row>
    <row r="204" spans="1:5" s="1361" customFormat="1" ht="16.5">
      <c r="A204" s="1470"/>
      <c r="B204" s="1494"/>
      <c r="C204" s="1495"/>
      <c r="D204" s="54"/>
      <c r="E204" s="54"/>
    </row>
    <row r="205" spans="1:5" s="1361" customFormat="1" ht="16.5">
      <c r="A205" s="1470"/>
      <c r="B205" s="1494"/>
      <c r="C205" s="1495"/>
      <c r="D205" s="54"/>
      <c r="E205" s="54"/>
    </row>
    <row r="206" spans="1:5" s="1361" customFormat="1" ht="16.5">
      <c r="A206" s="1470"/>
      <c r="B206" s="1494"/>
      <c r="C206" s="1495"/>
      <c r="D206" s="54"/>
      <c r="E206" s="54"/>
    </row>
    <row r="207" spans="1:5" s="1361" customFormat="1" ht="16.5">
      <c r="A207" s="1470"/>
      <c r="B207" s="1494"/>
      <c r="C207" s="1495"/>
      <c r="D207" s="54"/>
      <c r="E207" s="54"/>
    </row>
    <row r="208" spans="1:5" s="1361" customFormat="1" ht="16.5">
      <c r="A208" s="1470"/>
      <c r="B208" s="1494"/>
      <c r="C208" s="1495"/>
      <c r="D208" s="54"/>
      <c r="E208" s="54"/>
    </row>
    <row r="209" spans="1:5" s="1361" customFormat="1" ht="16.5">
      <c r="A209" s="1470"/>
      <c r="B209" s="1494"/>
      <c r="C209" s="1495"/>
      <c r="D209" s="54"/>
      <c r="E209" s="54"/>
    </row>
    <row r="210" spans="1:5" s="1361" customFormat="1" ht="16.5">
      <c r="A210" s="1470"/>
      <c r="B210" s="1494"/>
      <c r="C210" s="1495"/>
      <c r="D210" s="54"/>
      <c r="E210" s="54"/>
    </row>
    <row r="211" spans="1:5" s="1361" customFormat="1" ht="16.5">
      <c r="A211" s="1470"/>
      <c r="B211" s="1494"/>
      <c r="C211" s="1495"/>
      <c r="D211" s="54"/>
      <c r="E211" s="54"/>
    </row>
    <row r="212" spans="1:5" s="1361" customFormat="1" ht="16.5">
      <c r="A212" s="1470"/>
      <c r="B212" s="1494"/>
      <c r="C212" s="1495"/>
      <c r="D212" s="54"/>
      <c r="E212" s="54"/>
    </row>
    <row r="213" spans="1:5" s="1361" customFormat="1" ht="16.5">
      <c r="A213" s="1470"/>
      <c r="B213" s="1494"/>
      <c r="C213" s="1495"/>
      <c r="D213" s="54"/>
      <c r="E213" s="54"/>
    </row>
    <row r="214" spans="1:5" s="1361" customFormat="1" ht="16.5">
      <c r="A214" s="1470"/>
      <c r="B214" s="1494"/>
      <c r="C214" s="1495"/>
      <c r="D214" s="54"/>
      <c r="E214" s="54"/>
    </row>
    <row r="215" spans="1:5" s="1361" customFormat="1" ht="16.5">
      <c r="A215" s="1470"/>
      <c r="B215" s="1494"/>
      <c r="C215" s="1495"/>
      <c r="D215" s="54"/>
      <c r="E215" s="54"/>
    </row>
    <row r="216" spans="1:5" s="1361" customFormat="1" ht="16.5">
      <c r="A216" s="1470"/>
      <c r="B216" s="1494"/>
      <c r="C216" s="1495"/>
      <c r="D216" s="54"/>
      <c r="E216" s="54"/>
    </row>
    <row r="217" spans="1:5" s="1361" customFormat="1" ht="16.5">
      <c r="A217" s="1470"/>
      <c r="B217" s="1494"/>
      <c r="C217" s="1495"/>
      <c r="D217" s="54"/>
      <c r="E217" s="54"/>
    </row>
    <row r="218" spans="1:5" s="1361" customFormat="1" ht="16.5">
      <c r="A218" s="1470"/>
      <c r="B218" s="1494"/>
      <c r="C218" s="1495"/>
      <c r="D218" s="54"/>
      <c r="E218" s="54"/>
    </row>
    <row r="219" spans="1:5" s="1361" customFormat="1" ht="16.5">
      <c r="A219" s="1470"/>
      <c r="B219" s="1494"/>
      <c r="C219" s="1495"/>
      <c r="D219" s="54"/>
      <c r="E219" s="54"/>
    </row>
    <row r="220" spans="1:5" s="1361" customFormat="1" ht="16.5">
      <c r="A220" s="1470"/>
      <c r="B220" s="1494"/>
      <c r="C220" s="1495"/>
      <c r="D220" s="54"/>
      <c r="E220" s="54"/>
    </row>
    <row r="221" spans="1:5" s="1361" customFormat="1" ht="16.5">
      <c r="A221" s="1470"/>
      <c r="B221" s="1494"/>
      <c r="C221" s="1495"/>
      <c r="D221" s="54"/>
      <c r="E221" s="54"/>
    </row>
    <row r="222" spans="1:5" s="1361" customFormat="1" ht="16.5">
      <c r="A222" s="1470"/>
      <c r="B222" s="1494"/>
      <c r="C222" s="1495"/>
      <c r="D222" s="54"/>
      <c r="E222" s="54"/>
    </row>
    <row r="223" spans="1:5" s="1361" customFormat="1" ht="16.5">
      <c r="A223" s="1470"/>
      <c r="B223" s="1494"/>
      <c r="C223" s="1495"/>
      <c r="D223" s="54"/>
      <c r="E223" s="54"/>
    </row>
    <row r="224" spans="1:5" s="1361" customFormat="1" ht="16.5">
      <c r="A224" s="1470"/>
      <c r="B224" s="1494"/>
      <c r="C224" s="1495"/>
      <c r="D224" s="54"/>
      <c r="E224" s="54"/>
    </row>
    <row r="225" spans="1:5" s="1361" customFormat="1" ht="16.5">
      <c r="A225" s="1470"/>
      <c r="B225" s="1497"/>
      <c r="C225" s="1495"/>
      <c r="D225" s="54"/>
      <c r="E225" s="54"/>
    </row>
    <row r="226" spans="1:5" s="1361" customFormat="1" ht="16.5">
      <c r="A226" s="1470"/>
      <c r="B226" s="1497"/>
      <c r="C226" s="1495"/>
      <c r="D226" s="54"/>
      <c r="E226" s="54"/>
    </row>
    <row r="227" spans="1:5" s="1361" customFormat="1" ht="16.5">
      <c r="A227" s="1470"/>
      <c r="B227" s="1497"/>
      <c r="C227" s="1495"/>
      <c r="D227" s="54"/>
      <c r="E227" s="54"/>
    </row>
    <row r="228" spans="1:5" s="1361" customFormat="1" ht="16.5">
      <c r="A228" s="1470"/>
      <c r="B228" s="1497"/>
      <c r="C228" s="1495"/>
      <c r="D228" s="54"/>
      <c r="E228" s="54"/>
    </row>
    <row r="229" spans="1:5" s="1361" customFormat="1" ht="16.5">
      <c r="A229" s="1470"/>
      <c r="B229" s="1497"/>
      <c r="C229" s="1495"/>
      <c r="D229" s="54"/>
      <c r="E229" s="54"/>
    </row>
    <row r="230" spans="1:5" s="1361" customFormat="1" ht="16.5">
      <c r="A230" s="1470"/>
      <c r="B230" s="1497"/>
      <c r="C230" s="1495"/>
      <c r="D230" s="54"/>
      <c r="E230" s="54"/>
    </row>
    <row r="231" spans="1:5" s="1361" customFormat="1" ht="16.5">
      <c r="A231" s="1470"/>
      <c r="B231" s="1497"/>
      <c r="C231" s="1495"/>
      <c r="D231" s="54"/>
      <c r="E231" s="54"/>
    </row>
    <row r="232" spans="1:5" s="1361" customFormat="1" ht="16.5">
      <c r="A232" s="1470"/>
      <c r="B232" s="1497"/>
      <c r="C232" s="1495"/>
      <c r="D232" s="54"/>
      <c r="E232" s="54"/>
    </row>
    <row r="233" spans="1:5" s="1361" customFormat="1" ht="16.5">
      <c r="A233" s="1470"/>
      <c r="B233" s="1497"/>
      <c r="C233" s="1495"/>
      <c r="D233" s="54"/>
      <c r="E233" s="54"/>
    </row>
    <row r="234" spans="1:5" s="1361" customFormat="1" ht="16.5">
      <c r="A234" s="1470"/>
      <c r="B234" s="1497"/>
      <c r="C234" s="1495"/>
      <c r="D234" s="54"/>
      <c r="E234" s="54"/>
    </row>
  </sheetData>
  <sheetProtection/>
  <mergeCells count="6">
    <mergeCell ref="B2:C2"/>
    <mergeCell ref="B3:C3"/>
    <mergeCell ref="B4:C4"/>
    <mergeCell ref="B5:C5"/>
    <mergeCell ref="B7:B8"/>
    <mergeCell ref="C7:C8"/>
  </mergeCells>
  <printOptions horizontalCentered="1"/>
  <pageMargins left="0.5905511811023623" right="0.5905511811023623" top="0.7874015748031497" bottom="0.787401574803149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P248"/>
  <sheetViews>
    <sheetView view="pageBreakPreview" zoomScale="70" zoomScaleSheetLayoutView="70" zoomScalePageLayoutView="0" workbookViewId="0" topLeftCell="A1">
      <selection activeCell="B2" sqref="B2:M2"/>
    </sheetView>
  </sheetViews>
  <sheetFormatPr defaultColWidth="9.00390625" defaultRowHeight="12.75"/>
  <cols>
    <col min="1" max="1" width="3.375" style="555" bestFit="1" customWidth="1"/>
    <col min="2" max="2" width="4.75390625" style="862" customWidth="1"/>
    <col min="3" max="3" width="4.75390625" style="350" customWidth="1"/>
    <col min="4" max="4" width="65.75390625" style="788" customWidth="1"/>
    <col min="5" max="5" width="5.75390625" style="351" customWidth="1"/>
    <col min="6" max="6" width="14.125" style="358" bestFit="1" customWidth="1"/>
    <col min="7" max="7" width="19.25390625" style="358" bestFit="1" customWidth="1"/>
    <col min="8" max="8" width="17.875" style="358" bestFit="1" customWidth="1"/>
    <col min="9" max="9" width="16.75390625" style="1191" bestFit="1" customWidth="1"/>
    <col min="10" max="10" width="16.75390625" style="358" customWidth="1"/>
    <col min="11" max="11" width="12.125" style="786" bestFit="1" customWidth="1"/>
    <col min="12" max="12" width="13.25390625" style="787" bestFit="1" customWidth="1"/>
    <col min="13" max="13" width="14.875" style="358" bestFit="1" customWidth="1"/>
    <col min="14" max="16" width="14.00390625" style="357" customWidth="1"/>
    <col min="17" max="16384" width="8.875" style="357" customWidth="1"/>
  </cols>
  <sheetData>
    <row r="1" spans="1:5" ht="17.25">
      <c r="A1" s="830"/>
      <c r="B1" s="1629" t="s">
        <v>1131</v>
      </c>
      <c r="C1" s="1629"/>
      <c r="D1" s="1629"/>
      <c r="E1" s="350"/>
    </row>
    <row r="2" spans="2:13" ht="25.5" customHeight="1">
      <c r="B2" s="1630" t="s">
        <v>20</v>
      </c>
      <c r="C2" s="1630"/>
      <c r="D2" s="1630"/>
      <c r="E2" s="1630"/>
      <c r="F2" s="1630"/>
      <c r="G2" s="1630"/>
      <c r="H2" s="1630"/>
      <c r="I2" s="1630"/>
      <c r="J2" s="1630"/>
      <c r="K2" s="1630"/>
      <c r="L2" s="1630"/>
      <c r="M2" s="1630"/>
    </row>
    <row r="3" spans="2:16" ht="25.5" customHeight="1">
      <c r="B3" s="1631" t="s">
        <v>909</v>
      </c>
      <c r="C3" s="1631"/>
      <c r="D3" s="1631"/>
      <c r="E3" s="1631"/>
      <c r="F3" s="1631"/>
      <c r="G3" s="1631"/>
      <c r="H3" s="1631"/>
      <c r="I3" s="1631"/>
      <c r="J3" s="1631"/>
      <c r="K3" s="1631"/>
      <c r="L3" s="1631"/>
      <c r="M3" s="1631"/>
      <c r="N3" s="554"/>
      <c r="O3" s="554"/>
      <c r="P3" s="554"/>
    </row>
    <row r="4" ht="17.25">
      <c r="M4" s="789" t="s">
        <v>0</v>
      </c>
    </row>
    <row r="5" spans="1:13" s="790" customFormat="1" ht="15" thickBot="1">
      <c r="A5" s="555"/>
      <c r="B5" s="863" t="s">
        <v>1</v>
      </c>
      <c r="C5" s="352" t="s">
        <v>3</v>
      </c>
      <c r="D5" s="352" t="s">
        <v>2</v>
      </c>
      <c r="E5" s="352" t="s">
        <v>4</v>
      </c>
      <c r="F5" s="352" t="s">
        <v>5</v>
      </c>
      <c r="G5" s="352" t="s">
        <v>21</v>
      </c>
      <c r="H5" s="352" t="s">
        <v>22</v>
      </c>
      <c r="I5" s="1192" t="s">
        <v>23</v>
      </c>
      <c r="J5" s="352" t="s">
        <v>199</v>
      </c>
      <c r="K5" s="1209" t="s">
        <v>128</v>
      </c>
      <c r="L5" s="352" t="s">
        <v>31</v>
      </c>
      <c r="M5" s="352" t="s">
        <v>200</v>
      </c>
    </row>
    <row r="6" spans="1:13" s="350" customFormat="1" ht="75" customHeight="1" thickBot="1">
      <c r="A6" s="555"/>
      <c r="B6" s="864" t="s">
        <v>24</v>
      </c>
      <c r="C6" s="40" t="s">
        <v>25</v>
      </c>
      <c r="D6" s="41" t="s">
        <v>6</v>
      </c>
      <c r="E6" s="24" t="s">
        <v>26</v>
      </c>
      <c r="F6" s="42" t="s">
        <v>27</v>
      </c>
      <c r="G6" s="43" t="s">
        <v>129</v>
      </c>
      <c r="H6" s="791" t="s">
        <v>689</v>
      </c>
      <c r="I6" s="1193" t="s">
        <v>585</v>
      </c>
      <c r="J6" s="1179" t="s">
        <v>770</v>
      </c>
      <c r="K6" s="665" t="s">
        <v>347</v>
      </c>
      <c r="L6" s="664" t="s">
        <v>806</v>
      </c>
      <c r="M6" s="661" t="s">
        <v>28</v>
      </c>
    </row>
    <row r="7" spans="1:15" s="796" customFormat="1" ht="25.5" customHeight="1">
      <c r="A7" s="555">
        <v>1</v>
      </c>
      <c r="B7" s="854">
        <v>18</v>
      </c>
      <c r="C7" s="315"/>
      <c r="D7" s="855" t="s">
        <v>130</v>
      </c>
      <c r="E7" s="856"/>
      <c r="F7" s="857"/>
      <c r="G7" s="857"/>
      <c r="H7" s="858"/>
      <c r="I7" s="1194"/>
      <c r="J7" s="1180"/>
      <c r="K7" s="859"/>
      <c r="L7" s="860"/>
      <c r="M7" s="861"/>
      <c r="O7" s="797"/>
    </row>
    <row r="8" spans="1:15" ht="33">
      <c r="A8" s="555">
        <v>2</v>
      </c>
      <c r="B8" s="807"/>
      <c r="C8" s="349">
        <v>1</v>
      </c>
      <c r="D8" s="5" t="s">
        <v>8</v>
      </c>
      <c r="E8" s="343" t="s">
        <v>33</v>
      </c>
      <c r="F8" s="45">
        <f aca="true" t="shared" si="0" ref="F8:F91">SUM(G8:H8,L8,M8)</f>
        <v>487136</v>
      </c>
      <c r="G8" s="45">
        <v>0</v>
      </c>
      <c r="H8" s="792">
        <v>51349</v>
      </c>
      <c r="I8" s="1195">
        <v>35174</v>
      </c>
      <c r="J8" s="1181">
        <v>435787</v>
      </c>
      <c r="K8" s="84"/>
      <c r="L8" s="666">
        <f>SUM(J8:K8)</f>
        <v>435787</v>
      </c>
      <c r="M8" s="662"/>
      <c r="O8" s="358"/>
    </row>
    <row r="9" spans="1:15" ht="33">
      <c r="A9" s="555">
        <v>3</v>
      </c>
      <c r="B9" s="807"/>
      <c r="C9" s="349">
        <v>2</v>
      </c>
      <c r="D9" s="5" t="s">
        <v>9</v>
      </c>
      <c r="E9" s="343" t="s">
        <v>33</v>
      </c>
      <c r="F9" s="45">
        <f t="shared" si="0"/>
        <v>742441</v>
      </c>
      <c r="G9" s="45">
        <v>52196</v>
      </c>
      <c r="H9" s="792">
        <v>76996</v>
      </c>
      <c r="I9" s="1195">
        <v>164426</v>
      </c>
      <c r="J9" s="1181">
        <v>613249</v>
      </c>
      <c r="K9" s="84"/>
      <c r="L9" s="666">
        <f aca="true" t="shared" si="1" ref="L9:L78">SUM(J9:K9)</f>
        <v>613249</v>
      </c>
      <c r="M9" s="662"/>
      <c r="O9" s="358"/>
    </row>
    <row r="10" spans="1:15" ht="33">
      <c r="A10" s="555">
        <v>4</v>
      </c>
      <c r="B10" s="807"/>
      <c r="C10" s="349">
        <v>3</v>
      </c>
      <c r="D10" s="841" t="s">
        <v>693</v>
      </c>
      <c r="E10" s="343" t="s">
        <v>33</v>
      </c>
      <c r="F10" s="45">
        <f t="shared" si="0"/>
        <v>501164</v>
      </c>
      <c r="G10" s="45">
        <v>63976</v>
      </c>
      <c r="H10" s="792">
        <v>95864</v>
      </c>
      <c r="I10" s="1195"/>
      <c r="J10" s="1181">
        <v>341324</v>
      </c>
      <c r="K10" s="84"/>
      <c r="L10" s="666">
        <f t="shared" si="1"/>
        <v>341324</v>
      </c>
      <c r="M10" s="662"/>
      <c r="O10" s="358"/>
    </row>
    <row r="11" spans="1:15" ht="33">
      <c r="A11" s="555">
        <v>5</v>
      </c>
      <c r="B11" s="807"/>
      <c r="C11" s="349">
        <v>4</v>
      </c>
      <c r="D11" s="5" t="s">
        <v>131</v>
      </c>
      <c r="E11" s="343" t="s">
        <v>33</v>
      </c>
      <c r="F11" s="45">
        <f t="shared" si="0"/>
        <v>971169</v>
      </c>
      <c r="G11" s="45">
        <v>77182</v>
      </c>
      <c r="H11" s="792">
        <v>154103</v>
      </c>
      <c r="I11" s="1195">
        <v>232425</v>
      </c>
      <c r="J11" s="1181">
        <v>739884</v>
      </c>
      <c r="K11" s="84"/>
      <c r="L11" s="666">
        <f t="shared" si="1"/>
        <v>739884</v>
      </c>
      <c r="M11" s="662"/>
      <c r="O11" s="358"/>
    </row>
    <row r="12" spans="1:15" ht="47.25" customHeight="1">
      <c r="A12" s="555">
        <v>6</v>
      </c>
      <c r="B12" s="807"/>
      <c r="C12" s="349">
        <v>5</v>
      </c>
      <c r="D12" s="841" t="s">
        <v>717</v>
      </c>
      <c r="E12" s="343" t="s">
        <v>33</v>
      </c>
      <c r="F12" s="45">
        <f t="shared" si="0"/>
        <v>507093</v>
      </c>
      <c r="G12" s="45">
        <v>20345</v>
      </c>
      <c r="H12" s="792">
        <v>2540</v>
      </c>
      <c r="I12" s="1195"/>
      <c r="J12" s="1181">
        <v>484208</v>
      </c>
      <c r="K12" s="84"/>
      <c r="L12" s="666">
        <f t="shared" si="1"/>
        <v>484208</v>
      </c>
      <c r="M12" s="662"/>
      <c r="O12" s="358"/>
    </row>
    <row r="13" spans="1:15" ht="49.5">
      <c r="A13" s="555">
        <v>7</v>
      </c>
      <c r="B13" s="807"/>
      <c r="C13" s="349">
        <v>6</v>
      </c>
      <c r="D13" s="841" t="s">
        <v>694</v>
      </c>
      <c r="E13" s="343" t="s">
        <v>33</v>
      </c>
      <c r="F13" s="45">
        <f t="shared" si="0"/>
        <v>81095</v>
      </c>
      <c r="G13" s="45">
        <v>61153</v>
      </c>
      <c r="H13" s="792">
        <v>10492</v>
      </c>
      <c r="I13" s="1195"/>
      <c r="J13" s="1181">
        <v>466355</v>
      </c>
      <c r="K13" s="84">
        <v>-456905</v>
      </c>
      <c r="L13" s="666">
        <f t="shared" si="1"/>
        <v>9450</v>
      </c>
      <c r="M13" s="662"/>
      <c r="O13" s="358"/>
    </row>
    <row r="14" spans="1:15" ht="17.25">
      <c r="A14" s="555">
        <v>8</v>
      </c>
      <c r="B14" s="807"/>
      <c r="C14" s="349">
        <v>7</v>
      </c>
      <c r="D14" s="1525" t="s">
        <v>695</v>
      </c>
      <c r="E14" s="343" t="s">
        <v>33</v>
      </c>
      <c r="F14" s="45">
        <f t="shared" si="0"/>
        <v>0</v>
      </c>
      <c r="G14" s="45"/>
      <c r="H14" s="792"/>
      <c r="I14" s="1195"/>
      <c r="J14" s="1181">
        <v>4100</v>
      </c>
      <c r="K14" s="84">
        <v>-4100</v>
      </c>
      <c r="L14" s="666">
        <f t="shared" si="1"/>
        <v>0</v>
      </c>
      <c r="M14" s="662"/>
      <c r="O14" s="358"/>
    </row>
    <row r="15" spans="1:15" ht="49.5">
      <c r="A15" s="555">
        <v>9</v>
      </c>
      <c r="B15" s="807"/>
      <c r="C15" s="349">
        <v>8</v>
      </c>
      <c r="D15" s="841" t="s">
        <v>133</v>
      </c>
      <c r="E15" s="343" t="s">
        <v>33</v>
      </c>
      <c r="F15" s="45">
        <f t="shared" si="0"/>
        <v>128010</v>
      </c>
      <c r="G15" s="45">
        <v>14481</v>
      </c>
      <c r="H15" s="792">
        <v>111510</v>
      </c>
      <c r="I15" s="1195"/>
      <c r="J15" s="1181">
        <v>2019</v>
      </c>
      <c r="K15" s="84"/>
      <c r="L15" s="666">
        <f t="shared" si="1"/>
        <v>2019</v>
      </c>
      <c r="M15" s="662"/>
      <c r="O15" s="358"/>
    </row>
    <row r="16" spans="1:15" ht="49.5">
      <c r="A16" s="555">
        <v>10</v>
      </c>
      <c r="B16" s="807"/>
      <c r="C16" s="349">
        <v>9</v>
      </c>
      <c r="D16" s="841" t="s">
        <v>696</v>
      </c>
      <c r="E16" s="343" t="s">
        <v>33</v>
      </c>
      <c r="F16" s="45">
        <f t="shared" si="0"/>
        <v>1784783</v>
      </c>
      <c r="G16" s="45">
        <v>1538808</v>
      </c>
      <c r="H16" s="792">
        <v>15273</v>
      </c>
      <c r="I16" s="1195"/>
      <c r="J16" s="1181">
        <v>230702</v>
      </c>
      <c r="K16" s="84"/>
      <c r="L16" s="666">
        <f t="shared" si="1"/>
        <v>230702</v>
      </c>
      <c r="M16" s="662"/>
      <c r="O16" s="358"/>
    </row>
    <row r="17" spans="1:15" ht="17.25">
      <c r="A17" s="555">
        <v>11</v>
      </c>
      <c r="B17" s="807"/>
      <c r="C17" s="349">
        <v>10</v>
      </c>
      <c r="D17" s="5" t="s">
        <v>577</v>
      </c>
      <c r="E17" s="343" t="s">
        <v>33</v>
      </c>
      <c r="F17" s="45">
        <f t="shared" si="0"/>
        <v>0</v>
      </c>
      <c r="G17" s="45"/>
      <c r="H17" s="792"/>
      <c r="I17" s="1195">
        <v>37500</v>
      </c>
      <c r="J17" s="1181">
        <v>0</v>
      </c>
      <c r="K17" s="84"/>
      <c r="L17" s="666">
        <f t="shared" si="1"/>
        <v>0</v>
      </c>
      <c r="M17" s="662"/>
      <c r="O17" s="358"/>
    </row>
    <row r="18" spans="1:15" ht="17.25">
      <c r="A18" s="555">
        <v>12</v>
      </c>
      <c r="B18" s="807"/>
      <c r="C18" s="349">
        <v>11</v>
      </c>
      <c r="D18" s="5" t="s">
        <v>135</v>
      </c>
      <c r="E18" s="343" t="s">
        <v>33</v>
      </c>
      <c r="F18" s="45">
        <f t="shared" si="0"/>
        <v>47393</v>
      </c>
      <c r="G18" s="45">
        <v>0</v>
      </c>
      <c r="H18" s="792">
        <v>298</v>
      </c>
      <c r="I18" s="1195">
        <v>48011</v>
      </c>
      <c r="J18" s="1181">
        <v>47095</v>
      </c>
      <c r="K18" s="84"/>
      <c r="L18" s="666">
        <f t="shared" si="1"/>
        <v>47095</v>
      </c>
      <c r="M18" s="662"/>
      <c r="O18" s="358"/>
    </row>
    <row r="19" spans="1:15" ht="49.5">
      <c r="A19" s="555">
        <v>13</v>
      </c>
      <c r="B19" s="807"/>
      <c r="C19" s="349">
        <v>12</v>
      </c>
      <c r="D19" s="5" t="s">
        <v>136</v>
      </c>
      <c r="E19" s="343" t="s">
        <v>33</v>
      </c>
      <c r="F19" s="45">
        <f t="shared" si="0"/>
        <v>4271</v>
      </c>
      <c r="G19" s="45">
        <v>0</v>
      </c>
      <c r="H19" s="792">
        <v>4271</v>
      </c>
      <c r="I19" s="1195">
        <v>126829</v>
      </c>
      <c r="J19" s="1181">
        <v>0</v>
      </c>
      <c r="K19" s="84"/>
      <c r="L19" s="666">
        <f t="shared" si="1"/>
        <v>0</v>
      </c>
      <c r="M19" s="662"/>
      <c r="O19" s="358"/>
    </row>
    <row r="20" spans="1:15" ht="22.5" customHeight="1">
      <c r="A20" s="555">
        <v>14</v>
      </c>
      <c r="B20" s="807"/>
      <c r="C20" s="349">
        <v>13</v>
      </c>
      <c r="D20" s="5" t="s">
        <v>137</v>
      </c>
      <c r="E20" s="343" t="s">
        <v>33</v>
      </c>
      <c r="F20" s="45">
        <f t="shared" si="0"/>
        <v>100000</v>
      </c>
      <c r="G20" s="45"/>
      <c r="H20" s="792"/>
      <c r="I20" s="1195">
        <v>100000</v>
      </c>
      <c r="J20" s="1181">
        <v>100000</v>
      </c>
      <c r="K20" s="84"/>
      <c r="L20" s="666">
        <f t="shared" si="1"/>
        <v>100000</v>
      </c>
      <c r="M20" s="662"/>
      <c r="O20" s="358"/>
    </row>
    <row r="21" spans="1:15" ht="33">
      <c r="A21" s="555">
        <v>15</v>
      </c>
      <c r="B21" s="807"/>
      <c r="C21" s="349">
        <v>14</v>
      </c>
      <c r="D21" s="5" t="s">
        <v>138</v>
      </c>
      <c r="E21" s="343" t="s">
        <v>33</v>
      </c>
      <c r="F21" s="45">
        <f t="shared" si="0"/>
        <v>5130</v>
      </c>
      <c r="G21" s="45"/>
      <c r="H21" s="792"/>
      <c r="I21" s="1195">
        <v>5775</v>
      </c>
      <c r="J21" s="1181">
        <v>5130</v>
      </c>
      <c r="K21" s="84"/>
      <c r="L21" s="666">
        <f t="shared" si="1"/>
        <v>5130</v>
      </c>
      <c r="M21" s="662"/>
      <c r="O21" s="358"/>
    </row>
    <row r="22" spans="1:15" ht="17.25">
      <c r="A22" s="555">
        <v>16</v>
      </c>
      <c r="B22" s="807"/>
      <c r="C22" s="349">
        <v>15</v>
      </c>
      <c r="D22" s="5" t="s">
        <v>139</v>
      </c>
      <c r="E22" s="343" t="s">
        <v>33</v>
      </c>
      <c r="F22" s="45">
        <f t="shared" si="0"/>
        <v>152352</v>
      </c>
      <c r="G22" s="45"/>
      <c r="H22" s="792"/>
      <c r="I22" s="1195">
        <v>179006</v>
      </c>
      <c r="J22" s="1181">
        <v>152352</v>
      </c>
      <c r="K22" s="84"/>
      <c r="L22" s="666">
        <f t="shared" si="1"/>
        <v>152352</v>
      </c>
      <c r="M22" s="662"/>
      <c r="O22" s="358"/>
    </row>
    <row r="23" spans="1:15" ht="17.25">
      <c r="A23" s="555">
        <v>17</v>
      </c>
      <c r="B23" s="807"/>
      <c r="C23" s="349">
        <v>16</v>
      </c>
      <c r="D23" s="5" t="s">
        <v>140</v>
      </c>
      <c r="E23" s="343" t="s">
        <v>33</v>
      </c>
      <c r="F23" s="45">
        <f t="shared" si="0"/>
        <v>36211</v>
      </c>
      <c r="G23" s="45"/>
      <c r="H23" s="792"/>
      <c r="I23" s="1195">
        <v>40000</v>
      </c>
      <c r="J23" s="1181">
        <v>36211</v>
      </c>
      <c r="K23" s="84"/>
      <c r="L23" s="666">
        <f t="shared" si="1"/>
        <v>36211</v>
      </c>
      <c r="M23" s="662"/>
      <c r="O23" s="358"/>
    </row>
    <row r="24" spans="1:15" ht="17.25">
      <c r="A24" s="555">
        <v>18</v>
      </c>
      <c r="B24" s="807"/>
      <c r="C24" s="349">
        <v>17</v>
      </c>
      <c r="D24" s="5" t="s">
        <v>141</v>
      </c>
      <c r="E24" s="343" t="s">
        <v>33</v>
      </c>
      <c r="F24" s="45">
        <f t="shared" si="0"/>
        <v>800</v>
      </c>
      <c r="G24" s="45">
        <v>147</v>
      </c>
      <c r="H24" s="792">
        <v>0</v>
      </c>
      <c r="I24" s="1195">
        <v>600</v>
      </c>
      <c r="J24" s="1181">
        <v>653</v>
      </c>
      <c r="K24" s="84"/>
      <c r="L24" s="666">
        <f t="shared" si="1"/>
        <v>653</v>
      </c>
      <c r="M24" s="662"/>
      <c r="O24" s="358"/>
    </row>
    <row r="25" spans="1:15" ht="33">
      <c r="A25" s="555">
        <v>19</v>
      </c>
      <c r="B25" s="807"/>
      <c r="C25" s="349">
        <v>18</v>
      </c>
      <c r="D25" s="841" t="s">
        <v>711</v>
      </c>
      <c r="E25" s="343" t="s">
        <v>33</v>
      </c>
      <c r="F25" s="45">
        <f t="shared" si="0"/>
        <v>28000</v>
      </c>
      <c r="G25" s="45"/>
      <c r="H25" s="792">
        <v>24613</v>
      </c>
      <c r="I25" s="1195"/>
      <c r="J25" s="1181">
        <v>3387</v>
      </c>
      <c r="K25" s="84"/>
      <c r="L25" s="666">
        <f t="shared" si="1"/>
        <v>3387</v>
      </c>
      <c r="M25" s="662"/>
      <c r="O25" s="358"/>
    </row>
    <row r="26" spans="1:15" ht="49.5">
      <c r="A26" s="555">
        <v>20</v>
      </c>
      <c r="B26" s="807"/>
      <c r="C26" s="349">
        <v>19</v>
      </c>
      <c r="D26" s="841" t="s">
        <v>697</v>
      </c>
      <c r="E26" s="343" t="s">
        <v>33</v>
      </c>
      <c r="F26" s="45">
        <f t="shared" si="0"/>
        <v>8656</v>
      </c>
      <c r="G26" s="45">
        <v>2356</v>
      </c>
      <c r="H26" s="792"/>
      <c r="I26" s="1195"/>
      <c r="J26" s="1181">
        <v>6300</v>
      </c>
      <c r="K26" s="84"/>
      <c r="L26" s="666">
        <f t="shared" si="1"/>
        <v>6300</v>
      </c>
      <c r="M26" s="662"/>
      <c r="O26" s="358"/>
    </row>
    <row r="27" spans="1:15" ht="49.5">
      <c r="A27" s="555">
        <v>21</v>
      </c>
      <c r="B27" s="807"/>
      <c r="C27" s="349">
        <v>20</v>
      </c>
      <c r="D27" s="841" t="s">
        <v>698</v>
      </c>
      <c r="E27" s="343" t="s">
        <v>33</v>
      </c>
      <c r="F27" s="45">
        <f t="shared" si="0"/>
        <v>15290</v>
      </c>
      <c r="G27" s="45"/>
      <c r="H27" s="792"/>
      <c r="I27" s="1195"/>
      <c r="J27" s="1181">
        <v>15290</v>
      </c>
      <c r="K27" s="84"/>
      <c r="L27" s="666">
        <f t="shared" si="1"/>
        <v>15290</v>
      </c>
      <c r="M27" s="662"/>
      <c r="O27" s="358"/>
    </row>
    <row r="28" spans="1:15" ht="33">
      <c r="A28" s="555">
        <v>22</v>
      </c>
      <c r="B28" s="807"/>
      <c r="C28" s="349">
        <v>21</v>
      </c>
      <c r="D28" s="841" t="s">
        <v>895</v>
      </c>
      <c r="E28" s="343" t="s">
        <v>33</v>
      </c>
      <c r="F28" s="45">
        <f t="shared" si="0"/>
        <v>1143</v>
      </c>
      <c r="G28" s="45"/>
      <c r="H28" s="792"/>
      <c r="I28" s="1195"/>
      <c r="J28" s="1181">
        <v>1143</v>
      </c>
      <c r="K28" s="84"/>
      <c r="L28" s="666">
        <f t="shared" si="1"/>
        <v>1143</v>
      </c>
      <c r="M28" s="662"/>
      <c r="O28" s="358"/>
    </row>
    <row r="29" spans="1:15" ht="33">
      <c r="A29" s="555">
        <v>23</v>
      </c>
      <c r="B29" s="807"/>
      <c r="C29" s="349">
        <v>22</v>
      </c>
      <c r="D29" s="5" t="s">
        <v>142</v>
      </c>
      <c r="E29" s="343" t="s">
        <v>33</v>
      </c>
      <c r="F29" s="45">
        <f t="shared" si="0"/>
        <v>68000</v>
      </c>
      <c r="G29" s="45">
        <v>0</v>
      </c>
      <c r="H29" s="792">
        <v>0</v>
      </c>
      <c r="I29" s="1195">
        <v>65000</v>
      </c>
      <c r="J29" s="1181">
        <v>68000</v>
      </c>
      <c r="K29" s="84"/>
      <c r="L29" s="666">
        <f t="shared" si="1"/>
        <v>68000</v>
      </c>
      <c r="M29" s="662"/>
      <c r="O29" s="358"/>
    </row>
    <row r="30" spans="1:15" ht="17.25">
      <c r="A30" s="555">
        <v>24</v>
      </c>
      <c r="B30" s="807"/>
      <c r="C30" s="349">
        <v>23</v>
      </c>
      <c r="D30" s="5" t="s">
        <v>143</v>
      </c>
      <c r="E30" s="343" t="s">
        <v>33</v>
      </c>
      <c r="F30" s="45">
        <f t="shared" si="0"/>
        <v>9400</v>
      </c>
      <c r="G30" s="45">
        <v>0</v>
      </c>
      <c r="H30" s="792">
        <v>0</v>
      </c>
      <c r="I30" s="1195">
        <v>5000</v>
      </c>
      <c r="J30" s="1181">
        <v>9400</v>
      </c>
      <c r="K30" s="84"/>
      <c r="L30" s="666">
        <f t="shared" si="1"/>
        <v>9400</v>
      </c>
      <c r="M30" s="662"/>
      <c r="O30" s="358"/>
    </row>
    <row r="31" spans="1:15" ht="33">
      <c r="A31" s="555">
        <v>25</v>
      </c>
      <c r="B31" s="807"/>
      <c r="C31" s="349">
        <v>24</v>
      </c>
      <c r="D31" s="5" t="s">
        <v>144</v>
      </c>
      <c r="E31" s="343" t="s">
        <v>33</v>
      </c>
      <c r="F31" s="45">
        <f t="shared" si="0"/>
        <v>438381</v>
      </c>
      <c r="G31" s="45">
        <f>123732+109329</f>
        <v>233061</v>
      </c>
      <c r="H31" s="792">
        <v>87887</v>
      </c>
      <c r="I31" s="1195">
        <v>117433</v>
      </c>
      <c r="J31" s="1181">
        <v>117433</v>
      </c>
      <c r="K31" s="84"/>
      <c r="L31" s="666">
        <f t="shared" si="1"/>
        <v>117433</v>
      </c>
      <c r="M31" s="662"/>
      <c r="O31" s="358"/>
    </row>
    <row r="32" spans="1:15" ht="17.25">
      <c r="A32" s="555">
        <v>26</v>
      </c>
      <c r="B32" s="807"/>
      <c r="C32" s="349">
        <v>25</v>
      </c>
      <c r="D32" s="5" t="s">
        <v>145</v>
      </c>
      <c r="E32" s="343" t="s">
        <v>33</v>
      </c>
      <c r="F32" s="45">
        <f t="shared" si="0"/>
        <v>200025</v>
      </c>
      <c r="G32" s="45">
        <v>72525</v>
      </c>
      <c r="H32" s="792">
        <v>70000</v>
      </c>
      <c r="I32" s="1195">
        <v>57500</v>
      </c>
      <c r="J32" s="1181">
        <v>57500</v>
      </c>
      <c r="K32" s="84"/>
      <c r="L32" s="666">
        <f t="shared" si="1"/>
        <v>57500</v>
      </c>
      <c r="M32" s="662"/>
      <c r="O32" s="358"/>
    </row>
    <row r="33" spans="1:15" ht="17.25">
      <c r="A33" s="555">
        <v>27</v>
      </c>
      <c r="B33" s="807"/>
      <c r="C33" s="349">
        <v>26</v>
      </c>
      <c r="D33" s="5" t="s">
        <v>572</v>
      </c>
      <c r="E33" s="343" t="s">
        <v>33</v>
      </c>
      <c r="F33" s="45">
        <f t="shared" si="0"/>
        <v>12165</v>
      </c>
      <c r="G33" s="45">
        <v>0</v>
      </c>
      <c r="H33" s="792">
        <v>5765</v>
      </c>
      <c r="I33" s="1195">
        <v>5200</v>
      </c>
      <c r="J33" s="1181">
        <v>6400</v>
      </c>
      <c r="K33" s="84"/>
      <c r="L33" s="666">
        <f t="shared" si="1"/>
        <v>6400</v>
      </c>
      <c r="M33" s="662"/>
      <c r="O33" s="358"/>
    </row>
    <row r="34" spans="1:15" ht="17.25">
      <c r="A34" s="555">
        <v>28</v>
      </c>
      <c r="B34" s="807"/>
      <c r="C34" s="349">
        <v>27</v>
      </c>
      <c r="D34" s="5" t="s">
        <v>146</v>
      </c>
      <c r="E34" s="343" t="s">
        <v>33</v>
      </c>
      <c r="F34" s="45">
        <f t="shared" si="0"/>
        <v>29895</v>
      </c>
      <c r="G34" s="45">
        <v>0</v>
      </c>
      <c r="H34" s="792">
        <v>19895</v>
      </c>
      <c r="I34" s="1195">
        <v>10000</v>
      </c>
      <c r="J34" s="1181">
        <v>10000</v>
      </c>
      <c r="K34" s="84"/>
      <c r="L34" s="666">
        <f t="shared" si="1"/>
        <v>10000</v>
      </c>
      <c r="M34" s="662"/>
      <c r="O34" s="358"/>
    </row>
    <row r="35" spans="1:15" ht="17.25">
      <c r="A35" s="555">
        <v>29</v>
      </c>
      <c r="B35" s="807"/>
      <c r="C35" s="349">
        <v>28</v>
      </c>
      <c r="D35" s="5" t="s">
        <v>147</v>
      </c>
      <c r="E35" s="343" t="s">
        <v>33</v>
      </c>
      <c r="F35" s="45">
        <f t="shared" si="0"/>
        <v>44000</v>
      </c>
      <c r="G35" s="45">
        <v>790</v>
      </c>
      <c r="H35" s="792">
        <v>0</v>
      </c>
      <c r="I35" s="1195">
        <v>20000</v>
      </c>
      <c r="J35" s="1181">
        <v>39210</v>
      </c>
      <c r="K35" s="84"/>
      <c r="L35" s="666">
        <f t="shared" si="1"/>
        <v>39210</v>
      </c>
      <c r="M35" s="662">
        <v>4000</v>
      </c>
      <c r="O35" s="358"/>
    </row>
    <row r="36" spans="1:15" ht="17.25">
      <c r="A36" s="555">
        <v>30</v>
      </c>
      <c r="B36" s="807"/>
      <c r="C36" s="349">
        <v>29</v>
      </c>
      <c r="D36" s="841" t="s">
        <v>699</v>
      </c>
      <c r="E36" s="343" t="s">
        <v>33</v>
      </c>
      <c r="F36" s="45">
        <f t="shared" si="0"/>
        <v>3000</v>
      </c>
      <c r="G36" s="45"/>
      <c r="H36" s="792"/>
      <c r="I36" s="1195"/>
      <c r="J36" s="1181">
        <v>3000</v>
      </c>
      <c r="K36" s="84"/>
      <c r="L36" s="666">
        <f t="shared" si="1"/>
        <v>3000</v>
      </c>
      <c r="M36" s="662"/>
      <c r="O36" s="358"/>
    </row>
    <row r="37" spans="1:15" ht="17.25">
      <c r="A37" s="555">
        <v>31</v>
      </c>
      <c r="B37" s="807"/>
      <c r="C37" s="349">
        <v>30</v>
      </c>
      <c r="D37" s="5" t="s">
        <v>148</v>
      </c>
      <c r="E37" s="343" t="s">
        <v>33</v>
      </c>
      <c r="F37" s="45">
        <f t="shared" si="0"/>
        <v>3500</v>
      </c>
      <c r="G37" s="45">
        <v>0</v>
      </c>
      <c r="H37" s="792">
        <v>547</v>
      </c>
      <c r="I37" s="1195">
        <v>2000</v>
      </c>
      <c r="J37" s="1181">
        <v>2953</v>
      </c>
      <c r="K37" s="84"/>
      <c r="L37" s="666">
        <f t="shared" si="1"/>
        <v>2953</v>
      </c>
      <c r="M37" s="662"/>
      <c r="O37" s="358"/>
    </row>
    <row r="38" spans="1:15" ht="17.25">
      <c r="A38" s="555">
        <v>32</v>
      </c>
      <c r="B38" s="807"/>
      <c r="C38" s="349">
        <v>31</v>
      </c>
      <c r="D38" s="841" t="s">
        <v>700</v>
      </c>
      <c r="E38" s="343" t="s">
        <v>33</v>
      </c>
      <c r="F38" s="45">
        <f t="shared" si="0"/>
        <v>1000</v>
      </c>
      <c r="G38" s="45"/>
      <c r="H38" s="792"/>
      <c r="I38" s="1195"/>
      <c r="J38" s="1181">
        <v>1000</v>
      </c>
      <c r="K38" s="84"/>
      <c r="L38" s="666">
        <f t="shared" si="1"/>
        <v>1000</v>
      </c>
      <c r="M38" s="662"/>
      <c r="O38" s="358"/>
    </row>
    <row r="39" spans="1:15" ht="17.25">
      <c r="A39" s="555">
        <v>33</v>
      </c>
      <c r="B39" s="807"/>
      <c r="C39" s="349">
        <v>32</v>
      </c>
      <c r="D39" s="841" t="s">
        <v>701</v>
      </c>
      <c r="E39" s="343" t="s">
        <v>33</v>
      </c>
      <c r="F39" s="45">
        <f t="shared" si="0"/>
        <v>2912</v>
      </c>
      <c r="G39" s="45"/>
      <c r="H39" s="792"/>
      <c r="I39" s="1195"/>
      <c r="J39" s="1181">
        <v>2912</v>
      </c>
      <c r="K39" s="84"/>
      <c r="L39" s="666">
        <f t="shared" si="1"/>
        <v>2912</v>
      </c>
      <c r="M39" s="662"/>
      <c r="O39" s="358"/>
    </row>
    <row r="40" spans="1:15" ht="17.25">
      <c r="A40" s="555">
        <v>34</v>
      </c>
      <c r="B40" s="807"/>
      <c r="C40" s="349">
        <v>33</v>
      </c>
      <c r="D40" s="841" t="s">
        <v>703</v>
      </c>
      <c r="E40" s="343" t="s">
        <v>33</v>
      </c>
      <c r="F40" s="45">
        <f t="shared" si="0"/>
        <v>10139</v>
      </c>
      <c r="G40" s="45">
        <v>642</v>
      </c>
      <c r="H40" s="792">
        <v>1028</v>
      </c>
      <c r="I40" s="1195"/>
      <c r="J40" s="1181">
        <v>8469</v>
      </c>
      <c r="K40" s="84"/>
      <c r="L40" s="666">
        <f t="shared" si="1"/>
        <v>8469</v>
      </c>
      <c r="M40" s="662"/>
      <c r="O40" s="358"/>
    </row>
    <row r="41" spans="1:15" ht="17.25">
      <c r="A41" s="555">
        <v>35</v>
      </c>
      <c r="B41" s="807"/>
      <c r="C41" s="349">
        <v>34</v>
      </c>
      <c r="D41" s="841" t="s">
        <v>702</v>
      </c>
      <c r="E41" s="343" t="s">
        <v>33</v>
      </c>
      <c r="F41" s="45">
        <f t="shared" si="0"/>
        <v>1951</v>
      </c>
      <c r="G41" s="45"/>
      <c r="H41" s="792"/>
      <c r="I41" s="1195"/>
      <c r="J41" s="1181">
        <v>1951</v>
      </c>
      <c r="K41" s="84"/>
      <c r="L41" s="666">
        <f t="shared" si="1"/>
        <v>1951</v>
      </c>
      <c r="M41" s="662"/>
      <c r="O41" s="358"/>
    </row>
    <row r="42" spans="1:15" ht="17.25">
      <c r="A42" s="555">
        <v>36</v>
      </c>
      <c r="B42" s="807"/>
      <c r="C42" s="349">
        <v>35</v>
      </c>
      <c r="D42" s="841" t="s">
        <v>704</v>
      </c>
      <c r="E42" s="343" t="s">
        <v>33</v>
      </c>
      <c r="F42" s="45">
        <f t="shared" si="0"/>
        <v>3940</v>
      </c>
      <c r="G42" s="45"/>
      <c r="H42" s="792">
        <v>3396</v>
      </c>
      <c r="I42" s="1195"/>
      <c r="J42" s="1181">
        <v>544</v>
      </c>
      <c r="K42" s="84"/>
      <c r="L42" s="666">
        <f t="shared" si="1"/>
        <v>544</v>
      </c>
      <c r="M42" s="662"/>
      <c r="O42" s="358"/>
    </row>
    <row r="43" spans="1:15" ht="17.25">
      <c r="A43" s="555">
        <v>37</v>
      </c>
      <c r="B43" s="807"/>
      <c r="C43" s="349">
        <v>36</v>
      </c>
      <c r="D43" s="841" t="s">
        <v>831</v>
      </c>
      <c r="E43" s="343" t="s">
        <v>33</v>
      </c>
      <c r="F43" s="45">
        <f t="shared" si="0"/>
        <v>227</v>
      </c>
      <c r="G43" s="45"/>
      <c r="H43" s="792"/>
      <c r="I43" s="1195"/>
      <c r="J43" s="1181">
        <v>227</v>
      </c>
      <c r="K43" s="84"/>
      <c r="L43" s="666">
        <f t="shared" si="1"/>
        <v>227</v>
      </c>
      <c r="M43" s="662"/>
      <c r="O43" s="358"/>
    </row>
    <row r="44" spans="1:15" ht="17.25">
      <c r="A44" s="555">
        <v>38</v>
      </c>
      <c r="B44" s="807"/>
      <c r="C44" s="349">
        <v>37</v>
      </c>
      <c r="D44" s="841" t="s">
        <v>832</v>
      </c>
      <c r="E44" s="343" t="s">
        <v>33</v>
      </c>
      <c r="F44" s="45">
        <f t="shared" si="0"/>
        <v>500</v>
      </c>
      <c r="G44" s="45"/>
      <c r="H44" s="792"/>
      <c r="I44" s="1195"/>
      <c r="J44" s="1181">
        <v>500</v>
      </c>
      <c r="K44" s="84"/>
      <c r="L44" s="666">
        <f t="shared" si="1"/>
        <v>500</v>
      </c>
      <c r="M44" s="662"/>
      <c r="O44" s="358"/>
    </row>
    <row r="45" spans="1:15" ht="17.25">
      <c r="A45" s="555">
        <v>39</v>
      </c>
      <c r="B45" s="807"/>
      <c r="C45" s="349">
        <v>38</v>
      </c>
      <c r="D45" s="841" t="s">
        <v>718</v>
      </c>
      <c r="E45" s="343" t="s">
        <v>33</v>
      </c>
      <c r="F45" s="45">
        <f t="shared" si="0"/>
        <v>170</v>
      </c>
      <c r="G45" s="45"/>
      <c r="H45" s="792">
        <v>60</v>
      </c>
      <c r="I45" s="1195"/>
      <c r="J45" s="1181">
        <v>110</v>
      </c>
      <c r="K45" s="84"/>
      <c r="L45" s="666">
        <f t="shared" si="1"/>
        <v>110</v>
      </c>
      <c r="M45" s="662"/>
      <c r="O45" s="358"/>
    </row>
    <row r="46" spans="1:15" ht="33">
      <c r="A46" s="555">
        <v>40</v>
      </c>
      <c r="B46" s="807"/>
      <c r="C46" s="349">
        <v>39</v>
      </c>
      <c r="D46" s="841" t="s">
        <v>705</v>
      </c>
      <c r="E46" s="343" t="s">
        <v>33</v>
      </c>
      <c r="F46" s="45">
        <f t="shared" si="0"/>
        <v>1300</v>
      </c>
      <c r="G46" s="45"/>
      <c r="H46" s="792">
        <v>953</v>
      </c>
      <c r="I46" s="1195"/>
      <c r="J46" s="1181">
        <v>347</v>
      </c>
      <c r="K46" s="84"/>
      <c r="L46" s="666">
        <f t="shared" si="1"/>
        <v>347</v>
      </c>
      <c r="M46" s="662"/>
      <c r="O46" s="358"/>
    </row>
    <row r="47" spans="1:15" ht="17.25">
      <c r="A47" s="555">
        <v>41</v>
      </c>
      <c r="B47" s="807"/>
      <c r="C47" s="349">
        <v>40</v>
      </c>
      <c r="D47" s="841" t="s">
        <v>719</v>
      </c>
      <c r="E47" s="343" t="s">
        <v>33</v>
      </c>
      <c r="F47" s="45">
        <f t="shared" si="0"/>
        <v>800</v>
      </c>
      <c r="G47" s="45"/>
      <c r="H47" s="792"/>
      <c r="I47" s="1195"/>
      <c r="J47" s="1181">
        <v>800</v>
      </c>
      <c r="K47" s="84"/>
      <c r="L47" s="666">
        <f t="shared" si="1"/>
        <v>800</v>
      </c>
      <c r="M47" s="662"/>
      <c r="O47" s="358"/>
    </row>
    <row r="48" spans="1:15" ht="17.25">
      <c r="A48" s="555">
        <v>42</v>
      </c>
      <c r="B48" s="807"/>
      <c r="C48" s="349">
        <v>41</v>
      </c>
      <c r="D48" s="841" t="s">
        <v>706</v>
      </c>
      <c r="E48" s="343" t="s">
        <v>33</v>
      </c>
      <c r="F48" s="45">
        <f t="shared" si="0"/>
        <v>10478</v>
      </c>
      <c r="G48" s="45"/>
      <c r="H48" s="792"/>
      <c r="I48" s="1195"/>
      <c r="J48" s="1181">
        <v>10478</v>
      </c>
      <c r="K48" s="84"/>
      <c r="L48" s="666">
        <f t="shared" si="1"/>
        <v>10478</v>
      </c>
      <c r="M48" s="662"/>
      <c r="O48" s="358"/>
    </row>
    <row r="49" spans="1:15" ht="17.25">
      <c r="A49" s="555">
        <v>43</v>
      </c>
      <c r="B49" s="807"/>
      <c r="C49" s="349">
        <v>42</v>
      </c>
      <c r="D49" s="5" t="s">
        <v>573</v>
      </c>
      <c r="E49" s="343" t="s">
        <v>33</v>
      </c>
      <c r="F49" s="45">
        <f t="shared" si="0"/>
        <v>2000</v>
      </c>
      <c r="G49" s="45"/>
      <c r="H49" s="792"/>
      <c r="I49" s="1195">
        <v>2000</v>
      </c>
      <c r="J49" s="1181">
        <v>2000</v>
      </c>
      <c r="K49" s="84"/>
      <c r="L49" s="666">
        <f t="shared" si="1"/>
        <v>2000</v>
      </c>
      <c r="M49" s="662"/>
      <c r="O49" s="358"/>
    </row>
    <row r="50" spans="1:15" ht="17.25">
      <c r="A50" s="555">
        <v>44</v>
      </c>
      <c r="B50" s="807"/>
      <c r="C50" s="349">
        <v>43</v>
      </c>
      <c r="D50" s="5" t="s">
        <v>149</v>
      </c>
      <c r="E50" s="343" t="s">
        <v>33</v>
      </c>
      <c r="F50" s="45">
        <f t="shared" si="0"/>
        <v>3000</v>
      </c>
      <c r="G50" s="45"/>
      <c r="H50" s="792"/>
      <c r="I50" s="1195">
        <v>3000</v>
      </c>
      <c r="J50" s="1181">
        <v>3000</v>
      </c>
      <c r="K50" s="84"/>
      <c r="L50" s="666">
        <f t="shared" si="1"/>
        <v>3000</v>
      </c>
      <c r="M50" s="662"/>
      <c r="O50" s="358"/>
    </row>
    <row r="51" spans="1:15" ht="17.25">
      <c r="A51" s="555">
        <v>45</v>
      </c>
      <c r="B51" s="807"/>
      <c r="C51" s="349">
        <v>44</v>
      </c>
      <c r="D51" s="5" t="s">
        <v>150</v>
      </c>
      <c r="E51" s="343" t="s">
        <v>33</v>
      </c>
      <c r="F51" s="45">
        <f t="shared" si="0"/>
        <v>13000</v>
      </c>
      <c r="G51" s="45"/>
      <c r="H51" s="792"/>
      <c r="I51" s="1195">
        <v>13000</v>
      </c>
      <c r="J51" s="1181">
        <v>13000</v>
      </c>
      <c r="K51" s="84"/>
      <c r="L51" s="666">
        <f t="shared" si="1"/>
        <v>13000</v>
      </c>
      <c r="M51" s="662"/>
      <c r="O51" s="358"/>
    </row>
    <row r="52" spans="1:15" ht="17.25">
      <c r="A52" s="555">
        <v>46</v>
      </c>
      <c r="B52" s="807"/>
      <c r="C52" s="349">
        <v>45</v>
      </c>
      <c r="D52" s="5" t="s">
        <v>151</v>
      </c>
      <c r="E52" s="343" t="s">
        <v>33</v>
      </c>
      <c r="F52" s="45">
        <f t="shared" si="0"/>
        <v>24400</v>
      </c>
      <c r="G52" s="45"/>
      <c r="H52" s="792"/>
      <c r="I52" s="1195">
        <v>24000</v>
      </c>
      <c r="J52" s="1181">
        <v>24400</v>
      </c>
      <c r="K52" s="84"/>
      <c r="L52" s="666">
        <f t="shared" si="1"/>
        <v>24400</v>
      </c>
      <c r="M52" s="662"/>
      <c r="O52" s="358"/>
    </row>
    <row r="53" spans="1:15" ht="17.25">
      <c r="A53" s="555">
        <v>47</v>
      </c>
      <c r="B53" s="807"/>
      <c r="C53" s="349">
        <v>46</v>
      </c>
      <c r="D53" s="5" t="s">
        <v>152</v>
      </c>
      <c r="E53" s="343" t="s">
        <v>33</v>
      </c>
      <c r="F53" s="45">
        <f t="shared" si="0"/>
        <v>29510</v>
      </c>
      <c r="G53" s="45"/>
      <c r="H53" s="792"/>
      <c r="I53" s="1195">
        <v>30000</v>
      </c>
      <c r="J53" s="1181">
        <v>29510</v>
      </c>
      <c r="K53" s="84"/>
      <c r="L53" s="666">
        <f t="shared" si="1"/>
        <v>29510</v>
      </c>
      <c r="M53" s="662"/>
      <c r="O53" s="358"/>
    </row>
    <row r="54" spans="1:15" ht="17.25">
      <c r="A54" s="555">
        <v>48</v>
      </c>
      <c r="B54" s="807"/>
      <c r="C54" s="349">
        <v>47</v>
      </c>
      <c r="D54" s="5" t="s">
        <v>154</v>
      </c>
      <c r="E54" s="343" t="s">
        <v>33</v>
      </c>
      <c r="F54" s="45">
        <f t="shared" si="0"/>
        <v>12200</v>
      </c>
      <c r="G54" s="45">
        <v>0</v>
      </c>
      <c r="H54" s="792">
        <v>0</v>
      </c>
      <c r="I54" s="1195">
        <v>12000</v>
      </c>
      <c r="J54" s="1181">
        <v>12200</v>
      </c>
      <c r="K54" s="84"/>
      <c r="L54" s="666">
        <f t="shared" si="1"/>
        <v>12200</v>
      </c>
      <c r="M54" s="662"/>
      <c r="O54" s="358"/>
    </row>
    <row r="55" spans="1:15" ht="32.25" customHeight="1">
      <c r="A55" s="555">
        <v>49</v>
      </c>
      <c r="B55" s="807"/>
      <c r="C55" s="349">
        <v>48</v>
      </c>
      <c r="D55" s="5" t="s">
        <v>155</v>
      </c>
      <c r="E55" s="343" t="s">
        <v>33</v>
      </c>
      <c r="F55" s="45">
        <f t="shared" si="0"/>
        <v>7000</v>
      </c>
      <c r="G55" s="45">
        <v>0</v>
      </c>
      <c r="H55" s="792"/>
      <c r="I55" s="1195">
        <v>7000</v>
      </c>
      <c r="J55" s="1181">
        <v>7000</v>
      </c>
      <c r="K55" s="84"/>
      <c r="L55" s="666">
        <f t="shared" si="1"/>
        <v>7000</v>
      </c>
      <c r="M55" s="662"/>
      <c r="O55" s="358"/>
    </row>
    <row r="56" spans="1:15" ht="17.25">
      <c r="A56" s="555">
        <v>50</v>
      </c>
      <c r="B56" s="807"/>
      <c r="C56" s="349">
        <v>49</v>
      </c>
      <c r="D56" s="5" t="s">
        <v>156</v>
      </c>
      <c r="E56" s="343" t="s">
        <v>33</v>
      </c>
      <c r="F56" s="45">
        <f t="shared" si="0"/>
        <v>9576</v>
      </c>
      <c r="G56" s="45">
        <v>80</v>
      </c>
      <c r="H56" s="792">
        <v>496</v>
      </c>
      <c r="I56" s="1195">
        <v>9300</v>
      </c>
      <c r="J56" s="1181">
        <v>9000</v>
      </c>
      <c r="K56" s="84"/>
      <c r="L56" s="666">
        <f t="shared" si="1"/>
        <v>9000</v>
      </c>
      <c r="M56" s="662"/>
      <c r="O56" s="358"/>
    </row>
    <row r="57" spans="1:15" ht="33">
      <c r="A57" s="555">
        <v>51</v>
      </c>
      <c r="B57" s="807"/>
      <c r="C57" s="349">
        <v>50</v>
      </c>
      <c r="D57" s="5" t="s">
        <v>157</v>
      </c>
      <c r="E57" s="343" t="s">
        <v>33</v>
      </c>
      <c r="F57" s="45">
        <f t="shared" si="0"/>
        <v>16394</v>
      </c>
      <c r="G57" s="45">
        <v>0</v>
      </c>
      <c r="H57" s="792">
        <v>11694</v>
      </c>
      <c r="I57" s="1195">
        <v>4700</v>
      </c>
      <c r="J57" s="1181">
        <v>4700</v>
      </c>
      <c r="K57" s="84"/>
      <c r="L57" s="666">
        <f t="shared" si="1"/>
        <v>4700</v>
      </c>
      <c r="M57" s="662"/>
      <c r="O57" s="358"/>
    </row>
    <row r="58" spans="1:15" ht="17.25">
      <c r="A58" s="555">
        <v>52</v>
      </c>
      <c r="B58" s="807"/>
      <c r="C58" s="349">
        <v>51</v>
      </c>
      <c r="D58" s="5" t="s">
        <v>158</v>
      </c>
      <c r="E58" s="343" t="s">
        <v>33</v>
      </c>
      <c r="F58" s="45">
        <f t="shared" si="0"/>
        <v>14916</v>
      </c>
      <c r="G58" s="45">
        <v>0</v>
      </c>
      <c r="H58" s="792">
        <v>466</v>
      </c>
      <c r="I58" s="1195">
        <v>14700</v>
      </c>
      <c r="J58" s="1181">
        <v>14450</v>
      </c>
      <c r="K58" s="84"/>
      <c r="L58" s="666">
        <f t="shared" si="1"/>
        <v>14450</v>
      </c>
      <c r="M58" s="662"/>
      <c r="O58" s="358"/>
    </row>
    <row r="59" spans="1:15" ht="17.25">
      <c r="A59" s="555">
        <v>53</v>
      </c>
      <c r="B59" s="807"/>
      <c r="C59" s="349">
        <v>52</v>
      </c>
      <c r="D59" s="5" t="s">
        <v>159</v>
      </c>
      <c r="E59" s="343" t="s">
        <v>33</v>
      </c>
      <c r="F59" s="45">
        <f t="shared" si="0"/>
        <v>31922</v>
      </c>
      <c r="G59" s="45">
        <v>0</v>
      </c>
      <c r="H59" s="792">
        <v>6342</v>
      </c>
      <c r="I59" s="1195">
        <v>15000</v>
      </c>
      <c r="J59" s="1181">
        <v>25580</v>
      </c>
      <c r="K59" s="84"/>
      <c r="L59" s="666">
        <f t="shared" si="1"/>
        <v>25580</v>
      </c>
      <c r="M59" s="662"/>
      <c r="O59" s="358"/>
    </row>
    <row r="60" spans="1:15" ht="17.25">
      <c r="A60" s="555">
        <v>54</v>
      </c>
      <c r="B60" s="807"/>
      <c r="C60" s="349">
        <v>53</v>
      </c>
      <c r="D60" s="5" t="s">
        <v>160</v>
      </c>
      <c r="E60" s="343" t="s">
        <v>33</v>
      </c>
      <c r="F60" s="45">
        <f t="shared" si="0"/>
        <v>5981</v>
      </c>
      <c r="G60" s="45">
        <v>0</v>
      </c>
      <c r="H60" s="792">
        <v>5981</v>
      </c>
      <c r="I60" s="1195">
        <v>2300</v>
      </c>
      <c r="J60" s="1181">
        <v>0</v>
      </c>
      <c r="K60" s="84"/>
      <c r="L60" s="666">
        <f>SUM(J60:K60)</f>
        <v>0</v>
      </c>
      <c r="M60" s="662"/>
      <c r="O60" s="358"/>
    </row>
    <row r="61" spans="1:15" ht="17.25">
      <c r="A61" s="555">
        <v>55</v>
      </c>
      <c r="B61" s="807"/>
      <c r="C61" s="349">
        <v>54</v>
      </c>
      <c r="D61" s="5" t="s">
        <v>838</v>
      </c>
      <c r="E61" s="343" t="s">
        <v>33</v>
      </c>
      <c r="F61" s="45">
        <f t="shared" si="0"/>
        <v>14519</v>
      </c>
      <c r="G61" s="45"/>
      <c r="H61" s="792"/>
      <c r="I61" s="1195"/>
      <c r="J61" s="1181">
        <v>14519</v>
      </c>
      <c r="K61" s="84"/>
      <c r="L61" s="666">
        <f>SUM(J61:K61)</f>
        <v>14519</v>
      </c>
      <c r="M61" s="662"/>
      <c r="O61" s="358"/>
    </row>
    <row r="62" spans="1:15" ht="33">
      <c r="A62" s="555">
        <v>56</v>
      </c>
      <c r="B62" s="807"/>
      <c r="C62" s="349">
        <v>55</v>
      </c>
      <c r="D62" s="5" t="s">
        <v>839</v>
      </c>
      <c r="E62" s="343" t="s">
        <v>33</v>
      </c>
      <c r="F62" s="45">
        <f t="shared" si="0"/>
        <v>1100</v>
      </c>
      <c r="G62" s="45"/>
      <c r="H62" s="792"/>
      <c r="I62" s="1195"/>
      <c r="J62" s="1181">
        <v>1100</v>
      </c>
      <c r="K62" s="84"/>
      <c r="L62" s="666">
        <f>SUM(J62:K62)</f>
        <v>1100</v>
      </c>
      <c r="M62" s="662"/>
      <c r="O62" s="358"/>
    </row>
    <row r="63" spans="1:15" ht="17.25">
      <c r="A63" s="555">
        <v>57</v>
      </c>
      <c r="B63" s="807"/>
      <c r="C63" s="349">
        <v>56</v>
      </c>
      <c r="D63" s="5" t="s">
        <v>161</v>
      </c>
      <c r="E63" s="343" t="s">
        <v>33</v>
      </c>
      <c r="F63" s="45">
        <f t="shared" si="0"/>
        <v>53200</v>
      </c>
      <c r="G63" s="45"/>
      <c r="H63" s="792">
        <v>27729</v>
      </c>
      <c r="I63" s="1195">
        <v>25000</v>
      </c>
      <c r="J63" s="1181">
        <v>25471</v>
      </c>
      <c r="K63" s="84"/>
      <c r="L63" s="666">
        <f t="shared" si="1"/>
        <v>25471</v>
      </c>
      <c r="M63" s="662"/>
      <c r="O63" s="358"/>
    </row>
    <row r="64" spans="1:15" ht="17.25">
      <c r="A64" s="555">
        <v>58</v>
      </c>
      <c r="B64" s="807"/>
      <c r="C64" s="349">
        <v>57</v>
      </c>
      <c r="D64" s="841" t="s">
        <v>707</v>
      </c>
      <c r="E64" s="343" t="s">
        <v>33</v>
      </c>
      <c r="F64" s="45">
        <f t="shared" si="0"/>
        <v>10000</v>
      </c>
      <c r="G64" s="45"/>
      <c r="H64" s="792"/>
      <c r="I64" s="1195"/>
      <c r="J64" s="1181">
        <v>10000</v>
      </c>
      <c r="K64" s="84"/>
      <c r="L64" s="666">
        <f t="shared" si="1"/>
        <v>10000</v>
      </c>
      <c r="M64" s="662"/>
      <c r="O64" s="358"/>
    </row>
    <row r="65" spans="1:15" ht="17.25">
      <c r="A65" s="555">
        <v>59</v>
      </c>
      <c r="B65" s="807"/>
      <c r="C65" s="349">
        <v>58</v>
      </c>
      <c r="D65" s="5" t="s">
        <v>162</v>
      </c>
      <c r="E65" s="343" t="s">
        <v>33</v>
      </c>
      <c r="F65" s="45">
        <f t="shared" si="0"/>
        <v>402114</v>
      </c>
      <c r="G65" s="45">
        <f>2150+364</f>
        <v>2514</v>
      </c>
      <c r="H65" s="792">
        <v>4</v>
      </c>
      <c r="I65" s="1195">
        <v>0</v>
      </c>
      <c r="J65" s="1181">
        <v>24596</v>
      </c>
      <c r="K65" s="84"/>
      <c r="L65" s="666">
        <f t="shared" si="1"/>
        <v>24596</v>
      </c>
      <c r="M65" s="662">
        <v>375000</v>
      </c>
      <c r="O65" s="358"/>
    </row>
    <row r="66" spans="1:15" ht="17.25">
      <c r="A66" s="555">
        <v>60</v>
      </c>
      <c r="B66" s="807"/>
      <c r="C66" s="349">
        <v>59</v>
      </c>
      <c r="D66" s="5" t="s">
        <v>163</v>
      </c>
      <c r="E66" s="343" t="s">
        <v>33</v>
      </c>
      <c r="F66" s="45">
        <f t="shared" si="0"/>
        <v>33940</v>
      </c>
      <c r="G66" s="45"/>
      <c r="H66" s="792">
        <v>12375</v>
      </c>
      <c r="I66" s="1195">
        <v>21000</v>
      </c>
      <c r="J66" s="1181">
        <v>21565</v>
      </c>
      <c r="K66" s="84"/>
      <c r="L66" s="666">
        <f t="shared" si="1"/>
        <v>21565</v>
      </c>
      <c r="M66" s="662"/>
      <c r="O66" s="358"/>
    </row>
    <row r="67" spans="1:15" ht="17.25">
      <c r="A67" s="555">
        <v>61</v>
      </c>
      <c r="B67" s="807"/>
      <c r="C67" s="349">
        <v>60</v>
      </c>
      <c r="D67" s="841" t="s">
        <v>712</v>
      </c>
      <c r="E67" s="343" t="s">
        <v>33</v>
      </c>
      <c r="F67" s="45">
        <f t="shared" si="0"/>
        <v>9140</v>
      </c>
      <c r="G67" s="45"/>
      <c r="H67" s="792"/>
      <c r="I67" s="1195"/>
      <c r="J67" s="1181">
        <v>9140</v>
      </c>
      <c r="K67" s="84"/>
      <c r="L67" s="666">
        <f t="shared" si="1"/>
        <v>9140</v>
      </c>
      <c r="M67" s="662"/>
      <c r="O67" s="358"/>
    </row>
    <row r="68" spans="1:15" ht="33">
      <c r="A68" s="555">
        <v>62</v>
      </c>
      <c r="B68" s="807"/>
      <c r="C68" s="349">
        <v>61</v>
      </c>
      <c r="D68" s="5" t="s">
        <v>164</v>
      </c>
      <c r="E68" s="343" t="s">
        <v>33</v>
      </c>
      <c r="F68" s="45">
        <f t="shared" si="0"/>
        <v>0</v>
      </c>
      <c r="G68" s="45"/>
      <c r="H68" s="792"/>
      <c r="I68" s="1195">
        <v>6200</v>
      </c>
      <c r="J68" s="1181">
        <v>0</v>
      </c>
      <c r="K68" s="84"/>
      <c r="L68" s="666">
        <f t="shared" si="1"/>
        <v>0</v>
      </c>
      <c r="M68" s="662"/>
      <c r="O68" s="358"/>
    </row>
    <row r="69" spans="1:15" ht="150" customHeight="1">
      <c r="A69" s="555">
        <v>63</v>
      </c>
      <c r="B69" s="807"/>
      <c r="C69" s="349">
        <v>62</v>
      </c>
      <c r="D69" s="793" t="s">
        <v>1118</v>
      </c>
      <c r="E69" s="343" t="s">
        <v>33</v>
      </c>
      <c r="F69" s="45">
        <f>SUM(G69:H69,L69,M69)</f>
        <v>0</v>
      </c>
      <c r="G69" s="45"/>
      <c r="H69" s="792"/>
      <c r="I69" s="1195">
        <v>40000</v>
      </c>
      <c r="J69" s="1181">
        <v>40000</v>
      </c>
      <c r="K69" s="84">
        <v>-40000</v>
      </c>
      <c r="L69" s="666">
        <f t="shared" si="1"/>
        <v>0</v>
      </c>
      <c r="M69" s="662"/>
      <c r="O69" s="358"/>
    </row>
    <row r="70" spans="1:15" ht="150" customHeight="1">
      <c r="A70" s="555">
        <v>64</v>
      </c>
      <c r="B70" s="807"/>
      <c r="C70" s="349">
        <v>63</v>
      </c>
      <c r="D70" s="793" t="s">
        <v>1119</v>
      </c>
      <c r="E70" s="343" t="s">
        <v>33</v>
      </c>
      <c r="F70" s="45">
        <f t="shared" si="0"/>
        <v>23000</v>
      </c>
      <c r="G70" s="45"/>
      <c r="H70" s="792"/>
      <c r="I70" s="1195"/>
      <c r="J70" s="1181"/>
      <c r="K70" s="84">
        <v>23000</v>
      </c>
      <c r="L70" s="666">
        <f t="shared" si="1"/>
        <v>23000</v>
      </c>
      <c r="M70" s="662"/>
      <c r="O70" s="358"/>
    </row>
    <row r="71" spans="1:15" ht="17.25">
      <c r="A71" s="555">
        <v>65</v>
      </c>
      <c r="B71" s="807"/>
      <c r="C71" s="349">
        <v>64</v>
      </c>
      <c r="D71" s="793" t="s">
        <v>165</v>
      </c>
      <c r="E71" s="343" t="s">
        <v>33</v>
      </c>
      <c r="F71" s="45">
        <f t="shared" si="0"/>
        <v>20000</v>
      </c>
      <c r="G71" s="45"/>
      <c r="H71" s="792"/>
      <c r="I71" s="1195">
        <v>1500</v>
      </c>
      <c r="J71" s="1181">
        <v>1500</v>
      </c>
      <c r="K71" s="84"/>
      <c r="L71" s="666">
        <f t="shared" si="1"/>
        <v>1500</v>
      </c>
      <c r="M71" s="662">
        <v>18500</v>
      </c>
      <c r="O71" s="358"/>
    </row>
    <row r="72" spans="1:15" ht="17.25">
      <c r="A72" s="555">
        <v>66</v>
      </c>
      <c r="B72" s="807"/>
      <c r="C72" s="349">
        <v>65</v>
      </c>
      <c r="D72" s="5" t="s">
        <v>166</v>
      </c>
      <c r="E72" s="343" t="s">
        <v>33</v>
      </c>
      <c r="F72" s="45">
        <f t="shared" si="0"/>
        <v>59700</v>
      </c>
      <c r="G72" s="45"/>
      <c r="H72" s="792"/>
      <c r="I72" s="1195">
        <v>195000</v>
      </c>
      <c r="J72" s="1181">
        <v>9700</v>
      </c>
      <c r="K72" s="84"/>
      <c r="L72" s="666">
        <f t="shared" si="1"/>
        <v>9700</v>
      </c>
      <c r="M72" s="662">
        <v>50000</v>
      </c>
      <c r="O72" s="358"/>
    </row>
    <row r="73" spans="1:15" ht="17.25">
      <c r="A73" s="555">
        <v>67</v>
      </c>
      <c r="B73" s="807"/>
      <c r="C73" s="349">
        <v>66</v>
      </c>
      <c r="D73" s="5" t="s">
        <v>738</v>
      </c>
      <c r="E73" s="343" t="s">
        <v>33</v>
      </c>
      <c r="F73" s="45">
        <f t="shared" si="0"/>
        <v>1700</v>
      </c>
      <c r="G73" s="45"/>
      <c r="H73" s="792"/>
      <c r="I73" s="1195"/>
      <c r="J73" s="1181">
        <v>44700</v>
      </c>
      <c r="K73" s="84">
        <v>-43000</v>
      </c>
      <c r="L73" s="666">
        <f t="shared" si="1"/>
        <v>1700</v>
      </c>
      <c r="M73" s="662"/>
      <c r="O73" s="358"/>
    </row>
    <row r="74" spans="1:15" ht="17.25">
      <c r="A74" s="555">
        <v>68</v>
      </c>
      <c r="B74" s="807"/>
      <c r="C74" s="349">
        <v>67</v>
      </c>
      <c r="D74" s="841" t="s">
        <v>708</v>
      </c>
      <c r="E74" s="343" t="s">
        <v>33</v>
      </c>
      <c r="F74" s="45">
        <f t="shared" si="0"/>
        <v>13987</v>
      </c>
      <c r="G74" s="45"/>
      <c r="H74" s="792"/>
      <c r="I74" s="1195"/>
      <c r="J74" s="1181">
        <v>13987</v>
      </c>
      <c r="K74" s="84"/>
      <c r="L74" s="666">
        <f t="shared" si="1"/>
        <v>13987</v>
      </c>
      <c r="M74" s="662"/>
      <c r="O74" s="358"/>
    </row>
    <row r="75" spans="1:15" ht="33">
      <c r="A75" s="555">
        <v>69</v>
      </c>
      <c r="B75" s="807"/>
      <c r="C75" s="349">
        <v>68</v>
      </c>
      <c r="D75" s="841" t="s">
        <v>1120</v>
      </c>
      <c r="E75" s="343" t="s">
        <v>33</v>
      </c>
      <c r="F75" s="45">
        <f t="shared" si="0"/>
        <v>600</v>
      </c>
      <c r="G75" s="45"/>
      <c r="H75" s="792"/>
      <c r="I75" s="1195"/>
      <c r="J75" s="1181">
        <v>600</v>
      </c>
      <c r="K75" s="84"/>
      <c r="L75" s="666">
        <f t="shared" si="1"/>
        <v>600</v>
      </c>
      <c r="M75" s="662"/>
      <c r="O75" s="358"/>
    </row>
    <row r="76" spans="1:15" ht="17.25">
      <c r="A76" s="555">
        <v>70</v>
      </c>
      <c r="B76" s="807"/>
      <c r="C76" s="349">
        <v>69</v>
      </c>
      <c r="D76" s="841" t="s">
        <v>1121</v>
      </c>
      <c r="E76" s="343" t="s">
        <v>33</v>
      </c>
      <c r="F76" s="45">
        <f t="shared" si="0"/>
        <v>387</v>
      </c>
      <c r="G76" s="45"/>
      <c r="H76" s="792"/>
      <c r="I76" s="1195"/>
      <c r="J76" s="1181">
        <v>387</v>
      </c>
      <c r="K76" s="84"/>
      <c r="L76" s="666">
        <f t="shared" si="1"/>
        <v>387</v>
      </c>
      <c r="M76" s="662"/>
      <c r="O76" s="358"/>
    </row>
    <row r="77" spans="1:15" ht="33">
      <c r="A77" s="555">
        <v>71</v>
      </c>
      <c r="B77" s="807"/>
      <c r="C77" s="349">
        <v>70</v>
      </c>
      <c r="D77" s="785" t="s">
        <v>652</v>
      </c>
      <c r="E77" s="343" t="s">
        <v>33</v>
      </c>
      <c r="F77" s="45">
        <f t="shared" si="0"/>
        <v>250</v>
      </c>
      <c r="G77" s="45"/>
      <c r="H77" s="792"/>
      <c r="I77" s="1195"/>
      <c r="J77" s="1181">
        <v>250</v>
      </c>
      <c r="K77" s="84"/>
      <c r="L77" s="666">
        <f t="shared" si="1"/>
        <v>250</v>
      </c>
      <c r="M77" s="662"/>
      <c r="O77" s="358"/>
    </row>
    <row r="78" spans="1:15" ht="17.25">
      <c r="A78" s="555">
        <v>72</v>
      </c>
      <c r="B78" s="807"/>
      <c r="C78" s="349">
        <v>71</v>
      </c>
      <c r="D78" s="841" t="s">
        <v>709</v>
      </c>
      <c r="E78" s="343" t="s">
        <v>33</v>
      </c>
      <c r="F78" s="45">
        <f t="shared" si="0"/>
        <v>1000</v>
      </c>
      <c r="G78" s="45"/>
      <c r="H78" s="792"/>
      <c r="I78" s="1195"/>
      <c r="J78" s="1181">
        <v>1000</v>
      </c>
      <c r="K78" s="84"/>
      <c r="L78" s="666">
        <f t="shared" si="1"/>
        <v>1000</v>
      </c>
      <c r="M78" s="662"/>
      <c r="O78" s="358"/>
    </row>
    <row r="79" spans="1:15" ht="33">
      <c r="A79" s="555">
        <v>73</v>
      </c>
      <c r="B79" s="807"/>
      <c r="C79" s="349">
        <v>72</v>
      </c>
      <c r="D79" s="841" t="s">
        <v>710</v>
      </c>
      <c r="E79" s="343" t="s">
        <v>33</v>
      </c>
      <c r="F79" s="45">
        <f t="shared" si="0"/>
        <v>150</v>
      </c>
      <c r="G79" s="45"/>
      <c r="H79" s="792"/>
      <c r="I79" s="1195"/>
      <c r="J79" s="1181">
        <v>150</v>
      </c>
      <c r="K79" s="84"/>
      <c r="L79" s="666">
        <f aca="true" t="shared" si="2" ref="L79:L97">SUM(J79:K79)</f>
        <v>150</v>
      </c>
      <c r="M79" s="662"/>
      <c r="O79" s="358"/>
    </row>
    <row r="80" spans="1:15" ht="33">
      <c r="A80" s="555">
        <v>74</v>
      </c>
      <c r="B80" s="807"/>
      <c r="C80" s="349">
        <v>73</v>
      </c>
      <c r="D80" s="841" t="s">
        <v>653</v>
      </c>
      <c r="E80" s="343" t="s">
        <v>33</v>
      </c>
      <c r="F80" s="45">
        <f t="shared" si="0"/>
        <v>1320</v>
      </c>
      <c r="G80" s="45"/>
      <c r="H80" s="792">
        <v>980</v>
      </c>
      <c r="I80" s="1195"/>
      <c r="J80" s="1181">
        <v>340</v>
      </c>
      <c r="K80" s="84"/>
      <c r="L80" s="666">
        <f t="shared" si="2"/>
        <v>340</v>
      </c>
      <c r="M80" s="662"/>
      <c r="O80" s="358"/>
    </row>
    <row r="81" spans="1:15" ht="17.25">
      <c r="A81" s="555">
        <v>75</v>
      </c>
      <c r="B81" s="807"/>
      <c r="C81" s="349">
        <v>74</v>
      </c>
      <c r="D81" s="841" t="s">
        <v>797</v>
      </c>
      <c r="E81" s="343" t="s">
        <v>33</v>
      </c>
      <c r="F81" s="45">
        <f t="shared" si="0"/>
        <v>650</v>
      </c>
      <c r="G81" s="45"/>
      <c r="H81" s="792"/>
      <c r="I81" s="1195"/>
      <c r="J81" s="1181">
        <v>650</v>
      </c>
      <c r="K81" s="84"/>
      <c r="L81" s="666">
        <f t="shared" si="2"/>
        <v>650</v>
      </c>
      <c r="M81" s="662"/>
      <c r="O81" s="358"/>
    </row>
    <row r="82" spans="1:15" ht="33">
      <c r="A82" s="555">
        <v>76</v>
      </c>
      <c r="B82" s="807"/>
      <c r="C82" s="349">
        <v>75</v>
      </c>
      <c r="D82" s="841" t="s">
        <v>798</v>
      </c>
      <c r="E82" s="343" t="s">
        <v>33</v>
      </c>
      <c r="F82" s="45">
        <f t="shared" si="0"/>
        <v>460</v>
      </c>
      <c r="G82" s="45"/>
      <c r="H82" s="792"/>
      <c r="I82" s="1195"/>
      <c r="J82" s="1181">
        <v>460</v>
      </c>
      <c r="K82" s="84"/>
      <c r="L82" s="666">
        <f t="shared" si="2"/>
        <v>460</v>
      </c>
      <c r="M82" s="662"/>
      <c r="O82" s="358"/>
    </row>
    <row r="83" spans="1:15" ht="31.5" customHeight="1">
      <c r="A83" s="555">
        <v>77</v>
      </c>
      <c r="B83" s="807"/>
      <c r="C83" s="349">
        <v>76</v>
      </c>
      <c r="D83" s="841" t="s">
        <v>799</v>
      </c>
      <c r="E83" s="343" t="s">
        <v>33</v>
      </c>
      <c r="F83" s="45">
        <f t="shared" si="0"/>
        <v>200</v>
      </c>
      <c r="G83" s="45"/>
      <c r="H83" s="792"/>
      <c r="I83" s="1195"/>
      <c r="J83" s="1181">
        <v>200</v>
      </c>
      <c r="K83" s="84"/>
      <c r="L83" s="666">
        <f t="shared" si="2"/>
        <v>200</v>
      </c>
      <c r="M83" s="662"/>
      <c r="O83" s="358"/>
    </row>
    <row r="84" spans="1:15" ht="31.5" customHeight="1">
      <c r="A84" s="555">
        <v>78</v>
      </c>
      <c r="B84" s="807"/>
      <c r="C84" s="349">
        <v>77</v>
      </c>
      <c r="D84" s="841" t="s">
        <v>795</v>
      </c>
      <c r="E84" s="343" t="s">
        <v>33</v>
      </c>
      <c r="F84" s="45">
        <f t="shared" si="0"/>
        <v>0</v>
      </c>
      <c r="G84" s="45"/>
      <c r="H84" s="792"/>
      <c r="I84" s="1195"/>
      <c r="J84" s="1181">
        <v>40</v>
      </c>
      <c r="K84" s="84">
        <v>-40</v>
      </c>
      <c r="L84" s="666">
        <f t="shared" si="2"/>
        <v>0</v>
      </c>
      <c r="M84" s="662"/>
      <c r="O84" s="358"/>
    </row>
    <row r="85" spans="1:15" ht="17.25">
      <c r="A85" s="555">
        <v>79</v>
      </c>
      <c r="B85" s="807"/>
      <c r="C85" s="349">
        <v>78</v>
      </c>
      <c r="D85" s="841" t="s">
        <v>1122</v>
      </c>
      <c r="E85" s="343" t="s">
        <v>33</v>
      </c>
      <c r="F85" s="45">
        <f t="shared" si="0"/>
        <v>642</v>
      </c>
      <c r="G85" s="45"/>
      <c r="H85" s="792"/>
      <c r="I85" s="1195"/>
      <c r="J85" s="1181"/>
      <c r="K85" s="84">
        <v>642</v>
      </c>
      <c r="L85" s="666">
        <f t="shared" si="2"/>
        <v>642</v>
      </c>
      <c r="M85" s="662"/>
      <c r="O85" s="358"/>
    </row>
    <row r="86" spans="1:15" ht="17.25">
      <c r="A86" s="555">
        <v>80</v>
      </c>
      <c r="B86" s="807"/>
      <c r="C86" s="349">
        <v>79</v>
      </c>
      <c r="D86" s="841" t="s">
        <v>1123</v>
      </c>
      <c r="E86" s="343" t="s">
        <v>33</v>
      </c>
      <c r="F86" s="45">
        <f t="shared" si="0"/>
        <v>642</v>
      </c>
      <c r="G86" s="45"/>
      <c r="H86" s="792"/>
      <c r="I86" s="1195"/>
      <c r="J86" s="1181"/>
      <c r="K86" s="84">
        <v>642</v>
      </c>
      <c r="L86" s="666">
        <f t="shared" si="2"/>
        <v>642</v>
      </c>
      <c r="M86" s="662"/>
      <c r="O86" s="358"/>
    </row>
    <row r="87" spans="1:15" ht="17.25">
      <c r="A87" s="555">
        <v>81</v>
      </c>
      <c r="B87" s="807"/>
      <c r="C87" s="349">
        <v>80</v>
      </c>
      <c r="D87" s="841" t="s">
        <v>1124</v>
      </c>
      <c r="E87" s="343" t="s">
        <v>33</v>
      </c>
      <c r="F87" s="45">
        <f t="shared" si="0"/>
        <v>600</v>
      </c>
      <c r="G87" s="45"/>
      <c r="H87" s="792"/>
      <c r="I87" s="1195"/>
      <c r="J87" s="1181"/>
      <c r="K87" s="84">
        <v>600</v>
      </c>
      <c r="L87" s="666">
        <f t="shared" si="2"/>
        <v>600</v>
      </c>
      <c r="M87" s="662"/>
      <c r="O87" s="358"/>
    </row>
    <row r="88" spans="1:15" ht="17.25">
      <c r="A88" s="555">
        <v>82</v>
      </c>
      <c r="B88" s="807"/>
      <c r="C88" s="349">
        <v>81</v>
      </c>
      <c r="D88" s="841" t="s">
        <v>894</v>
      </c>
      <c r="E88" s="343" t="s">
        <v>33</v>
      </c>
      <c r="F88" s="45">
        <f t="shared" si="0"/>
        <v>50</v>
      </c>
      <c r="G88" s="45"/>
      <c r="H88" s="792"/>
      <c r="I88" s="1195"/>
      <c r="J88" s="1181">
        <v>50</v>
      </c>
      <c r="K88" s="84"/>
      <c r="L88" s="666">
        <f t="shared" si="2"/>
        <v>50</v>
      </c>
      <c r="M88" s="662"/>
      <c r="O88" s="358"/>
    </row>
    <row r="89" spans="1:15" ht="17.25">
      <c r="A89" s="555">
        <v>83</v>
      </c>
      <c r="B89" s="807"/>
      <c r="C89" s="349">
        <v>82</v>
      </c>
      <c r="D89" s="841" t="s">
        <v>840</v>
      </c>
      <c r="E89" s="343" t="s">
        <v>33</v>
      </c>
      <c r="F89" s="45">
        <f t="shared" si="0"/>
        <v>159</v>
      </c>
      <c r="G89" s="45"/>
      <c r="H89" s="792"/>
      <c r="I89" s="1195"/>
      <c r="J89" s="1181">
        <v>159</v>
      </c>
      <c r="K89" s="84"/>
      <c r="L89" s="666">
        <f t="shared" si="2"/>
        <v>159</v>
      </c>
      <c r="M89" s="662"/>
      <c r="O89" s="358"/>
    </row>
    <row r="90" spans="1:15" ht="17.25">
      <c r="A90" s="555">
        <v>84</v>
      </c>
      <c r="B90" s="807"/>
      <c r="C90" s="349">
        <v>83</v>
      </c>
      <c r="D90" s="842" t="s">
        <v>167</v>
      </c>
      <c r="E90" s="343" t="s">
        <v>33</v>
      </c>
      <c r="F90" s="45">
        <f t="shared" si="0"/>
        <v>49760</v>
      </c>
      <c r="G90" s="45">
        <v>0</v>
      </c>
      <c r="H90" s="792">
        <v>14322</v>
      </c>
      <c r="I90" s="1195">
        <v>35000</v>
      </c>
      <c r="J90" s="1181">
        <v>35438</v>
      </c>
      <c r="K90" s="84"/>
      <c r="L90" s="666">
        <f t="shared" si="2"/>
        <v>35438</v>
      </c>
      <c r="M90" s="662"/>
      <c r="O90" s="358"/>
    </row>
    <row r="91" spans="1:15" ht="33">
      <c r="A91" s="555">
        <v>85</v>
      </c>
      <c r="B91" s="807"/>
      <c r="C91" s="349">
        <v>84</v>
      </c>
      <c r="D91" s="842" t="s">
        <v>720</v>
      </c>
      <c r="E91" s="343" t="s">
        <v>33</v>
      </c>
      <c r="F91" s="45">
        <f t="shared" si="0"/>
        <v>0</v>
      </c>
      <c r="G91" s="45"/>
      <c r="H91" s="792"/>
      <c r="I91" s="1195"/>
      <c r="J91" s="1181">
        <v>0</v>
      </c>
      <c r="K91" s="84"/>
      <c r="L91" s="666">
        <f t="shared" si="2"/>
        <v>0</v>
      </c>
      <c r="M91" s="662"/>
      <c r="O91" s="358"/>
    </row>
    <row r="92" spans="1:15" ht="49.5">
      <c r="A92" s="555">
        <v>86</v>
      </c>
      <c r="B92" s="807"/>
      <c r="C92" s="349">
        <v>85</v>
      </c>
      <c r="D92" s="841" t="s">
        <v>732</v>
      </c>
      <c r="E92" s="343" t="s">
        <v>33</v>
      </c>
      <c r="F92" s="45">
        <f aca="true" t="shared" si="3" ref="F92:F103">SUM(G92:H92,L92,M92)</f>
        <v>5500</v>
      </c>
      <c r="G92" s="45"/>
      <c r="H92" s="792"/>
      <c r="I92" s="1195"/>
      <c r="J92" s="1181">
        <v>5500</v>
      </c>
      <c r="K92" s="84"/>
      <c r="L92" s="666">
        <f t="shared" si="2"/>
        <v>5500</v>
      </c>
      <c r="M92" s="662"/>
      <c r="O92" s="358"/>
    </row>
    <row r="93" spans="1:15" ht="33">
      <c r="A93" s="555">
        <v>87</v>
      </c>
      <c r="B93" s="807"/>
      <c r="C93" s="349">
        <v>86</v>
      </c>
      <c r="D93" s="841" t="s">
        <v>733</v>
      </c>
      <c r="E93" s="343" t="s">
        <v>33</v>
      </c>
      <c r="F93" s="45">
        <f t="shared" si="3"/>
        <v>7150</v>
      </c>
      <c r="G93" s="45"/>
      <c r="H93" s="792"/>
      <c r="I93" s="1195"/>
      <c r="J93" s="1181">
        <v>4737</v>
      </c>
      <c r="K93" s="84"/>
      <c r="L93" s="666">
        <f t="shared" si="2"/>
        <v>4737</v>
      </c>
      <c r="M93" s="662">
        <v>2413</v>
      </c>
      <c r="O93" s="358"/>
    </row>
    <row r="94" spans="1:15" ht="33">
      <c r="A94" s="555">
        <v>88</v>
      </c>
      <c r="B94" s="807"/>
      <c r="C94" s="349">
        <v>87</v>
      </c>
      <c r="D94" s="841" t="s">
        <v>734</v>
      </c>
      <c r="E94" s="343" t="s">
        <v>33</v>
      </c>
      <c r="F94" s="45">
        <f t="shared" si="3"/>
        <v>8250</v>
      </c>
      <c r="G94" s="45"/>
      <c r="H94" s="792"/>
      <c r="I94" s="1195"/>
      <c r="J94" s="1181">
        <v>3140</v>
      </c>
      <c r="K94" s="84"/>
      <c r="L94" s="666">
        <f t="shared" si="2"/>
        <v>3140</v>
      </c>
      <c r="M94" s="662">
        <v>5110</v>
      </c>
      <c r="O94" s="358"/>
    </row>
    <row r="95" spans="1:15" ht="33">
      <c r="A95" s="555">
        <v>89</v>
      </c>
      <c r="B95" s="807"/>
      <c r="C95" s="349">
        <v>88</v>
      </c>
      <c r="D95" s="841" t="s">
        <v>735</v>
      </c>
      <c r="E95" s="343" t="s">
        <v>33</v>
      </c>
      <c r="F95" s="45">
        <f t="shared" si="3"/>
        <v>10850</v>
      </c>
      <c r="G95" s="45"/>
      <c r="H95" s="792"/>
      <c r="I95" s="1195"/>
      <c r="J95" s="1181">
        <v>4119</v>
      </c>
      <c r="K95" s="84"/>
      <c r="L95" s="666">
        <f t="shared" si="2"/>
        <v>4119</v>
      </c>
      <c r="M95" s="662">
        <v>6731</v>
      </c>
      <c r="O95" s="358"/>
    </row>
    <row r="96" spans="1:15" ht="31.5" customHeight="1">
      <c r="A96" s="555">
        <v>90</v>
      </c>
      <c r="B96" s="807"/>
      <c r="C96" s="349">
        <v>89</v>
      </c>
      <c r="D96" s="841" t="s">
        <v>736</v>
      </c>
      <c r="E96" s="343" t="s">
        <v>33</v>
      </c>
      <c r="F96" s="45">
        <f t="shared" si="3"/>
        <v>4500</v>
      </c>
      <c r="G96" s="45"/>
      <c r="H96" s="792"/>
      <c r="I96" s="1195"/>
      <c r="J96" s="1181">
        <v>4500</v>
      </c>
      <c r="K96" s="84"/>
      <c r="L96" s="666">
        <f t="shared" si="2"/>
        <v>4500</v>
      </c>
      <c r="M96" s="662"/>
      <c r="O96" s="358"/>
    </row>
    <row r="97" spans="1:15" ht="31.5" customHeight="1">
      <c r="A97" s="555">
        <v>91</v>
      </c>
      <c r="B97" s="807"/>
      <c r="C97" s="349">
        <v>90</v>
      </c>
      <c r="D97" s="841" t="s">
        <v>973</v>
      </c>
      <c r="E97" s="343" t="s">
        <v>33</v>
      </c>
      <c r="F97" s="45">
        <f t="shared" si="3"/>
        <v>20000</v>
      </c>
      <c r="G97" s="45"/>
      <c r="H97" s="792"/>
      <c r="I97" s="1195"/>
      <c r="J97" s="1181"/>
      <c r="K97" s="84">
        <v>20000</v>
      </c>
      <c r="L97" s="666">
        <f t="shared" si="2"/>
        <v>20000</v>
      </c>
      <c r="M97" s="662"/>
      <c r="O97" s="358"/>
    </row>
    <row r="98" spans="1:15" ht="31.5" customHeight="1">
      <c r="A98" s="555">
        <v>92</v>
      </c>
      <c r="B98" s="807"/>
      <c r="C98" s="349">
        <v>91</v>
      </c>
      <c r="D98" s="841" t="s">
        <v>169</v>
      </c>
      <c r="E98" s="343" t="s">
        <v>33</v>
      </c>
      <c r="F98" s="45">
        <f t="shared" si="3"/>
        <v>41300</v>
      </c>
      <c r="G98" s="45">
        <v>250</v>
      </c>
      <c r="H98" s="792">
        <v>18050</v>
      </c>
      <c r="I98" s="1195"/>
      <c r="J98" s="1181">
        <v>23000</v>
      </c>
      <c r="K98" s="84"/>
      <c r="L98" s="666">
        <f>SUM(J98:K98)</f>
        <v>23000</v>
      </c>
      <c r="M98" s="662"/>
      <c r="O98" s="358"/>
    </row>
    <row r="99" spans="1:15" ht="18" customHeight="1">
      <c r="A99" s="555">
        <v>93</v>
      </c>
      <c r="B99" s="1351"/>
      <c r="C99" s="349">
        <v>92</v>
      </c>
      <c r="D99" s="1352" t="s">
        <v>170</v>
      </c>
      <c r="E99" s="343" t="s">
        <v>33</v>
      </c>
      <c r="F99" s="45">
        <f t="shared" si="3"/>
        <v>1100000</v>
      </c>
      <c r="G99" s="45">
        <v>140000</v>
      </c>
      <c r="H99" s="792">
        <v>120000</v>
      </c>
      <c r="I99" s="1195"/>
      <c r="J99" s="1181">
        <v>120000</v>
      </c>
      <c r="K99" s="84"/>
      <c r="L99" s="666">
        <f>SUM(J99:K99)</f>
        <v>120000</v>
      </c>
      <c r="M99" s="662">
        <v>720000</v>
      </c>
      <c r="O99" s="358"/>
    </row>
    <row r="100" spans="1:15" ht="18" customHeight="1">
      <c r="A100" s="555">
        <v>94</v>
      </c>
      <c r="B100" s="1351"/>
      <c r="C100" s="349">
        <v>93</v>
      </c>
      <c r="D100" s="1352" t="s">
        <v>171</v>
      </c>
      <c r="E100" s="343" t="s">
        <v>33</v>
      </c>
      <c r="F100" s="45">
        <f t="shared" si="3"/>
        <v>800</v>
      </c>
      <c r="G100" s="45"/>
      <c r="H100" s="792"/>
      <c r="I100" s="1195"/>
      <c r="J100" s="1181">
        <v>800</v>
      </c>
      <c r="K100" s="84"/>
      <c r="L100" s="666">
        <f>SUM(J100:K100)</f>
        <v>800</v>
      </c>
      <c r="M100" s="662"/>
      <c r="O100" s="358"/>
    </row>
    <row r="101" spans="1:15" ht="18" customHeight="1">
      <c r="A101" s="555">
        <v>95</v>
      </c>
      <c r="B101" s="1351"/>
      <c r="C101" s="349">
        <v>94</v>
      </c>
      <c r="D101" s="1352" t="s">
        <v>172</v>
      </c>
      <c r="E101" s="343" t="s">
        <v>33</v>
      </c>
      <c r="F101" s="45">
        <f t="shared" si="3"/>
        <v>8114230</v>
      </c>
      <c r="G101" s="45">
        <f>1132500+579830</f>
        <v>1712330</v>
      </c>
      <c r="H101" s="792">
        <v>1080000</v>
      </c>
      <c r="I101" s="1195"/>
      <c r="J101" s="1181">
        <v>707280</v>
      </c>
      <c r="K101" s="84"/>
      <c r="L101" s="666">
        <f>SUM(J101:K101)</f>
        <v>707280</v>
      </c>
      <c r="M101" s="662">
        <v>4614620</v>
      </c>
      <c r="O101" s="358"/>
    </row>
    <row r="102" spans="1:15" ht="33">
      <c r="A102" s="555">
        <v>96</v>
      </c>
      <c r="B102" s="807"/>
      <c r="C102" s="349">
        <v>95</v>
      </c>
      <c r="D102" s="841" t="s">
        <v>173</v>
      </c>
      <c r="E102" s="343" t="s">
        <v>33</v>
      </c>
      <c r="F102" s="45">
        <f t="shared" si="3"/>
        <v>743800</v>
      </c>
      <c r="G102" s="45">
        <v>0</v>
      </c>
      <c r="H102" s="792">
        <v>718800</v>
      </c>
      <c r="I102" s="1195"/>
      <c r="J102" s="1181">
        <v>25000</v>
      </c>
      <c r="K102" s="84"/>
      <c r="L102" s="666">
        <f>SUM(J102:K102)</f>
        <v>25000</v>
      </c>
      <c r="M102" s="662"/>
      <c r="O102" s="358"/>
    </row>
    <row r="103" spans="1:15" ht="18" customHeight="1">
      <c r="A103" s="555">
        <v>97</v>
      </c>
      <c r="B103" s="1351"/>
      <c r="C103" s="349">
        <v>96</v>
      </c>
      <c r="D103" s="1352" t="s">
        <v>757</v>
      </c>
      <c r="E103" s="343" t="s">
        <v>33</v>
      </c>
      <c r="F103" s="45">
        <f t="shared" si="3"/>
        <v>18900</v>
      </c>
      <c r="G103" s="45"/>
      <c r="H103" s="792">
        <v>13900</v>
      </c>
      <c r="I103" s="1195"/>
      <c r="J103" s="1181">
        <v>5000</v>
      </c>
      <c r="K103" s="84"/>
      <c r="L103" s="666">
        <f>SUM(J103:K103)</f>
        <v>5000</v>
      </c>
      <c r="M103" s="662"/>
      <c r="O103" s="358"/>
    </row>
    <row r="104" spans="1:15" s="795" customFormat="1" ht="25.5" customHeight="1" thickBot="1">
      <c r="A104" s="555">
        <v>98</v>
      </c>
      <c r="B104" s="866"/>
      <c r="C104" s="658"/>
      <c r="D104" s="794" t="s">
        <v>777</v>
      </c>
      <c r="E104" s="658"/>
      <c r="F104" s="659">
        <f>SUM(F8:F96)+F98+F99+F100+F101+F102+F103+F97</f>
        <v>17388369</v>
      </c>
      <c r="G104" s="659">
        <f>SUM(G8:G96)+G98+G99+G100+G101+G102+G103+G97</f>
        <v>3992836</v>
      </c>
      <c r="H104" s="1532">
        <f>SUM(H8:H96)+H98+H99+H100+H101+H102+H103+H97</f>
        <v>2767979</v>
      </c>
      <c r="I104" s="1533">
        <f>SUM(I8:I96)+I98+I99+I100+I101+I102+I103+I97</f>
        <v>1712579</v>
      </c>
      <c r="J104" s="667">
        <f>SUM(J8:J96)+J98+J99+J100+J101+J102+J103+J97</f>
        <v>5330341</v>
      </c>
      <c r="K104" s="667">
        <f>SUM(K8:K96)+K98+K99+K100+K101+K102+K103+K97</f>
        <v>-499161</v>
      </c>
      <c r="L104" s="1534">
        <f>SUM(L8:L96)+L98+L99+L100+L101+L102+L103+L97</f>
        <v>4831180</v>
      </c>
      <c r="M104" s="663">
        <f>SUM(M8:M96)+M98+M99+M100+M101+M102+M103</f>
        <v>5796374</v>
      </c>
      <c r="O104" s="787"/>
    </row>
    <row r="105" spans="1:15" s="796" customFormat="1" ht="39.75" customHeight="1" thickTop="1">
      <c r="A105" s="1530">
        <v>99</v>
      </c>
      <c r="B105" s="47">
        <v>18</v>
      </c>
      <c r="C105" s="316"/>
      <c r="D105" s="1350" t="s">
        <v>168</v>
      </c>
      <c r="E105" s="316"/>
      <c r="F105" s="845"/>
      <c r="G105" s="845"/>
      <c r="H105" s="846"/>
      <c r="I105" s="1198"/>
      <c r="J105" s="1183"/>
      <c r="K105" s="847"/>
      <c r="L105" s="848"/>
      <c r="M105" s="850"/>
      <c r="O105" s="797"/>
    </row>
    <row r="106" spans="1:15" ht="33" customHeight="1">
      <c r="A106" s="555">
        <v>100</v>
      </c>
      <c r="B106" s="807"/>
      <c r="C106" s="349">
        <v>1</v>
      </c>
      <c r="D106" s="798" t="s">
        <v>169</v>
      </c>
      <c r="E106" s="343" t="s">
        <v>33</v>
      </c>
      <c r="F106" s="45">
        <f aca="true" t="shared" si="4" ref="F106:F111">SUM(G106:H106,L106,M106)</f>
        <v>0</v>
      </c>
      <c r="G106" s="45"/>
      <c r="H106" s="792"/>
      <c r="I106" s="1195">
        <v>23000</v>
      </c>
      <c r="J106" s="1181">
        <v>0</v>
      </c>
      <c r="K106" s="84"/>
      <c r="L106" s="666">
        <f>SUM(J106:K106)</f>
        <v>0</v>
      </c>
      <c r="M106" s="662"/>
      <c r="O106" s="358"/>
    </row>
    <row r="107" spans="1:15" ht="19.5" customHeight="1">
      <c r="A107" s="555">
        <v>101</v>
      </c>
      <c r="B107" s="807"/>
      <c r="C107" s="349">
        <v>2</v>
      </c>
      <c r="D107" s="798" t="s">
        <v>170</v>
      </c>
      <c r="E107" s="343" t="s">
        <v>33</v>
      </c>
      <c r="F107" s="45">
        <f t="shared" si="4"/>
        <v>0</v>
      </c>
      <c r="G107" s="45"/>
      <c r="H107" s="792"/>
      <c r="I107" s="1195">
        <v>120000</v>
      </c>
      <c r="J107" s="1181">
        <v>0</v>
      </c>
      <c r="K107" s="84"/>
      <c r="L107" s="666">
        <f aca="true" t="shared" si="5" ref="L107:L113">SUM(J107:K107)</f>
        <v>0</v>
      </c>
      <c r="M107" s="662"/>
      <c r="O107" s="358"/>
    </row>
    <row r="108" spans="1:15" ht="19.5" customHeight="1">
      <c r="A108" s="555">
        <v>102</v>
      </c>
      <c r="B108" s="807"/>
      <c r="C108" s="349">
        <v>3</v>
      </c>
      <c r="D108" s="798" t="s">
        <v>171</v>
      </c>
      <c r="E108" s="343" t="s">
        <v>33</v>
      </c>
      <c r="F108" s="45">
        <f t="shared" si="4"/>
        <v>0</v>
      </c>
      <c r="G108" s="45"/>
      <c r="H108" s="792"/>
      <c r="I108" s="1195">
        <v>800</v>
      </c>
      <c r="J108" s="1181">
        <v>0</v>
      </c>
      <c r="K108" s="84"/>
      <c r="L108" s="666">
        <f t="shared" si="5"/>
        <v>0</v>
      </c>
      <c r="M108" s="662"/>
      <c r="O108" s="358"/>
    </row>
    <row r="109" spans="1:15" ht="19.5" customHeight="1">
      <c r="A109" s="555">
        <v>103</v>
      </c>
      <c r="B109" s="807"/>
      <c r="C109" s="349">
        <v>4</v>
      </c>
      <c r="D109" s="798" t="s">
        <v>172</v>
      </c>
      <c r="E109" s="343" t="s">
        <v>33</v>
      </c>
      <c r="F109" s="45">
        <f>SUM(G109:H109,L109,M109)</f>
        <v>0</v>
      </c>
      <c r="G109" s="45"/>
      <c r="H109" s="792"/>
      <c r="I109" s="1195">
        <v>579830</v>
      </c>
      <c r="J109" s="1181">
        <v>0</v>
      </c>
      <c r="K109" s="84"/>
      <c r="L109" s="666">
        <f t="shared" si="5"/>
        <v>0</v>
      </c>
      <c r="M109" s="662"/>
      <c r="O109" s="358"/>
    </row>
    <row r="110" spans="1:15" ht="33">
      <c r="A110" s="555">
        <v>104</v>
      </c>
      <c r="B110" s="807"/>
      <c r="C110" s="349">
        <v>5</v>
      </c>
      <c r="D110" s="842" t="s">
        <v>173</v>
      </c>
      <c r="E110" s="343" t="s">
        <v>33</v>
      </c>
      <c r="F110" s="45">
        <f t="shared" si="4"/>
        <v>0</v>
      </c>
      <c r="G110" s="45"/>
      <c r="H110" s="792"/>
      <c r="I110" s="1195">
        <v>25000</v>
      </c>
      <c r="J110" s="1181">
        <v>0</v>
      </c>
      <c r="K110" s="84"/>
      <c r="L110" s="666">
        <f t="shared" si="5"/>
        <v>0</v>
      </c>
      <c r="M110" s="662"/>
      <c r="O110" s="358"/>
    </row>
    <row r="111" spans="1:15" ht="19.5" customHeight="1">
      <c r="A111" s="555">
        <v>105</v>
      </c>
      <c r="B111" s="807"/>
      <c r="C111" s="349">
        <v>6</v>
      </c>
      <c r="D111" s="68" t="s">
        <v>757</v>
      </c>
      <c r="E111" s="343" t="s">
        <v>33</v>
      </c>
      <c r="F111" s="45">
        <f t="shared" si="4"/>
        <v>0</v>
      </c>
      <c r="G111" s="45"/>
      <c r="H111" s="792"/>
      <c r="I111" s="1195"/>
      <c r="J111" s="1181">
        <v>0</v>
      </c>
      <c r="K111" s="84"/>
      <c r="L111" s="666">
        <f t="shared" si="5"/>
        <v>0</v>
      </c>
      <c r="M111" s="662"/>
      <c r="O111" s="358"/>
    </row>
    <row r="112" spans="1:15" ht="19.5" customHeight="1">
      <c r="A112" s="555">
        <v>106</v>
      </c>
      <c r="B112" s="1351"/>
      <c r="C112" s="349">
        <v>7</v>
      </c>
      <c r="D112" s="5" t="s">
        <v>749</v>
      </c>
      <c r="E112" s="343" t="s">
        <v>33</v>
      </c>
      <c r="F112" s="45">
        <f>SUM(G112:H112,L112,M112)</f>
        <v>5000</v>
      </c>
      <c r="G112" s="45"/>
      <c r="H112" s="792"/>
      <c r="I112" s="1195"/>
      <c r="J112" s="1181">
        <v>5000</v>
      </c>
      <c r="K112" s="84"/>
      <c r="L112" s="666">
        <f t="shared" si="5"/>
        <v>5000</v>
      </c>
      <c r="M112" s="662"/>
      <c r="O112" s="358"/>
    </row>
    <row r="113" spans="1:15" ht="54.75" customHeight="1">
      <c r="A113" s="555">
        <v>107</v>
      </c>
      <c r="B113" s="1353"/>
      <c r="C113" s="831" t="s">
        <v>598</v>
      </c>
      <c r="D113" s="1535" t="s">
        <v>694</v>
      </c>
      <c r="E113" s="833" t="s">
        <v>33</v>
      </c>
      <c r="F113" s="843">
        <f>SUM(G113:H113,L113,M113)</f>
        <v>29748</v>
      </c>
      <c r="G113" s="843"/>
      <c r="H113" s="844"/>
      <c r="I113" s="1196"/>
      <c r="J113" s="1182"/>
      <c r="K113" s="849">
        <v>29748</v>
      </c>
      <c r="L113" s="1524">
        <f t="shared" si="5"/>
        <v>29748</v>
      </c>
      <c r="M113" s="851"/>
      <c r="O113" s="358"/>
    </row>
    <row r="114" spans="1:15" ht="25.5" customHeight="1" thickBot="1">
      <c r="A114" s="555">
        <v>108</v>
      </c>
      <c r="B114" s="866"/>
      <c r="C114" s="658"/>
      <c r="D114" s="794" t="s">
        <v>759</v>
      </c>
      <c r="E114" s="658"/>
      <c r="F114" s="659">
        <f>SUM(F110,F109,F108,F107,F106)+F112+F111+F113</f>
        <v>34748</v>
      </c>
      <c r="G114" s="659">
        <f>SUM(G110,G109,G108,G107,G106)+G112+G111+G113</f>
        <v>0</v>
      </c>
      <c r="H114" s="659">
        <f>SUM(H110,H109,H108,H107,H106)+H112+H111+H113</f>
        <v>0</v>
      </c>
      <c r="I114" s="1197">
        <f>SUM(I110,I109,I108,I107,I106)+I111+I112+I113</f>
        <v>748630</v>
      </c>
      <c r="J114" s="659">
        <f>SUM(J110,J109,J108,J107,J106)+J111+J112+J113</f>
        <v>5000</v>
      </c>
      <c r="K114" s="659">
        <f>SUM(K110,K109,K108,K107,K106)+K111+K112+K113</f>
        <v>29748</v>
      </c>
      <c r="L114" s="1531">
        <f>SUM(L110,L109,L108,L107,L106)+L111+L112+L113</f>
        <v>34748</v>
      </c>
      <c r="M114" s="1526">
        <f>SUM(M110,M109,M108,M107,M106)+M111+M112+M113</f>
        <v>0</v>
      </c>
      <c r="O114" s="358"/>
    </row>
    <row r="115" spans="1:15" s="806" customFormat="1" ht="30" customHeight="1" thickTop="1">
      <c r="A115" s="555">
        <v>109</v>
      </c>
      <c r="B115" s="799"/>
      <c r="C115" s="869"/>
      <c r="D115" s="800" t="s">
        <v>174</v>
      </c>
      <c r="E115" s="556"/>
      <c r="F115" s="801"/>
      <c r="G115" s="801"/>
      <c r="H115" s="802"/>
      <c r="I115" s="1199"/>
      <c r="J115" s="1184"/>
      <c r="K115" s="836"/>
      <c r="L115" s="803"/>
      <c r="M115" s="804"/>
      <c r="N115" s="805"/>
      <c r="O115" s="797"/>
    </row>
    <row r="116" spans="1:15" s="796" customFormat="1" ht="17.25">
      <c r="A116" s="555">
        <v>110</v>
      </c>
      <c r="B116" s="807">
        <v>1</v>
      </c>
      <c r="C116" s="349"/>
      <c r="D116" s="327" t="s">
        <v>175</v>
      </c>
      <c r="E116" s="29"/>
      <c r="F116" s="808"/>
      <c r="G116" s="815"/>
      <c r="H116" s="569"/>
      <c r="I116" s="1200"/>
      <c r="J116" s="1185"/>
      <c r="K116" s="837"/>
      <c r="L116" s="810"/>
      <c r="M116" s="579"/>
      <c r="O116" s="797"/>
    </row>
    <row r="117" spans="1:15" s="795" customFormat="1" ht="66">
      <c r="A117" s="555">
        <v>111</v>
      </c>
      <c r="B117" s="807"/>
      <c r="C117" s="349">
        <v>1</v>
      </c>
      <c r="D117" s="5" t="s">
        <v>782</v>
      </c>
      <c r="E117" s="343" t="s">
        <v>33</v>
      </c>
      <c r="F117" s="808">
        <f aca="true" t="shared" si="6" ref="F117:F181">SUM(G117:H117,L117,M117)</f>
        <v>940</v>
      </c>
      <c r="G117" s="808"/>
      <c r="H117" s="809"/>
      <c r="I117" s="1201">
        <v>640</v>
      </c>
      <c r="J117" s="1186">
        <v>940</v>
      </c>
      <c r="K117" s="838"/>
      <c r="L117" s="810">
        <f>SUM(J117:K117)</f>
        <v>940</v>
      </c>
      <c r="M117" s="811"/>
      <c r="N117" s="787"/>
      <c r="O117" s="358"/>
    </row>
    <row r="118" spans="1:15" s="795" customFormat="1" ht="17.25">
      <c r="A118" s="555">
        <v>112</v>
      </c>
      <c r="B118" s="807"/>
      <c r="C118" s="349">
        <v>2</v>
      </c>
      <c r="D118" s="5" t="s">
        <v>658</v>
      </c>
      <c r="E118" s="343" t="s">
        <v>33</v>
      </c>
      <c r="F118" s="808">
        <f t="shared" si="6"/>
        <v>778</v>
      </c>
      <c r="G118" s="808"/>
      <c r="H118" s="809"/>
      <c r="I118" s="1201"/>
      <c r="J118" s="1186">
        <v>778</v>
      </c>
      <c r="K118" s="838"/>
      <c r="L118" s="810">
        <f aca="true" t="shared" si="7" ref="L118:L190">SUM(J118:K118)</f>
        <v>778</v>
      </c>
      <c r="M118" s="811"/>
      <c r="N118" s="787"/>
      <c r="O118" s="358"/>
    </row>
    <row r="119" spans="1:15" s="795" customFormat="1" ht="17.25">
      <c r="A119" s="555">
        <v>113</v>
      </c>
      <c r="B119" s="807"/>
      <c r="C119" s="349">
        <v>3</v>
      </c>
      <c r="D119" s="5" t="s">
        <v>659</v>
      </c>
      <c r="E119" s="343" t="s">
        <v>33</v>
      </c>
      <c r="F119" s="808">
        <f t="shared" si="6"/>
        <v>250</v>
      </c>
      <c r="G119" s="808"/>
      <c r="H119" s="809"/>
      <c r="I119" s="1201"/>
      <c r="J119" s="1186">
        <v>250</v>
      </c>
      <c r="K119" s="838"/>
      <c r="L119" s="810">
        <f t="shared" si="7"/>
        <v>250</v>
      </c>
      <c r="M119" s="811"/>
      <c r="N119" s="787"/>
      <c r="O119" s="358"/>
    </row>
    <row r="120" spans="1:15" s="795" customFormat="1" ht="17.25">
      <c r="A120" s="555">
        <v>114</v>
      </c>
      <c r="B120" s="807"/>
      <c r="C120" s="349">
        <v>4</v>
      </c>
      <c r="D120" s="5" t="s">
        <v>809</v>
      </c>
      <c r="E120" s="343" t="s">
        <v>33</v>
      </c>
      <c r="F120" s="808">
        <f t="shared" si="6"/>
        <v>403</v>
      </c>
      <c r="G120" s="808"/>
      <c r="H120" s="809"/>
      <c r="I120" s="1201"/>
      <c r="J120" s="1186">
        <v>403</v>
      </c>
      <c r="K120" s="838"/>
      <c r="L120" s="810">
        <f t="shared" si="7"/>
        <v>403</v>
      </c>
      <c r="M120" s="811"/>
      <c r="N120" s="787"/>
      <c r="O120" s="358"/>
    </row>
    <row r="121" spans="1:15" s="796" customFormat="1" ht="17.25">
      <c r="A121" s="555">
        <v>115</v>
      </c>
      <c r="B121" s="807">
        <v>1</v>
      </c>
      <c r="C121" s="349"/>
      <c r="D121" s="327" t="s">
        <v>60</v>
      </c>
      <c r="E121" s="29"/>
      <c r="F121" s="808"/>
      <c r="G121" s="812"/>
      <c r="H121" s="813"/>
      <c r="I121" s="1202"/>
      <c r="J121" s="1187"/>
      <c r="K121" s="1420"/>
      <c r="L121" s="810"/>
      <c r="M121" s="814"/>
      <c r="O121" s="797"/>
    </row>
    <row r="122" spans="1:15" ht="33.75" customHeight="1">
      <c r="A122" s="555">
        <v>116</v>
      </c>
      <c r="B122" s="807"/>
      <c r="C122" s="349">
        <v>1</v>
      </c>
      <c r="D122" s="5" t="s">
        <v>657</v>
      </c>
      <c r="E122" s="343" t="s">
        <v>33</v>
      </c>
      <c r="F122" s="808">
        <f t="shared" si="6"/>
        <v>391</v>
      </c>
      <c r="G122" s="808"/>
      <c r="H122" s="809"/>
      <c r="I122" s="1201">
        <v>180</v>
      </c>
      <c r="J122" s="1186">
        <v>391</v>
      </c>
      <c r="K122" s="838"/>
      <c r="L122" s="810">
        <f t="shared" si="7"/>
        <v>391</v>
      </c>
      <c r="M122" s="811"/>
      <c r="O122" s="358"/>
    </row>
    <row r="123" spans="1:15" s="796" customFormat="1" ht="30" customHeight="1">
      <c r="A123" s="555">
        <v>117</v>
      </c>
      <c r="B123" s="807">
        <v>2</v>
      </c>
      <c r="C123" s="349"/>
      <c r="D123" s="327" t="s">
        <v>176</v>
      </c>
      <c r="E123" s="29"/>
      <c r="F123" s="808"/>
      <c r="G123" s="815"/>
      <c r="H123" s="569"/>
      <c r="I123" s="1200"/>
      <c r="J123" s="1185"/>
      <c r="K123" s="837"/>
      <c r="L123" s="810"/>
      <c r="M123" s="579"/>
      <c r="O123" s="797"/>
    </row>
    <row r="124" spans="1:15" ht="19.5" customHeight="1">
      <c r="A124" s="555">
        <v>118</v>
      </c>
      <c r="B124" s="807"/>
      <c r="C124" s="349">
        <v>1</v>
      </c>
      <c r="D124" s="5" t="s">
        <v>177</v>
      </c>
      <c r="E124" s="343"/>
      <c r="F124" s="808">
        <f t="shared" si="6"/>
        <v>500</v>
      </c>
      <c r="G124" s="808"/>
      <c r="H124" s="809"/>
      <c r="I124" s="1201">
        <v>500</v>
      </c>
      <c r="J124" s="1186">
        <v>500</v>
      </c>
      <c r="K124" s="838"/>
      <c r="L124" s="810">
        <f t="shared" si="7"/>
        <v>500</v>
      </c>
      <c r="M124" s="811"/>
      <c r="O124" s="358"/>
    </row>
    <row r="125" spans="1:15" ht="125.25" customHeight="1">
      <c r="A125" s="555">
        <v>119</v>
      </c>
      <c r="B125" s="807"/>
      <c r="C125" s="349">
        <v>2</v>
      </c>
      <c r="D125" s="5" t="s">
        <v>1110</v>
      </c>
      <c r="E125" s="343" t="s">
        <v>33</v>
      </c>
      <c r="F125" s="808">
        <f t="shared" si="6"/>
        <v>3021</v>
      </c>
      <c r="G125" s="808"/>
      <c r="H125" s="809"/>
      <c r="I125" s="1201">
        <v>820</v>
      </c>
      <c r="J125" s="1186">
        <v>3021</v>
      </c>
      <c r="K125" s="838"/>
      <c r="L125" s="810">
        <f t="shared" si="7"/>
        <v>3021</v>
      </c>
      <c r="M125" s="811"/>
      <c r="O125" s="358"/>
    </row>
    <row r="126" spans="1:15" ht="17.25">
      <c r="A126" s="555">
        <v>120</v>
      </c>
      <c r="B126" s="807"/>
      <c r="C126" s="349">
        <v>3</v>
      </c>
      <c r="D126" s="5" t="s">
        <v>785</v>
      </c>
      <c r="E126" s="343" t="s">
        <v>33</v>
      </c>
      <c r="F126" s="808">
        <f t="shared" si="6"/>
        <v>420</v>
      </c>
      <c r="G126" s="808"/>
      <c r="H126" s="809"/>
      <c r="I126" s="1201"/>
      <c r="J126" s="1186">
        <v>420</v>
      </c>
      <c r="K126" s="838"/>
      <c r="L126" s="810">
        <f t="shared" si="7"/>
        <v>420</v>
      </c>
      <c r="M126" s="811"/>
      <c r="O126" s="358"/>
    </row>
    <row r="127" spans="1:15" ht="17.25">
      <c r="A127" s="555">
        <v>121</v>
      </c>
      <c r="B127" s="807"/>
      <c r="C127" s="349">
        <v>4</v>
      </c>
      <c r="D127" s="5" t="s">
        <v>836</v>
      </c>
      <c r="E127" s="343" t="s">
        <v>33</v>
      </c>
      <c r="F127" s="808">
        <f t="shared" si="6"/>
        <v>220</v>
      </c>
      <c r="G127" s="808"/>
      <c r="H127" s="809"/>
      <c r="I127" s="1201"/>
      <c r="J127" s="1186">
        <v>220</v>
      </c>
      <c r="K127" s="838"/>
      <c r="L127" s="810">
        <f t="shared" si="7"/>
        <v>220</v>
      </c>
      <c r="M127" s="811"/>
      <c r="O127" s="358"/>
    </row>
    <row r="128" spans="1:15" s="796" customFormat="1" ht="30" customHeight="1">
      <c r="A128" s="555">
        <v>122</v>
      </c>
      <c r="B128" s="807">
        <v>2</v>
      </c>
      <c r="C128" s="349"/>
      <c r="D128" s="327" t="s">
        <v>51</v>
      </c>
      <c r="E128" s="29"/>
      <c r="F128" s="808"/>
      <c r="G128" s="815"/>
      <c r="H128" s="569"/>
      <c r="I128" s="1200"/>
      <c r="J128" s="1185"/>
      <c r="K128" s="837"/>
      <c r="L128" s="810"/>
      <c r="M128" s="579"/>
      <c r="O128" s="797"/>
    </row>
    <row r="129" spans="1:15" ht="66">
      <c r="A129" s="555">
        <v>123</v>
      </c>
      <c r="B129" s="807"/>
      <c r="C129" s="349">
        <v>1</v>
      </c>
      <c r="D129" s="5" t="s">
        <v>837</v>
      </c>
      <c r="E129" s="343" t="s">
        <v>33</v>
      </c>
      <c r="F129" s="808">
        <f t="shared" si="6"/>
        <v>1173</v>
      </c>
      <c r="G129" s="808"/>
      <c r="H129" s="809"/>
      <c r="I129" s="1201">
        <v>180</v>
      </c>
      <c r="J129" s="1186">
        <v>1173</v>
      </c>
      <c r="K129" s="838"/>
      <c r="L129" s="810">
        <f t="shared" si="7"/>
        <v>1173</v>
      </c>
      <c r="M129" s="811"/>
      <c r="O129" s="358"/>
    </row>
    <row r="130" spans="1:15" ht="17.25">
      <c r="A130" s="555">
        <v>124</v>
      </c>
      <c r="B130" s="807"/>
      <c r="C130" s="349">
        <v>2</v>
      </c>
      <c r="D130" s="5" t="s">
        <v>836</v>
      </c>
      <c r="E130" s="343" t="s">
        <v>33</v>
      </c>
      <c r="F130" s="808">
        <f t="shared" si="6"/>
        <v>110</v>
      </c>
      <c r="G130" s="808"/>
      <c r="H130" s="809"/>
      <c r="I130" s="1201"/>
      <c r="J130" s="1186">
        <v>110</v>
      </c>
      <c r="K130" s="838"/>
      <c r="L130" s="810">
        <f t="shared" si="7"/>
        <v>110</v>
      </c>
      <c r="M130" s="811"/>
      <c r="O130" s="358"/>
    </row>
    <row r="131" spans="1:15" s="796" customFormat="1" ht="25.5" customHeight="1">
      <c r="A131" s="555">
        <v>125</v>
      </c>
      <c r="B131" s="807">
        <v>3</v>
      </c>
      <c r="C131" s="349"/>
      <c r="D131" s="327" t="s">
        <v>178</v>
      </c>
      <c r="E131" s="29"/>
      <c r="F131" s="808"/>
      <c r="G131" s="815"/>
      <c r="H131" s="569"/>
      <c r="I131" s="1200"/>
      <c r="J131" s="1185"/>
      <c r="K131" s="837"/>
      <c r="L131" s="810"/>
      <c r="M131" s="579"/>
      <c r="O131" s="797"/>
    </row>
    <row r="132" spans="1:15" ht="129.75" customHeight="1">
      <c r="A132" s="555">
        <v>126</v>
      </c>
      <c r="B132" s="807"/>
      <c r="C132" s="349">
        <v>1</v>
      </c>
      <c r="D132" s="5" t="s">
        <v>812</v>
      </c>
      <c r="E132" s="343" t="s">
        <v>33</v>
      </c>
      <c r="F132" s="808">
        <f t="shared" si="6"/>
        <v>4695</v>
      </c>
      <c r="G132" s="808"/>
      <c r="H132" s="809"/>
      <c r="I132" s="1201">
        <v>905</v>
      </c>
      <c r="J132" s="1186">
        <v>4695</v>
      </c>
      <c r="K132" s="838"/>
      <c r="L132" s="810">
        <f t="shared" si="7"/>
        <v>4695</v>
      </c>
      <c r="M132" s="811"/>
      <c r="O132" s="358"/>
    </row>
    <row r="133" spans="1:15" ht="17.25">
      <c r="A133" s="555">
        <v>127</v>
      </c>
      <c r="B133" s="807"/>
      <c r="C133" s="349">
        <v>2</v>
      </c>
      <c r="D133" s="5" t="s">
        <v>674</v>
      </c>
      <c r="E133" s="343" t="s">
        <v>33</v>
      </c>
      <c r="F133" s="808">
        <f t="shared" si="6"/>
        <v>200</v>
      </c>
      <c r="G133" s="808"/>
      <c r="H133" s="809"/>
      <c r="I133" s="1201"/>
      <c r="J133" s="1186">
        <v>200</v>
      </c>
      <c r="K133" s="838"/>
      <c r="L133" s="810">
        <f t="shared" si="7"/>
        <v>200</v>
      </c>
      <c r="M133" s="811"/>
      <c r="O133" s="358"/>
    </row>
    <row r="134" spans="1:15" ht="17.25">
      <c r="A134" s="555">
        <v>128</v>
      </c>
      <c r="B134" s="807"/>
      <c r="C134" s="349">
        <v>3</v>
      </c>
      <c r="D134" s="5" t="s">
        <v>781</v>
      </c>
      <c r="E134" s="343" t="s">
        <v>33</v>
      </c>
      <c r="F134" s="808">
        <f t="shared" si="6"/>
        <v>500</v>
      </c>
      <c r="G134" s="808"/>
      <c r="H134" s="809"/>
      <c r="I134" s="1201"/>
      <c r="J134" s="1186">
        <v>500</v>
      </c>
      <c r="K134" s="838"/>
      <c r="L134" s="810">
        <f t="shared" si="7"/>
        <v>500</v>
      </c>
      <c r="M134" s="811"/>
      <c r="O134" s="358"/>
    </row>
    <row r="135" spans="1:15" s="796" customFormat="1" ht="25.5" customHeight="1">
      <c r="A135" s="555">
        <v>129</v>
      </c>
      <c r="B135" s="807">
        <v>3</v>
      </c>
      <c r="C135" s="349"/>
      <c r="D135" s="327" t="s">
        <v>179</v>
      </c>
      <c r="E135" s="29"/>
      <c r="F135" s="808"/>
      <c r="G135" s="815"/>
      <c r="H135" s="569"/>
      <c r="I135" s="1200"/>
      <c r="J135" s="1185"/>
      <c r="K135" s="837"/>
      <c r="L135" s="810"/>
      <c r="M135" s="579"/>
      <c r="O135" s="797"/>
    </row>
    <row r="136" spans="1:15" ht="17.25">
      <c r="A136" s="555">
        <v>130</v>
      </c>
      <c r="B136" s="807"/>
      <c r="C136" s="349">
        <v>1</v>
      </c>
      <c r="D136" s="5" t="s">
        <v>764</v>
      </c>
      <c r="E136" s="343"/>
      <c r="F136" s="808">
        <f t="shared" si="6"/>
        <v>280</v>
      </c>
      <c r="G136" s="808"/>
      <c r="H136" s="809"/>
      <c r="I136" s="1201">
        <v>200</v>
      </c>
      <c r="J136" s="1186">
        <v>280</v>
      </c>
      <c r="K136" s="838"/>
      <c r="L136" s="810">
        <f t="shared" si="7"/>
        <v>280</v>
      </c>
      <c r="M136" s="811"/>
      <c r="O136" s="358"/>
    </row>
    <row r="137" spans="1:15" ht="33">
      <c r="A137" s="555">
        <v>131</v>
      </c>
      <c r="B137" s="807"/>
      <c r="C137" s="349">
        <v>2</v>
      </c>
      <c r="D137" s="5" t="s">
        <v>810</v>
      </c>
      <c r="E137" s="343" t="s">
        <v>33</v>
      </c>
      <c r="F137" s="808">
        <f t="shared" si="6"/>
        <v>565</v>
      </c>
      <c r="G137" s="808"/>
      <c r="H137" s="809"/>
      <c r="I137" s="1201">
        <v>125</v>
      </c>
      <c r="J137" s="1186">
        <v>565</v>
      </c>
      <c r="K137" s="838"/>
      <c r="L137" s="810">
        <f t="shared" si="7"/>
        <v>565</v>
      </c>
      <c r="M137" s="811"/>
      <c r="O137" s="358"/>
    </row>
    <row r="138" spans="1:15" s="796" customFormat="1" ht="25.5" customHeight="1">
      <c r="A138" s="555">
        <v>132</v>
      </c>
      <c r="B138" s="807">
        <v>3</v>
      </c>
      <c r="C138" s="349"/>
      <c r="D138" s="327" t="s">
        <v>780</v>
      </c>
      <c r="E138" s="29"/>
      <c r="F138" s="808"/>
      <c r="G138" s="815"/>
      <c r="H138" s="569"/>
      <c r="I138" s="1200"/>
      <c r="J138" s="1185"/>
      <c r="K138" s="837"/>
      <c r="L138" s="810"/>
      <c r="M138" s="579"/>
      <c r="O138" s="797"/>
    </row>
    <row r="139" spans="1:15" ht="49.5">
      <c r="A139" s="555">
        <v>133</v>
      </c>
      <c r="B139" s="807"/>
      <c r="C139" s="349">
        <v>1</v>
      </c>
      <c r="D139" s="5" t="s">
        <v>811</v>
      </c>
      <c r="E139" s="343" t="s">
        <v>33</v>
      </c>
      <c r="F139" s="808">
        <f t="shared" si="6"/>
        <v>575</v>
      </c>
      <c r="G139" s="808"/>
      <c r="H139" s="809"/>
      <c r="I139" s="1201"/>
      <c r="J139" s="1186">
        <v>575</v>
      </c>
      <c r="K139" s="838"/>
      <c r="L139" s="810">
        <f t="shared" si="7"/>
        <v>575</v>
      </c>
      <c r="M139" s="811"/>
      <c r="O139" s="358"/>
    </row>
    <row r="140" spans="1:15" s="796" customFormat="1" ht="25.5" customHeight="1">
      <c r="A140" s="555">
        <v>134</v>
      </c>
      <c r="B140" s="807">
        <v>4</v>
      </c>
      <c r="C140" s="349"/>
      <c r="D140" s="327" t="s">
        <v>52</v>
      </c>
      <c r="E140" s="29"/>
      <c r="F140" s="808"/>
      <c r="G140" s="815"/>
      <c r="H140" s="569"/>
      <c r="I140" s="1200"/>
      <c r="J140" s="1185"/>
      <c r="K140" s="837"/>
      <c r="L140" s="810"/>
      <c r="M140" s="579"/>
      <c r="O140" s="797"/>
    </row>
    <row r="141" spans="1:15" ht="129.75" customHeight="1">
      <c r="A141" s="555">
        <v>135</v>
      </c>
      <c r="B141" s="807"/>
      <c r="C141" s="349">
        <v>1</v>
      </c>
      <c r="D141" s="5" t="s">
        <v>824</v>
      </c>
      <c r="E141" s="343" t="s">
        <v>33</v>
      </c>
      <c r="F141" s="808">
        <f t="shared" si="6"/>
        <v>4200</v>
      </c>
      <c r="G141" s="808"/>
      <c r="H141" s="809"/>
      <c r="I141" s="1201">
        <v>900</v>
      </c>
      <c r="J141" s="1186">
        <v>4200</v>
      </c>
      <c r="K141" s="838"/>
      <c r="L141" s="810">
        <f t="shared" si="7"/>
        <v>4200</v>
      </c>
      <c r="M141" s="811"/>
      <c r="O141" s="358"/>
    </row>
    <row r="142" spans="1:15" ht="33">
      <c r="A142" s="555">
        <v>136</v>
      </c>
      <c r="B142" s="807"/>
      <c r="C142" s="349">
        <v>2</v>
      </c>
      <c r="D142" s="5" t="s">
        <v>660</v>
      </c>
      <c r="E142" s="343" t="s">
        <v>33</v>
      </c>
      <c r="F142" s="808">
        <f t="shared" si="6"/>
        <v>5000</v>
      </c>
      <c r="G142" s="808"/>
      <c r="H142" s="809"/>
      <c r="I142" s="1201"/>
      <c r="J142" s="1186">
        <v>5000</v>
      </c>
      <c r="K142" s="838"/>
      <c r="L142" s="810">
        <f t="shared" si="7"/>
        <v>5000</v>
      </c>
      <c r="M142" s="811"/>
      <c r="O142" s="358"/>
    </row>
    <row r="143" spans="1:15" s="796" customFormat="1" ht="25.5" customHeight="1">
      <c r="A143" s="555">
        <v>137</v>
      </c>
      <c r="B143" s="807">
        <v>5</v>
      </c>
      <c r="C143" s="349"/>
      <c r="D143" s="327" t="s">
        <v>180</v>
      </c>
      <c r="E143" s="29"/>
      <c r="F143" s="808"/>
      <c r="G143" s="815"/>
      <c r="H143" s="569"/>
      <c r="I143" s="1200"/>
      <c r="J143" s="1185"/>
      <c r="K143" s="837"/>
      <c r="L143" s="810"/>
      <c r="M143" s="579"/>
      <c r="O143" s="797"/>
    </row>
    <row r="144" spans="1:15" ht="159.75" customHeight="1">
      <c r="A144" s="555">
        <v>138</v>
      </c>
      <c r="B144" s="807"/>
      <c r="C144" s="349">
        <v>1</v>
      </c>
      <c r="D144" s="5" t="s">
        <v>1112</v>
      </c>
      <c r="E144" s="343" t="s">
        <v>33</v>
      </c>
      <c r="F144" s="808">
        <f t="shared" si="6"/>
        <v>6700</v>
      </c>
      <c r="G144" s="808"/>
      <c r="H144" s="809"/>
      <c r="I144" s="1201">
        <v>380</v>
      </c>
      <c r="J144" s="1186">
        <v>5247</v>
      </c>
      <c r="K144" s="838">
        <v>1453</v>
      </c>
      <c r="L144" s="810">
        <f t="shared" si="7"/>
        <v>6700</v>
      </c>
      <c r="M144" s="811"/>
      <c r="O144" s="358"/>
    </row>
    <row r="145" spans="1:15" ht="17.25">
      <c r="A145" s="555">
        <v>139</v>
      </c>
      <c r="B145" s="807"/>
      <c r="C145" s="349">
        <v>2</v>
      </c>
      <c r="D145" s="5" t="s">
        <v>662</v>
      </c>
      <c r="E145" s="343" t="s">
        <v>33</v>
      </c>
      <c r="F145" s="808">
        <f t="shared" si="6"/>
        <v>1036</v>
      </c>
      <c r="G145" s="808"/>
      <c r="H145" s="809"/>
      <c r="I145" s="1201"/>
      <c r="J145" s="1186">
        <v>1350</v>
      </c>
      <c r="K145" s="838">
        <v>-314</v>
      </c>
      <c r="L145" s="810">
        <f t="shared" si="7"/>
        <v>1036</v>
      </c>
      <c r="M145" s="811"/>
      <c r="O145" s="358"/>
    </row>
    <row r="146" spans="1:15" ht="17.25">
      <c r="A146" s="555">
        <v>140</v>
      </c>
      <c r="B146" s="807"/>
      <c r="C146" s="349">
        <v>3</v>
      </c>
      <c r="D146" s="5" t="s">
        <v>663</v>
      </c>
      <c r="E146" s="343" t="s">
        <v>33</v>
      </c>
      <c r="F146" s="808">
        <f t="shared" si="6"/>
        <v>466</v>
      </c>
      <c r="G146" s="808"/>
      <c r="H146" s="809"/>
      <c r="I146" s="1201"/>
      <c r="J146" s="1186">
        <v>500</v>
      </c>
      <c r="K146" s="838">
        <v>-34</v>
      </c>
      <c r="L146" s="810">
        <f t="shared" si="7"/>
        <v>466</v>
      </c>
      <c r="M146" s="811"/>
      <c r="O146" s="358"/>
    </row>
    <row r="147" spans="1:15" ht="17.25">
      <c r="A147" s="555">
        <v>141</v>
      </c>
      <c r="B147" s="807"/>
      <c r="C147" s="349">
        <v>4</v>
      </c>
      <c r="D147" s="5" t="s">
        <v>664</v>
      </c>
      <c r="E147" s="343" t="s">
        <v>33</v>
      </c>
      <c r="F147" s="808">
        <f t="shared" si="6"/>
        <v>285</v>
      </c>
      <c r="G147" s="808"/>
      <c r="H147" s="809"/>
      <c r="I147" s="1201"/>
      <c r="J147" s="1186">
        <v>290</v>
      </c>
      <c r="K147" s="838">
        <v>-5</v>
      </c>
      <c r="L147" s="810">
        <f t="shared" si="7"/>
        <v>285</v>
      </c>
      <c r="M147" s="811"/>
      <c r="O147" s="358"/>
    </row>
    <row r="148" spans="1:15" ht="54" customHeight="1">
      <c r="A148" s="555">
        <v>142</v>
      </c>
      <c r="B148" s="807"/>
      <c r="C148" s="349">
        <v>5</v>
      </c>
      <c r="D148" s="5" t="s">
        <v>808</v>
      </c>
      <c r="E148" s="343" t="s">
        <v>33</v>
      </c>
      <c r="F148" s="808">
        <f t="shared" si="6"/>
        <v>1052</v>
      </c>
      <c r="G148" s="808"/>
      <c r="H148" s="809"/>
      <c r="I148" s="1201"/>
      <c r="J148" s="1186">
        <v>1052</v>
      </c>
      <c r="K148" s="838"/>
      <c r="L148" s="810">
        <f t="shared" si="7"/>
        <v>1052</v>
      </c>
      <c r="M148" s="811"/>
      <c r="O148" s="358"/>
    </row>
    <row r="149" spans="1:15" s="796" customFormat="1" ht="25.5" customHeight="1">
      <c r="A149" s="555">
        <v>143</v>
      </c>
      <c r="B149" s="807">
        <v>5</v>
      </c>
      <c r="C149" s="349"/>
      <c r="D149" s="327" t="s">
        <v>181</v>
      </c>
      <c r="E149" s="29"/>
      <c r="F149" s="808"/>
      <c r="G149" s="815"/>
      <c r="H149" s="569"/>
      <c r="I149" s="1200"/>
      <c r="J149" s="1185"/>
      <c r="K149" s="837"/>
      <c r="L149" s="810"/>
      <c r="M149" s="579"/>
      <c r="O149" s="797"/>
    </row>
    <row r="150" spans="1:15" ht="99">
      <c r="A150" s="555">
        <v>144</v>
      </c>
      <c r="B150" s="807"/>
      <c r="C150" s="349">
        <v>1</v>
      </c>
      <c r="D150" s="5" t="s">
        <v>1111</v>
      </c>
      <c r="E150" s="343" t="s">
        <v>33</v>
      </c>
      <c r="F150" s="808">
        <f t="shared" si="6"/>
        <v>3385</v>
      </c>
      <c r="G150" s="808"/>
      <c r="H150" s="809"/>
      <c r="I150" s="1201">
        <v>95</v>
      </c>
      <c r="J150" s="1186">
        <v>2485</v>
      </c>
      <c r="K150" s="838">
        <v>900</v>
      </c>
      <c r="L150" s="810">
        <f t="shared" si="7"/>
        <v>3385</v>
      </c>
      <c r="M150" s="811"/>
      <c r="O150" s="358"/>
    </row>
    <row r="151" spans="1:15" ht="17.25">
      <c r="A151" s="555">
        <v>145</v>
      </c>
      <c r="B151" s="807"/>
      <c r="C151" s="349">
        <v>2</v>
      </c>
      <c r="D151" s="5" t="s">
        <v>1113</v>
      </c>
      <c r="E151" s="343" t="s">
        <v>33</v>
      </c>
      <c r="F151" s="808">
        <f t="shared" si="6"/>
        <v>350</v>
      </c>
      <c r="G151" s="808"/>
      <c r="H151" s="809"/>
      <c r="I151" s="1201"/>
      <c r="J151" s="1186"/>
      <c r="K151" s="838">
        <v>350</v>
      </c>
      <c r="L151" s="810">
        <f t="shared" si="7"/>
        <v>350</v>
      </c>
      <c r="M151" s="811"/>
      <c r="O151" s="358"/>
    </row>
    <row r="152" spans="1:15" ht="33">
      <c r="A152" s="555">
        <v>146</v>
      </c>
      <c r="B152" s="807"/>
      <c r="C152" s="349">
        <v>3</v>
      </c>
      <c r="D152" s="5" t="s">
        <v>673</v>
      </c>
      <c r="E152" s="343" t="s">
        <v>33</v>
      </c>
      <c r="F152" s="808">
        <f t="shared" si="6"/>
        <v>352</v>
      </c>
      <c r="G152" s="808"/>
      <c r="H152" s="809"/>
      <c r="I152" s="1201"/>
      <c r="J152" s="1186">
        <v>352</v>
      </c>
      <c r="K152" s="838"/>
      <c r="L152" s="810">
        <f t="shared" si="7"/>
        <v>352</v>
      </c>
      <c r="M152" s="811"/>
      <c r="O152" s="358"/>
    </row>
    <row r="153" spans="1:15" ht="17.25">
      <c r="A153" s="555">
        <v>147</v>
      </c>
      <c r="B153" s="807"/>
      <c r="C153" s="349">
        <v>4</v>
      </c>
      <c r="D153" s="5" t="s">
        <v>662</v>
      </c>
      <c r="E153" s="343" t="s">
        <v>33</v>
      </c>
      <c r="F153" s="808">
        <f t="shared" si="6"/>
        <v>1500</v>
      </c>
      <c r="G153" s="808"/>
      <c r="H153" s="809"/>
      <c r="I153" s="1201"/>
      <c r="J153" s="1186">
        <v>1500</v>
      </c>
      <c r="K153" s="838"/>
      <c r="L153" s="810">
        <f t="shared" si="7"/>
        <v>1500</v>
      </c>
      <c r="M153" s="811"/>
      <c r="O153" s="358"/>
    </row>
    <row r="154" spans="1:15" ht="17.25">
      <c r="A154" s="555">
        <v>148</v>
      </c>
      <c r="B154" s="807"/>
      <c r="C154" s="349">
        <v>5</v>
      </c>
      <c r="D154" s="5" t="s">
        <v>666</v>
      </c>
      <c r="E154" s="343" t="s">
        <v>33</v>
      </c>
      <c r="F154" s="808">
        <f t="shared" si="6"/>
        <v>500</v>
      </c>
      <c r="G154" s="808"/>
      <c r="H154" s="809"/>
      <c r="I154" s="1201"/>
      <c r="J154" s="1186">
        <v>500</v>
      </c>
      <c r="K154" s="838"/>
      <c r="L154" s="810">
        <f t="shared" si="7"/>
        <v>500</v>
      </c>
      <c r="M154" s="811"/>
      <c r="O154" s="358"/>
    </row>
    <row r="155" spans="1:15" ht="17.25">
      <c r="A155" s="555">
        <v>149</v>
      </c>
      <c r="B155" s="807"/>
      <c r="C155" s="349">
        <v>6</v>
      </c>
      <c r="D155" s="5" t="s">
        <v>665</v>
      </c>
      <c r="E155" s="343" t="s">
        <v>33</v>
      </c>
      <c r="F155" s="808">
        <f t="shared" si="6"/>
        <v>1055</v>
      </c>
      <c r="G155" s="808"/>
      <c r="H155" s="809"/>
      <c r="I155" s="1201"/>
      <c r="J155" s="1186">
        <v>1055</v>
      </c>
      <c r="K155" s="838"/>
      <c r="L155" s="810">
        <f t="shared" si="7"/>
        <v>1055</v>
      </c>
      <c r="M155" s="811"/>
      <c r="O155" s="358"/>
    </row>
    <row r="156" spans="1:15" ht="17.25">
      <c r="A156" s="555">
        <v>150</v>
      </c>
      <c r="B156" s="807"/>
      <c r="C156" s="349">
        <v>7</v>
      </c>
      <c r="D156" s="5" t="s">
        <v>667</v>
      </c>
      <c r="E156" s="343" t="s">
        <v>33</v>
      </c>
      <c r="F156" s="808">
        <f t="shared" si="6"/>
        <v>520</v>
      </c>
      <c r="G156" s="808"/>
      <c r="H156" s="809"/>
      <c r="I156" s="1201"/>
      <c r="J156" s="1186">
        <v>520</v>
      </c>
      <c r="K156" s="838"/>
      <c r="L156" s="810">
        <f t="shared" si="7"/>
        <v>520</v>
      </c>
      <c r="M156" s="811"/>
      <c r="O156" s="358"/>
    </row>
    <row r="157" spans="1:15" ht="17.25">
      <c r="A157" s="555">
        <v>151</v>
      </c>
      <c r="B157" s="807"/>
      <c r="C157" s="349">
        <v>8</v>
      </c>
      <c r="D157" s="5" t="s">
        <v>664</v>
      </c>
      <c r="E157" s="343" t="s">
        <v>33</v>
      </c>
      <c r="F157" s="808">
        <f t="shared" si="6"/>
        <v>290</v>
      </c>
      <c r="G157" s="808"/>
      <c r="H157" s="809"/>
      <c r="I157" s="1201"/>
      <c r="J157" s="1186">
        <v>290</v>
      </c>
      <c r="K157" s="838"/>
      <c r="L157" s="810">
        <f t="shared" si="7"/>
        <v>290</v>
      </c>
      <c r="M157" s="811"/>
      <c r="O157" s="358"/>
    </row>
    <row r="158" spans="1:15" s="796" customFormat="1" ht="25.5" customHeight="1">
      <c r="A158" s="555">
        <v>152</v>
      </c>
      <c r="B158" s="807">
        <v>6</v>
      </c>
      <c r="C158" s="349"/>
      <c r="D158" s="327" t="s">
        <v>57</v>
      </c>
      <c r="E158" s="29"/>
      <c r="F158" s="808"/>
      <c r="G158" s="815"/>
      <c r="H158" s="569"/>
      <c r="I158" s="1200"/>
      <c r="J158" s="1185"/>
      <c r="K158" s="837"/>
      <c r="L158" s="810"/>
      <c r="M158" s="579"/>
      <c r="O158" s="797"/>
    </row>
    <row r="159" spans="1:15" ht="63" customHeight="1">
      <c r="A159" s="555">
        <v>153</v>
      </c>
      <c r="B159" s="807"/>
      <c r="C159" s="349">
        <v>1</v>
      </c>
      <c r="D159" s="5" t="s">
        <v>900</v>
      </c>
      <c r="E159" s="343" t="s">
        <v>33</v>
      </c>
      <c r="F159" s="808">
        <f t="shared" si="6"/>
        <v>1008</v>
      </c>
      <c r="G159" s="808"/>
      <c r="H159" s="809"/>
      <c r="I159" s="1201">
        <v>393</v>
      </c>
      <c r="J159" s="1186">
        <v>1008</v>
      </c>
      <c r="K159" s="838"/>
      <c r="L159" s="810">
        <f t="shared" si="7"/>
        <v>1008</v>
      </c>
      <c r="M159" s="811"/>
      <c r="O159" s="358"/>
    </row>
    <row r="160" spans="1:15" ht="22.5" customHeight="1">
      <c r="A160" s="555">
        <v>154</v>
      </c>
      <c r="B160" s="807"/>
      <c r="C160" s="349">
        <v>2</v>
      </c>
      <c r="D160" s="5" t="s">
        <v>901</v>
      </c>
      <c r="E160" s="343" t="s">
        <v>33</v>
      </c>
      <c r="F160" s="808">
        <f t="shared" si="6"/>
        <v>413</v>
      </c>
      <c r="G160" s="808"/>
      <c r="H160" s="809"/>
      <c r="I160" s="1201"/>
      <c r="J160" s="1186">
        <v>413</v>
      </c>
      <c r="K160" s="838"/>
      <c r="L160" s="810">
        <f t="shared" si="7"/>
        <v>413</v>
      </c>
      <c r="M160" s="811"/>
      <c r="O160" s="358"/>
    </row>
    <row r="161" spans="1:15" ht="17.25">
      <c r="A161" s="555">
        <v>155</v>
      </c>
      <c r="B161" s="807"/>
      <c r="C161" s="349">
        <v>3</v>
      </c>
      <c r="D161" s="5" t="s">
        <v>670</v>
      </c>
      <c r="E161" s="343" t="s">
        <v>33</v>
      </c>
      <c r="F161" s="808">
        <f t="shared" si="6"/>
        <v>250</v>
      </c>
      <c r="G161" s="808"/>
      <c r="H161" s="809"/>
      <c r="I161" s="1201"/>
      <c r="J161" s="1186">
        <v>250</v>
      </c>
      <c r="K161" s="838"/>
      <c r="L161" s="810">
        <f t="shared" si="7"/>
        <v>250</v>
      </c>
      <c r="M161" s="811"/>
      <c r="O161" s="358"/>
    </row>
    <row r="162" spans="1:15" ht="17.25">
      <c r="A162" s="555">
        <v>156</v>
      </c>
      <c r="B162" s="807"/>
      <c r="C162" s="349">
        <v>4</v>
      </c>
      <c r="D162" s="5" t="s">
        <v>671</v>
      </c>
      <c r="E162" s="343" t="s">
        <v>33</v>
      </c>
      <c r="F162" s="808">
        <f t="shared" si="6"/>
        <v>250</v>
      </c>
      <c r="G162" s="808"/>
      <c r="H162" s="809"/>
      <c r="I162" s="1201"/>
      <c r="J162" s="1186">
        <v>250</v>
      </c>
      <c r="K162" s="838"/>
      <c r="L162" s="810">
        <f t="shared" si="7"/>
        <v>250</v>
      </c>
      <c r="M162" s="811"/>
      <c r="O162" s="358"/>
    </row>
    <row r="163" spans="1:15" ht="17.25">
      <c r="A163" s="555">
        <v>157</v>
      </c>
      <c r="B163" s="807"/>
      <c r="C163" s="349">
        <v>5</v>
      </c>
      <c r="D163" s="5" t="s">
        <v>672</v>
      </c>
      <c r="E163" s="343" t="s">
        <v>33</v>
      </c>
      <c r="F163" s="808">
        <f t="shared" si="6"/>
        <v>600</v>
      </c>
      <c r="G163" s="808"/>
      <c r="H163" s="809"/>
      <c r="I163" s="1201"/>
      <c r="J163" s="1186">
        <v>600</v>
      </c>
      <c r="K163" s="838"/>
      <c r="L163" s="810">
        <f t="shared" si="7"/>
        <v>600</v>
      </c>
      <c r="M163" s="811"/>
      <c r="O163" s="358"/>
    </row>
    <row r="164" spans="1:15" ht="17.25">
      <c r="A164" s="555">
        <v>158</v>
      </c>
      <c r="B164" s="807"/>
      <c r="C164" s="349">
        <v>6</v>
      </c>
      <c r="D164" s="5" t="s">
        <v>779</v>
      </c>
      <c r="E164" s="343" t="s">
        <v>33</v>
      </c>
      <c r="F164" s="808">
        <f t="shared" si="6"/>
        <v>420</v>
      </c>
      <c r="G164" s="808"/>
      <c r="H164" s="809"/>
      <c r="I164" s="1201"/>
      <c r="J164" s="1186">
        <v>420</v>
      </c>
      <c r="K164" s="838"/>
      <c r="L164" s="810">
        <f t="shared" si="7"/>
        <v>420</v>
      </c>
      <c r="M164" s="811"/>
      <c r="O164" s="358"/>
    </row>
    <row r="165" spans="1:15" s="796" customFormat="1" ht="25.5" customHeight="1">
      <c r="A165" s="555">
        <v>159</v>
      </c>
      <c r="B165" s="807">
        <v>6</v>
      </c>
      <c r="C165" s="349"/>
      <c r="D165" s="327" t="s">
        <v>182</v>
      </c>
      <c r="E165" s="29"/>
      <c r="F165" s="808"/>
      <c r="G165" s="815"/>
      <c r="H165" s="569"/>
      <c r="I165" s="1200"/>
      <c r="J165" s="1185"/>
      <c r="K165" s="837"/>
      <c r="L165" s="810"/>
      <c r="M165" s="579"/>
      <c r="O165" s="797"/>
    </row>
    <row r="166" spans="1:15" ht="33">
      <c r="A166" s="555">
        <v>160</v>
      </c>
      <c r="B166" s="807"/>
      <c r="C166" s="349">
        <v>1</v>
      </c>
      <c r="D166" s="5" t="s">
        <v>902</v>
      </c>
      <c r="E166" s="343" t="s">
        <v>33</v>
      </c>
      <c r="F166" s="808">
        <f t="shared" si="6"/>
        <v>430</v>
      </c>
      <c r="G166" s="808"/>
      <c r="H166" s="809"/>
      <c r="I166" s="1201">
        <v>100</v>
      </c>
      <c r="J166" s="1186">
        <v>430</v>
      </c>
      <c r="K166" s="838"/>
      <c r="L166" s="810">
        <f t="shared" si="7"/>
        <v>430</v>
      </c>
      <c r="M166" s="811"/>
      <c r="O166" s="358"/>
    </row>
    <row r="167" spans="1:15" s="796" customFormat="1" ht="30" customHeight="1">
      <c r="A167" s="555">
        <v>161</v>
      </c>
      <c r="B167" s="807">
        <v>7</v>
      </c>
      <c r="C167" s="349"/>
      <c r="D167" s="327" t="s">
        <v>104</v>
      </c>
      <c r="E167" s="29"/>
      <c r="F167" s="808"/>
      <c r="G167" s="815"/>
      <c r="H167" s="569"/>
      <c r="I167" s="1200"/>
      <c r="J167" s="1185"/>
      <c r="K167" s="837"/>
      <c r="L167" s="810"/>
      <c r="M167" s="579"/>
      <c r="O167" s="797"/>
    </row>
    <row r="168" spans="1:15" ht="69.75" customHeight="1">
      <c r="A168" s="555">
        <v>162</v>
      </c>
      <c r="B168" s="807"/>
      <c r="C168" s="349">
        <v>1</v>
      </c>
      <c r="D168" s="5" t="s">
        <v>1114</v>
      </c>
      <c r="E168" s="343" t="s">
        <v>33</v>
      </c>
      <c r="F168" s="808">
        <f t="shared" si="6"/>
        <v>460</v>
      </c>
      <c r="G168" s="808"/>
      <c r="H168" s="809"/>
      <c r="I168" s="1201">
        <v>345</v>
      </c>
      <c r="J168" s="1186">
        <v>460</v>
      </c>
      <c r="K168" s="838"/>
      <c r="L168" s="810">
        <f t="shared" si="7"/>
        <v>460</v>
      </c>
      <c r="M168" s="811"/>
      <c r="O168" s="358"/>
    </row>
    <row r="169" spans="1:15" ht="17.25">
      <c r="A169" s="555">
        <v>163</v>
      </c>
      <c r="B169" s="807"/>
      <c r="C169" s="349">
        <v>2</v>
      </c>
      <c r="D169" s="816" t="s">
        <v>183</v>
      </c>
      <c r="E169" s="343" t="s">
        <v>33</v>
      </c>
      <c r="F169" s="808">
        <f t="shared" si="6"/>
        <v>950</v>
      </c>
      <c r="G169" s="808"/>
      <c r="H169" s="809"/>
      <c r="I169" s="1201">
        <v>950</v>
      </c>
      <c r="J169" s="1186">
        <v>950</v>
      </c>
      <c r="K169" s="838"/>
      <c r="L169" s="810">
        <f t="shared" si="7"/>
        <v>950</v>
      </c>
      <c r="M169" s="811"/>
      <c r="O169" s="358"/>
    </row>
    <row r="170" spans="1:15" ht="17.25">
      <c r="A170" s="555">
        <v>164</v>
      </c>
      <c r="B170" s="807"/>
      <c r="C170" s="349">
        <v>3</v>
      </c>
      <c r="D170" s="816" t="s">
        <v>184</v>
      </c>
      <c r="E170" s="343" t="s">
        <v>33</v>
      </c>
      <c r="F170" s="808">
        <f t="shared" si="6"/>
        <v>370</v>
      </c>
      <c r="G170" s="808"/>
      <c r="H170" s="809"/>
      <c r="I170" s="1201">
        <v>370</v>
      </c>
      <c r="J170" s="1186">
        <v>370</v>
      </c>
      <c r="K170" s="838"/>
      <c r="L170" s="810">
        <f t="shared" si="7"/>
        <v>370</v>
      </c>
      <c r="M170" s="811"/>
      <c r="O170" s="358"/>
    </row>
    <row r="171" spans="1:15" ht="17.25">
      <c r="A171" s="555">
        <v>165</v>
      </c>
      <c r="B171" s="807"/>
      <c r="C171" s="349">
        <v>4</v>
      </c>
      <c r="D171" s="816" t="s">
        <v>661</v>
      </c>
      <c r="E171" s="343" t="s">
        <v>33</v>
      </c>
      <c r="F171" s="808">
        <f t="shared" si="6"/>
        <v>770</v>
      </c>
      <c r="G171" s="808"/>
      <c r="H171" s="809"/>
      <c r="I171" s="1201"/>
      <c r="J171" s="1186">
        <v>770</v>
      </c>
      <c r="K171" s="838"/>
      <c r="L171" s="810">
        <f t="shared" si="7"/>
        <v>770</v>
      </c>
      <c r="M171" s="811"/>
      <c r="O171" s="358"/>
    </row>
    <row r="172" spans="1:15" ht="17.25">
      <c r="A172" s="555">
        <v>166</v>
      </c>
      <c r="B172" s="807"/>
      <c r="C172" s="349">
        <v>5</v>
      </c>
      <c r="D172" s="816" t="s">
        <v>813</v>
      </c>
      <c r="E172" s="343" t="s">
        <v>33</v>
      </c>
      <c r="F172" s="808">
        <f t="shared" si="6"/>
        <v>230</v>
      </c>
      <c r="G172" s="808"/>
      <c r="H172" s="809"/>
      <c r="I172" s="1201"/>
      <c r="J172" s="1186">
        <v>230</v>
      </c>
      <c r="K172" s="838"/>
      <c r="L172" s="810">
        <f t="shared" si="7"/>
        <v>230</v>
      </c>
      <c r="M172" s="811"/>
      <c r="O172" s="358"/>
    </row>
    <row r="173" spans="1:15" s="796" customFormat="1" ht="30" customHeight="1">
      <c r="A173" s="555">
        <v>167</v>
      </c>
      <c r="B173" s="807">
        <v>8</v>
      </c>
      <c r="C173" s="349"/>
      <c r="D173" s="327" t="s">
        <v>185</v>
      </c>
      <c r="E173" s="29"/>
      <c r="F173" s="808"/>
      <c r="G173" s="815"/>
      <c r="H173" s="569"/>
      <c r="I173" s="1200"/>
      <c r="J173" s="1185"/>
      <c r="K173" s="837"/>
      <c r="L173" s="810"/>
      <c r="M173" s="579"/>
      <c r="O173" s="797"/>
    </row>
    <row r="174" spans="1:15" s="796" customFormat="1" ht="17.25">
      <c r="A174" s="555">
        <v>168</v>
      </c>
      <c r="B174" s="807"/>
      <c r="C174" s="349"/>
      <c r="D174" s="327" t="s">
        <v>186</v>
      </c>
      <c r="E174" s="29"/>
      <c r="F174" s="808"/>
      <c r="G174" s="817"/>
      <c r="H174" s="818"/>
      <c r="I174" s="1203"/>
      <c r="J174" s="1188"/>
      <c r="K174" s="839"/>
      <c r="L174" s="810"/>
      <c r="M174" s="579"/>
      <c r="O174" s="797"/>
    </row>
    <row r="175" spans="1:15" ht="17.25">
      <c r="A175" s="555">
        <v>169</v>
      </c>
      <c r="B175" s="807"/>
      <c r="C175" s="349">
        <v>1</v>
      </c>
      <c r="D175" s="5" t="s">
        <v>568</v>
      </c>
      <c r="E175" s="343" t="s">
        <v>33</v>
      </c>
      <c r="F175" s="808">
        <f t="shared" si="6"/>
        <v>180</v>
      </c>
      <c r="G175" s="808"/>
      <c r="H175" s="809"/>
      <c r="I175" s="1201">
        <v>180</v>
      </c>
      <c r="J175" s="1186">
        <v>180</v>
      </c>
      <c r="K175" s="838"/>
      <c r="L175" s="810">
        <f t="shared" si="7"/>
        <v>180</v>
      </c>
      <c r="M175" s="811"/>
      <c r="O175" s="358"/>
    </row>
    <row r="176" spans="1:15" ht="17.25">
      <c r="A176" s="555">
        <v>170</v>
      </c>
      <c r="B176" s="807"/>
      <c r="C176" s="349">
        <v>2</v>
      </c>
      <c r="D176" s="5" t="s">
        <v>675</v>
      </c>
      <c r="E176" s="343" t="s">
        <v>33</v>
      </c>
      <c r="F176" s="808">
        <f t="shared" si="6"/>
        <v>148</v>
      </c>
      <c r="G176" s="808"/>
      <c r="H176" s="809"/>
      <c r="I176" s="1201"/>
      <c r="J176" s="1186">
        <v>148</v>
      </c>
      <c r="K176" s="838"/>
      <c r="L176" s="810">
        <f t="shared" si="7"/>
        <v>148</v>
      </c>
      <c r="M176" s="811"/>
      <c r="O176" s="358"/>
    </row>
    <row r="177" spans="1:15" s="796" customFormat="1" ht="25.5" customHeight="1">
      <c r="A177" s="555">
        <v>171</v>
      </c>
      <c r="B177" s="807"/>
      <c r="C177" s="349"/>
      <c r="D177" s="327" t="s">
        <v>187</v>
      </c>
      <c r="E177" s="29"/>
      <c r="F177" s="808"/>
      <c r="G177" s="815"/>
      <c r="H177" s="569"/>
      <c r="I177" s="1200"/>
      <c r="J177" s="1185"/>
      <c r="K177" s="837"/>
      <c r="L177" s="810"/>
      <c r="M177" s="579"/>
      <c r="O177" s="797"/>
    </row>
    <row r="178" spans="1:15" ht="17.25">
      <c r="A178" s="555">
        <v>172</v>
      </c>
      <c r="B178" s="807"/>
      <c r="C178" s="349">
        <v>1</v>
      </c>
      <c r="D178" s="5" t="s">
        <v>569</v>
      </c>
      <c r="E178" s="343" t="s">
        <v>33</v>
      </c>
      <c r="F178" s="808">
        <f t="shared" si="6"/>
        <v>110</v>
      </c>
      <c r="G178" s="808"/>
      <c r="H178" s="809"/>
      <c r="I178" s="1201">
        <v>110</v>
      </c>
      <c r="J178" s="1186">
        <v>110</v>
      </c>
      <c r="K178" s="838"/>
      <c r="L178" s="810">
        <f t="shared" si="7"/>
        <v>110</v>
      </c>
      <c r="M178" s="811"/>
      <c r="O178" s="358"/>
    </row>
    <row r="179" spans="1:15" ht="17.25">
      <c r="A179" s="555">
        <v>173</v>
      </c>
      <c r="B179" s="807"/>
      <c r="C179" s="349">
        <v>2</v>
      </c>
      <c r="D179" s="5" t="s">
        <v>675</v>
      </c>
      <c r="E179" s="343" t="s">
        <v>33</v>
      </c>
      <c r="F179" s="808">
        <f t="shared" si="6"/>
        <v>148</v>
      </c>
      <c r="G179" s="808"/>
      <c r="H179" s="809"/>
      <c r="I179" s="1201"/>
      <c r="J179" s="1186">
        <v>148</v>
      </c>
      <c r="K179" s="838"/>
      <c r="L179" s="810">
        <f t="shared" si="7"/>
        <v>148</v>
      </c>
      <c r="M179" s="811"/>
      <c r="O179" s="358"/>
    </row>
    <row r="180" spans="1:15" s="796" customFormat="1" ht="19.5" customHeight="1">
      <c r="A180" s="555">
        <v>174</v>
      </c>
      <c r="B180" s="807"/>
      <c r="C180" s="349"/>
      <c r="D180" s="327" t="s">
        <v>188</v>
      </c>
      <c r="E180" s="29"/>
      <c r="F180" s="808"/>
      <c r="G180" s="817"/>
      <c r="H180" s="818"/>
      <c r="I180" s="1203"/>
      <c r="J180" s="1188"/>
      <c r="K180" s="839"/>
      <c r="L180" s="810"/>
      <c r="M180" s="579"/>
      <c r="O180" s="797"/>
    </row>
    <row r="181" spans="1:15" ht="17.25">
      <c r="A181" s="555">
        <v>175</v>
      </c>
      <c r="B181" s="807"/>
      <c r="C181" s="349">
        <v>1</v>
      </c>
      <c r="D181" s="5" t="s">
        <v>570</v>
      </c>
      <c r="E181" s="343" t="s">
        <v>33</v>
      </c>
      <c r="F181" s="808">
        <f t="shared" si="6"/>
        <v>640</v>
      </c>
      <c r="G181" s="808"/>
      <c r="H181" s="809"/>
      <c r="I181" s="1201">
        <v>340</v>
      </c>
      <c r="J181" s="1186">
        <v>640</v>
      </c>
      <c r="K181" s="838"/>
      <c r="L181" s="810">
        <f t="shared" si="7"/>
        <v>640</v>
      </c>
      <c r="M181" s="811"/>
      <c r="O181" s="358"/>
    </row>
    <row r="182" spans="1:15" ht="17.25">
      <c r="A182" s="555">
        <v>176</v>
      </c>
      <c r="B182" s="807"/>
      <c r="C182" s="349">
        <v>2</v>
      </c>
      <c r="D182" s="5" t="s">
        <v>778</v>
      </c>
      <c r="E182" s="343" t="s">
        <v>33</v>
      </c>
      <c r="F182" s="808">
        <f aca="true" t="shared" si="8" ref="F182:F242">SUM(G182:H182,L182,M182)</f>
        <v>381</v>
      </c>
      <c r="G182" s="808"/>
      <c r="H182" s="809"/>
      <c r="I182" s="1201"/>
      <c r="J182" s="1186">
        <v>381</v>
      </c>
      <c r="K182" s="838"/>
      <c r="L182" s="810">
        <f t="shared" si="7"/>
        <v>381</v>
      </c>
      <c r="M182" s="811"/>
      <c r="O182" s="358"/>
    </row>
    <row r="183" spans="1:15" ht="17.25">
      <c r="A183" s="555">
        <v>177</v>
      </c>
      <c r="B183" s="807"/>
      <c r="C183" s="349">
        <v>3</v>
      </c>
      <c r="D183" s="5" t="s">
        <v>675</v>
      </c>
      <c r="E183" s="343" t="s">
        <v>33</v>
      </c>
      <c r="F183" s="808">
        <f t="shared" si="8"/>
        <v>148</v>
      </c>
      <c r="G183" s="808"/>
      <c r="H183" s="809"/>
      <c r="I183" s="1201"/>
      <c r="J183" s="1186">
        <v>148</v>
      </c>
      <c r="K183" s="838"/>
      <c r="L183" s="810">
        <f t="shared" si="7"/>
        <v>148</v>
      </c>
      <c r="M183" s="811"/>
      <c r="O183" s="358"/>
    </row>
    <row r="184" spans="1:15" s="796" customFormat="1" ht="19.5" customHeight="1">
      <c r="A184" s="555">
        <v>178</v>
      </c>
      <c r="B184" s="807"/>
      <c r="C184" s="349"/>
      <c r="D184" s="327" t="s">
        <v>676</v>
      </c>
      <c r="E184" s="29"/>
      <c r="F184" s="808"/>
      <c r="G184" s="817"/>
      <c r="H184" s="818"/>
      <c r="I184" s="1203"/>
      <c r="J184" s="1188"/>
      <c r="K184" s="839"/>
      <c r="L184" s="810"/>
      <c r="M184" s="579"/>
      <c r="O184" s="797"/>
    </row>
    <row r="185" spans="1:15" ht="17.25">
      <c r="A185" s="555">
        <v>179</v>
      </c>
      <c r="B185" s="807"/>
      <c r="C185" s="349">
        <v>1</v>
      </c>
      <c r="D185" s="5" t="s">
        <v>675</v>
      </c>
      <c r="E185" s="343" t="s">
        <v>33</v>
      </c>
      <c r="F185" s="808">
        <f t="shared" si="8"/>
        <v>148</v>
      </c>
      <c r="G185" s="808"/>
      <c r="H185" s="809"/>
      <c r="I185" s="1201"/>
      <c r="J185" s="1186">
        <v>148</v>
      </c>
      <c r="K185" s="838"/>
      <c r="L185" s="810">
        <f t="shared" si="7"/>
        <v>148</v>
      </c>
      <c r="M185" s="811"/>
      <c r="O185" s="358"/>
    </row>
    <row r="186" spans="1:15" s="796" customFormat="1" ht="19.5" customHeight="1">
      <c r="A186" s="555">
        <v>180</v>
      </c>
      <c r="B186" s="807"/>
      <c r="C186" s="349"/>
      <c r="D186" s="327" t="s">
        <v>677</v>
      </c>
      <c r="E186" s="29"/>
      <c r="F186" s="808"/>
      <c r="G186" s="817"/>
      <c r="H186" s="818"/>
      <c r="I186" s="1203"/>
      <c r="J186" s="1188"/>
      <c r="K186" s="839"/>
      <c r="L186" s="810"/>
      <c r="M186" s="579"/>
      <c r="O186" s="797"/>
    </row>
    <row r="187" spans="1:15" ht="17.25">
      <c r="A187" s="555">
        <v>181</v>
      </c>
      <c r="B187" s="807"/>
      <c r="C187" s="349">
        <v>1</v>
      </c>
      <c r="D187" s="5" t="s">
        <v>675</v>
      </c>
      <c r="E187" s="343" t="s">
        <v>33</v>
      </c>
      <c r="F187" s="808">
        <f t="shared" si="8"/>
        <v>148</v>
      </c>
      <c r="G187" s="808"/>
      <c r="H187" s="809"/>
      <c r="I187" s="1201"/>
      <c r="J187" s="1186">
        <v>148</v>
      </c>
      <c r="K187" s="838"/>
      <c r="L187" s="810">
        <f t="shared" si="7"/>
        <v>148</v>
      </c>
      <c r="M187" s="811"/>
      <c r="O187" s="358"/>
    </row>
    <row r="188" spans="1:15" s="796" customFormat="1" ht="25.5" customHeight="1">
      <c r="A188" s="555">
        <v>182</v>
      </c>
      <c r="B188" s="807">
        <v>9</v>
      </c>
      <c r="C188" s="349"/>
      <c r="D188" s="327" t="s">
        <v>189</v>
      </c>
      <c r="E188" s="29"/>
      <c r="F188" s="808"/>
      <c r="G188" s="815"/>
      <c r="H188" s="569"/>
      <c r="I188" s="1200"/>
      <c r="J188" s="1185"/>
      <c r="K188" s="837"/>
      <c r="L188" s="810"/>
      <c r="M188" s="579"/>
      <c r="O188" s="797"/>
    </row>
    <row r="189" spans="1:15" ht="48" customHeight="1">
      <c r="A189" s="555">
        <v>183</v>
      </c>
      <c r="B189" s="807"/>
      <c r="C189" s="349">
        <v>1</v>
      </c>
      <c r="D189" s="5" t="s">
        <v>1115</v>
      </c>
      <c r="E189" s="343" t="s">
        <v>33</v>
      </c>
      <c r="F189" s="808">
        <f t="shared" si="8"/>
        <v>715</v>
      </c>
      <c r="G189" s="808"/>
      <c r="H189" s="809"/>
      <c r="I189" s="1201">
        <v>215</v>
      </c>
      <c r="J189" s="1186">
        <v>715</v>
      </c>
      <c r="K189" s="838"/>
      <c r="L189" s="810">
        <f t="shared" si="7"/>
        <v>715</v>
      </c>
      <c r="M189" s="811"/>
      <c r="O189" s="358"/>
    </row>
    <row r="190" spans="1:15" ht="17.25">
      <c r="A190" s="555">
        <v>184</v>
      </c>
      <c r="B190" s="807"/>
      <c r="C190" s="349">
        <v>2</v>
      </c>
      <c r="D190" s="5" t="s">
        <v>668</v>
      </c>
      <c r="E190" s="343" t="s">
        <v>33</v>
      </c>
      <c r="F190" s="808">
        <f t="shared" si="8"/>
        <v>8330</v>
      </c>
      <c r="G190" s="808"/>
      <c r="H190" s="809"/>
      <c r="I190" s="1201"/>
      <c r="J190" s="1186">
        <v>8330</v>
      </c>
      <c r="K190" s="838"/>
      <c r="L190" s="810">
        <f t="shared" si="7"/>
        <v>8330</v>
      </c>
      <c r="M190" s="811"/>
      <c r="O190" s="358"/>
    </row>
    <row r="191" spans="1:15" s="796" customFormat="1" ht="25.5" customHeight="1">
      <c r="A191" s="555">
        <v>185</v>
      </c>
      <c r="B191" s="807">
        <v>10</v>
      </c>
      <c r="C191" s="349"/>
      <c r="D191" s="327" t="s">
        <v>93</v>
      </c>
      <c r="E191" s="29"/>
      <c r="F191" s="808"/>
      <c r="G191" s="815"/>
      <c r="H191" s="569"/>
      <c r="I191" s="1200"/>
      <c r="J191" s="1185"/>
      <c r="K191" s="837"/>
      <c r="L191" s="810"/>
      <c r="M191" s="579"/>
      <c r="O191" s="797"/>
    </row>
    <row r="192" spans="1:15" ht="105.75" customHeight="1">
      <c r="A192" s="555">
        <v>186</v>
      </c>
      <c r="B192" s="807"/>
      <c r="C192" s="349">
        <v>1</v>
      </c>
      <c r="D192" s="816" t="s">
        <v>571</v>
      </c>
      <c r="E192" s="343" t="s">
        <v>33</v>
      </c>
      <c r="F192" s="808">
        <f t="shared" si="8"/>
        <v>21118</v>
      </c>
      <c r="G192" s="808"/>
      <c r="H192" s="809"/>
      <c r="I192" s="1201">
        <v>17741</v>
      </c>
      <c r="J192" s="1186">
        <v>17741</v>
      </c>
      <c r="K192" s="838">
        <v>3377</v>
      </c>
      <c r="L192" s="810">
        <f aca="true" t="shared" si="9" ref="L192:L243">SUM(J192:K192)</f>
        <v>21118</v>
      </c>
      <c r="M192" s="811"/>
      <c r="O192" s="358"/>
    </row>
    <row r="193" spans="1:15" ht="17.25">
      <c r="A193" s="555">
        <v>187</v>
      </c>
      <c r="B193" s="807"/>
      <c r="C193" s="349">
        <v>2</v>
      </c>
      <c r="D193" s="816" t="s">
        <v>669</v>
      </c>
      <c r="E193" s="343" t="s">
        <v>33</v>
      </c>
      <c r="F193" s="808">
        <f t="shared" si="8"/>
        <v>0</v>
      </c>
      <c r="G193" s="808"/>
      <c r="H193" s="809"/>
      <c r="I193" s="1201"/>
      <c r="J193" s="1186">
        <v>9000</v>
      </c>
      <c r="K193" s="838">
        <v>-9000</v>
      </c>
      <c r="L193" s="810">
        <f t="shared" si="9"/>
        <v>0</v>
      </c>
      <c r="M193" s="811"/>
      <c r="O193" s="358"/>
    </row>
    <row r="194" spans="1:15" ht="17.25">
      <c r="A194" s="555">
        <v>188</v>
      </c>
      <c r="B194" s="807"/>
      <c r="C194" s="349">
        <v>3</v>
      </c>
      <c r="D194" s="816" t="s">
        <v>818</v>
      </c>
      <c r="E194" s="343" t="s">
        <v>33</v>
      </c>
      <c r="F194" s="808">
        <f t="shared" si="8"/>
        <v>623</v>
      </c>
      <c r="G194" s="808"/>
      <c r="H194" s="809"/>
      <c r="I194" s="1201"/>
      <c r="J194" s="1186">
        <v>623</v>
      </c>
      <c r="K194" s="838"/>
      <c r="L194" s="810">
        <f t="shared" si="9"/>
        <v>623</v>
      </c>
      <c r="M194" s="811"/>
      <c r="O194" s="358"/>
    </row>
    <row r="195" spans="1:15" s="796" customFormat="1" ht="25.5" customHeight="1">
      <c r="A195" s="555">
        <v>189</v>
      </c>
      <c r="B195" s="807">
        <v>11</v>
      </c>
      <c r="C195" s="349"/>
      <c r="D195" s="327" t="s">
        <v>94</v>
      </c>
      <c r="E195" s="29"/>
      <c r="F195" s="808"/>
      <c r="G195" s="815"/>
      <c r="H195" s="569"/>
      <c r="I195" s="1200"/>
      <c r="J195" s="1185"/>
      <c r="K195" s="837"/>
      <c r="L195" s="810"/>
      <c r="M195" s="579"/>
      <c r="O195" s="797"/>
    </row>
    <row r="196" spans="1:15" ht="49.5">
      <c r="A196" s="555">
        <v>190</v>
      </c>
      <c r="B196" s="807"/>
      <c r="C196" s="349">
        <v>1</v>
      </c>
      <c r="D196" s="5" t="s">
        <v>823</v>
      </c>
      <c r="E196" s="343" t="s">
        <v>33</v>
      </c>
      <c r="F196" s="808">
        <f t="shared" si="8"/>
        <v>1104</v>
      </c>
      <c r="G196" s="808"/>
      <c r="H196" s="809"/>
      <c r="I196" s="1201"/>
      <c r="J196" s="1186">
        <v>1104</v>
      </c>
      <c r="K196" s="838"/>
      <c r="L196" s="810">
        <f>SUM(J196:K196)</f>
        <v>1104</v>
      </c>
      <c r="M196" s="811"/>
      <c r="O196" s="358"/>
    </row>
    <row r="197" spans="1:15" ht="17.25">
      <c r="A197" s="555">
        <v>191</v>
      </c>
      <c r="B197" s="807"/>
      <c r="C197" s="349">
        <v>2</v>
      </c>
      <c r="D197" s="5" t="s">
        <v>683</v>
      </c>
      <c r="E197" s="343" t="s">
        <v>33</v>
      </c>
      <c r="F197" s="808">
        <f t="shared" si="8"/>
        <v>463</v>
      </c>
      <c r="G197" s="808"/>
      <c r="H197" s="809"/>
      <c r="I197" s="1201"/>
      <c r="J197" s="1186">
        <v>463</v>
      </c>
      <c r="K197" s="838"/>
      <c r="L197" s="810">
        <f>SUM(J197:K197)</f>
        <v>463</v>
      </c>
      <c r="M197" s="811"/>
      <c r="O197" s="358"/>
    </row>
    <row r="198" spans="1:15" ht="17.25">
      <c r="A198" s="555">
        <v>192</v>
      </c>
      <c r="B198" s="807"/>
      <c r="C198" s="349">
        <v>3</v>
      </c>
      <c r="D198" s="5" t="s">
        <v>684</v>
      </c>
      <c r="E198" s="343" t="s">
        <v>33</v>
      </c>
      <c r="F198" s="808">
        <f t="shared" si="8"/>
        <v>1500</v>
      </c>
      <c r="G198" s="808"/>
      <c r="H198" s="809"/>
      <c r="I198" s="1201"/>
      <c r="J198" s="1186">
        <v>1500</v>
      </c>
      <c r="K198" s="838"/>
      <c r="L198" s="810">
        <f>SUM(J198:K198)</f>
        <v>1500</v>
      </c>
      <c r="M198" s="811"/>
      <c r="O198" s="358"/>
    </row>
    <row r="199" spans="1:15" ht="17.25">
      <c r="A199" s="555">
        <v>193</v>
      </c>
      <c r="B199" s="807"/>
      <c r="C199" s="349">
        <v>4</v>
      </c>
      <c r="D199" s="5" t="s">
        <v>765</v>
      </c>
      <c r="E199" s="343" t="s">
        <v>33</v>
      </c>
      <c r="F199" s="808">
        <f t="shared" si="8"/>
        <v>20</v>
      </c>
      <c r="G199" s="808"/>
      <c r="H199" s="809"/>
      <c r="I199" s="1201"/>
      <c r="J199" s="1186">
        <v>20</v>
      </c>
      <c r="K199" s="838"/>
      <c r="L199" s="810">
        <f>SUM(J199:K199)</f>
        <v>20</v>
      </c>
      <c r="M199" s="811"/>
      <c r="O199" s="358"/>
    </row>
    <row r="200" spans="1:15" ht="36" customHeight="1">
      <c r="A200" s="555">
        <v>194</v>
      </c>
      <c r="B200" s="807"/>
      <c r="C200" s="349">
        <v>5</v>
      </c>
      <c r="D200" s="5" t="s">
        <v>822</v>
      </c>
      <c r="E200" s="343" t="s">
        <v>33</v>
      </c>
      <c r="F200" s="808">
        <f t="shared" si="8"/>
        <v>602</v>
      </c>
      <c r="G200" s="808"/>
      <c r="H200" s="809"/>
      <c r="I200" s="1201"/>
      <c r="J200" s="1186">
        <v>602</v>
      </c>
      <c r="K200" s="838"/>
      <c r="L200" s="810">
        <f>SUM(J200:K200)</f>
        <v>602</v>
      </c>
      <c r="M200" s="811"/>
      <c r="O200" s="358"/>
    </row>
    <row r="201" spans="1:15" s="796" customFormat="1" ht="25.5" customHeight="1">
      <c r="A201" s="555">
        <v>195</v>
      </c>
      <c r="B201" s="807">
        <v>12</v>
      </c>
      <c r="C201" s="349"/>
      <c r="D201" s="327" t="s">
        <v>96</v>
      </c>
      <c r="E201" s="29"/>
      <c r="F201" s="808"/>
      <c r="G201" s="815"/>
      <c r="H201" s="569"/>
      <c r="I201" s="1200"/>
      <c r="J201" s="1185"/>
      <c r="K201" s="837"/>
      <c r="L201" s="810"/>
      <c r="M201" s="579"/>
      <c r="O201" s="797"/>
    </row>
    <row r="202" spans="1:15" ht="34.5" customHeight="1">
      <c r="A202" s="555">
        <v>196</v>
      </c>
      <c r="B202" s="807"/>
      <c r="C202" s="349">
        <v>1</v>
      </c>
      <c r="D202" s="816" t="s">
        <v>564</v>
      </c>
      <c r="E202" s="343" t="s">
        <v>31</v>
      </c>
      <c r="F202" s="808">
        <f t="shared" si="8"/>
        <v>15367</v>
      </c>
      <c r="G202" s="808"/>
      <c r="H202" s="809"/>
      <c r="I202" s="1204">
        <v>12700</v>
      </c>
      <c r="J202" s="1189">
        <v>15367</v>
      </c>
      <c r="K202" s="840"/>
      <c r="L202" s="810">
        <f t="shared" si="9"/>
        <v>15367</v>
      </c>
      <c r="M202" s="811"/>
      <c r="O202" s="358"/>
    </row>
    <row r="203" spans="1:15" ht="34.5" customHeight="1">
      <c r="A203" s="555">
        <v>197</v>
      </c>
      <c r="B203" s="807"/>
      <c r="C203" s="349">
        <v>2</v>
      </c>
      <c r="D203" s="816" t="s">
        <v>1116</v>
      </c>
      <c r="E203" s="343" t="s">
        <v>33</v>
      </c>
      <c r="F203" s="808">
        <f t="shared" si="8"/>
        <v>2378</v>
      </c>
      <c r="G203" s="808"/>
      <c r="H203" s="809"/>
      <c r="I203" s="1204"/>
      <c r="J203" s="1189">
        <v>2378</v>
      </c>
      <c r="K203" s="840"/>
      <c r="L203" s="810">
        <f t="shared" si="9"/>
        <v>2378</v>
      </c>
      <c r="M203" s="811"/>
      <c r="O203" s="358"/>
    </row>
    <row r="204" spans="1:15" ht="17.25">
      <c r="A204" s="555">
        <v>198</v>
      </c>
      <c r="B204" s="807"/>
      <c r="C204" s="349">
        <v>3</v>
      </c>
      <c r="D204" s="816" t="s">
        <v>819</v>
      </c>
      <c r="E204" s="343" t="s">
        <v>33</v>
      </c>
      <c r="F204" s="808">
        <f t="shared" si="8"/>
        <v>304</v>
      </c>
      <c r="G204" s="808"/>
      <c r="H204" s="809"/>
      <c r="I204" s="1204"/>
      <c r="J204" s="1189">
        <v>304</v>
      </c>
      <c r="K204" s="840"/>
      <c r="L204" s="810">
        <f t="shared" si="9"/>
        <v>304</v>
      </c>
      <c r="M204" s="811"/>
      <c r="O204" s="358"/>
    </row>
    <row r="205" spans="1:15" ht="17.25">
      <c r="A205" s="555">
        <v>199</v>
      </c>
      <c r="B205" s="807"/>
      <c r="C205" s="349">
        <v>4</v>
      </c>
      <c r="D205" s="816" t="s">
        <v>820</v>
      </c>
      <c r="E205" s="343" t="s">
        <v>33</v>
      </c>
      <c r="F205" s="808">
        <f t="shared" si="8"/>
        <v>240</v>
      </c>
      <c r="G205" s="808"/>
      <c r="H205" s="809"/>
      <c r="I205" s="1204"/>
      <c r="J205" s="1189">
        <v>240</v>
      </c>
      <c r="K205" s="840"/>
      <c r="L205" s="810">
        <f t="shared" si="9"/>
        <v>240</v>
      </c>
      <c r="M205" s="811"/>
      <c r="O205" s="358"/>
    </row>
    <row r="206" spans="1:15" ht="33">
      <c r="A206" s="555">
        <v>200</v>
      </c>
      <c r="B206" s="807"/>
      <c r="C206" s="349">
        <v>5</v>
      </c>
      <c r="D206" s="816" t="s">
        <v>821</v>
      </c>
      <c r="E206" s="343" t="s">
        <v>33</v>
      </c>
      <c r="F206" s="808">
        <f t="shared" si="8"/>
        <v>150</v>
      </c>
      <c r="G206" s="808"/>
      <c r="H206" s="809"/>
      <c r="I206" s="1204"/>
      <c r="J206" s="1189">
        <v>150</v>
      </c>
      <c r="K206" s="840"/>
      <c r="L206" s="810">
        <f t="shared" si="9"/>
        <v>150</v>
      </c>
      <c r="M206" s="811"/>
      <c r="O206" s="358"/>
    </row>
    <row r="207" spans="1:15" s="796" customFormat="1" ht="25.5" customHeight="1">
      <c r="A207" s="555">
        <v>201</v>
      </c>
      <c r="B207" s="807">
        <v>13</v>
      </c>
      <c r="C207" s="349"/>
      <c r="D207" s="327" t="s">
        <v>190</v>
      </c>
      <c r="E207" s="29"/>
      <c r="F207" s="808"/>
      <c r="G207" s="815"/>
      <c r="H207" s="569"/>
      <c r="I207" s="1200"/>
      <c r="J207" s="1185"/>
      <c r="K207" s="837"/>
      <c r="L207" s="810"/>
      <c r="M207" s="579"/>
      <c r="O207" s="797"/>
    </row>
    <row r="208" spans="1:15" s="795" customFormat="1" ht="84.75" customHeight="1">
      <c r="A208" s="555">
        <v>202</v>
      </c>
      <c r="B208" s="807"/>
      <c r="C208" s="349">
        <v>1</v>
      </c>
      <c r="D208" s="5" t="s">
        <v>1117</v>
      </c>
      <c r="E208" s="343" t="s">
        <v>33</v>
      </c>
      <c r="F208" s="808">
        <f t="shared" si="8"/>
        <v>1789</v>
      </c>
      <c r="G208" s="808"/>
      <c r="H208" s="809"/>
      <c r="I208" s="1201">
        <v>360</v>
      </c>
      <c r="J208" s="1186">
        <v>1466</v>
      </c>
      <c r="K208" s="838">
        <v>323</v>
      </c>
      <c r="L208" s="810">
        <f t="shared" si="9"/>
        <v>1789</v>
      </c>
      <c r="M208" s="811"/>
      <c r="O208" s="358"/>
    </row>
    <row r="209" spans="1:15" s="795" customFormat="1" ht="17.25">
      <c r="A209" s="555">
        <v>203</v>
      </c>
      <c r="B209" s="807"/>
      <c r="C209" s="349">
        <v>2</v>
      </c>
      <c r="D209" s="5" t="s">
        <v>944</v>
      </c>
      <c r="E209" s="343" t="s">
        <v>33</v>
      </c>
      <c r="F209" s="808">
        <f t="shared" si="8"/>
        <v>350</v>
      </c>
      <c r="G209" s="808"/>
      <c r="H209" s="809"/>
      <c r="I209" s="1201"/>
      <c r="J209" s="1186"/>
      <c r="K209" s="838">
        <v>350</v>
      </c>
      <c r="L209" s="810">
        <f t="shared" si="9"/>
        <v>350</v>
      </c>
      <c r="M209" s="811"/>
      <c r="O209" s="358"/>
    </row>
    <row r="210" spans="1:15" s="795" customFormat="1" ht="17.25">
      <c r="A210" s="555">
        <v>204</v>
      </c>
      <c r="B210" s="807"/>
      <c r="C210" s="349">
        <v>3</v>
      </c>
      <c r="D210" s="5" t="s">
        <v>686</v>
      </c>
      <c r="E210" s="343" t="s">
        <v>33</v>
      </c>
      <c r="F210" s="808">
        <f t="shared" si="8"/>
        <v>1006</v>
      </c>
      <c r="G210" s="808"/>
      <c r="H210" s="809"/>
      <c r="I210" s="1201"/>
      <c r="J210" s="1186">
        <v>1006</v>
      </c>
      <c r="K210" s="838"/>
      <c r="L210" s="810">
        <f t="shared" si="9"/>
        <v>1006</v>
      </c>
      <c r="M210" s="811"/>
      <c r="O210" s="358"/>
    </row>
    <row r="211" spans="1:15" s="795" customFormat="1" ht="17.25">
      <c r="A211" s="555">
        <v>205</v>
      </c>
      <c r="B211" s="807"/>
      <c r="C211" s="349">
        <v>4</v>
      </c>
      <c r="D211" s="5" t="s">
        <v>687</v>
      </c>
      <c r="E211" s="343" t="s">
        <v>33</v>
      </c>
      <c r="F211" s="808">
        <f t="shared" si="8"/>
        <v>1270</v>
      </c>
      <c r="G211" s="808"/>
      <c r="H211" s="809"/>
      <c r="I211" s="1201"/>
      <c r="J211" s="1186">
        <v>1270</v>
      </c>
      <c r="K211" s="838"/>
      <c r="L211" s="810">
        <f t="shared" si="9"/>
        <v>1270</v>
      </c>
      <c r="M211" s="811"/>
      <c r="O211" s="358"/>
    </row>
    <row r="212" spans="1:15" s="795" customFormat="1" ht="17.25">
      <c r="A212" s="555">
        <v>206</v>
      </c>
      <c r="B212" s="807"/>
      <c r="C212" s="349">
        <v>5</v>
      </c>
      <c r="D212" s="5" t="s">
        <v>688</v>
      </c>
      <c r="E212" s="343" t="s">
        <v>33</v>
      </c>
      <c r="F212" s="808">
        <f t="shared" si="8"/>
        <v>244</v>
      </c>
      <c r="G212" s="808"/>
      <c r="H212" s="809"/>
      <c r="I212" s="1201"/>
      <c r="J212" s="1186">
        <v>244</v>
      </c>
      <c r="K212" s="838"/>
      <c r="L212" s="810">
        <f t="shared" si="9"/>
        <v>244</v>
      </c>
      <c r="M212" s="811"/>
      <c r="O212" s="358"/>
    </row>
    <row r="213" spans="1:15" s="795" customFormat="1" ht="17.25">
      <c r="A213" s="555">
        <v>207</v>
      </c>
      <c r="B213" s="807"/>
      <c r="C213" s="349">
        <v>6</v>
      </c>
      <c r="D213" s="5" t="s">
        <v>829</v>
      </c>
      <c r="E213" s="343" t="s">
        <v>33</v>
      </c>
      <c r="F213" s="808">
        <f t="shared" si="8"/>
        <v>1270</v>
      </c>
      <c r="G213" s="808"/>
      <c r="H213" s="809"/>
      <c r="I213" s="1201"/>
      <c r="J213" s="1186">
        <v>1270</v>
      </c>
      <c r="K213" s="838"/>
      <c r="L213" s="810">
        <f t="shared" si="9"/>
        <v>1270</v>
      </c>
      <c r="M213" s="811"/>
      <c r="O213" s="358"/>
    </row>
    <row r="214" spans="1:15" s="795" customFormat="1" ht="17.25">
      <c r="A214" s="555">
        <v>208</v>
      </c>
      <c r="B214" s="807"/>
      <c r="C214" s="349">
        <v>7</v>
      </c>
      <c r="D214" s="5" t="s">
        <v>830</v>
      </c>
      <c r="E214" s="343" t="s">
        <v>33</v>
      </c>
      <c r="F214" s="808">
        <f t="shared" si="8"/>
        <v>508</v>
      </c>
      <c r="G214" s="808"/>
      <c r="H214" s="809"/>
      <c r="I214" s="1201"/>
      <c r="J214" s="1186">
        <v>508</v>
      </c>
      <c r="K214" s="838"/>
      <c r="L214" s="810">
        <f t="shared" si="9"/>
        <v>508</v>
      </c>
      <c r="M214" s="811"/>
      <c r="O214" s="358"/>
    </row>
    <row r="215" spans="1:15" s="795" customFormat="1" ht="17.25">
      <c r="A215" s="555">
        <v>209</v>
      </c>
      <c r="B215" s="807"/>
      <c r="C215" s="349">
        <v>8</v>
      </c>
      <c r="D215" s="5" t="s">
        <v>825</v>
      </c>
      <c r="E215" s="343" t="s">
        <v>33</v>
      </c>
      <c r="F215" s="808">
        <f t="shared" si="8"/>
        <v>381</v>
      </c>
      <c r="G215" s="808"/>
      <c r="H215" s="809"/>
      <c r="I215" s="1201"/>
      <c r="J215" s="1186">
        <v>381</v>
      </c>
      <c r="K215" s="838"/>
      <c r="L215" s="810">
        <f t="shared" si="9"/>
        <v>381</v>
      </c>
      <c r="M215" s="811"/>
      <c r="O215" s="358"/>
    </row>
    <row r="216" spans="1:15" s="795" customFormat="1" ht="17.25">
      <c r="A216" s="555">
        <v>210</v>
      </c>
      <c r="B216" s="807"/>
      <c r="C216" s="349">
        <v>9</v>
      </c>
      <c r="D216" s="5" t="s">
        <v>826</v>
      </c>
      <c r="E216" s="343" t="s">
        <v>33</v>
      </c>
      <c r="F216" s="808">
        <f t="shared" si="8"/>
        <v>438</v>
      </c>
      <c r="G216" s="808"/>
      <c r="H216" s="809"/>
      <c r="I216" s="1201"/>
      <c r="J216" s="1186">
        <v>438</v>
      </c>
      <c r="K216" s="838"/>
      <c r="L216" s="810">
        <f t="shared" si="9"/>
        <v>438</v>
      </c>
      <c r="M216" s="811"/>
      <c r="O216" s="358"/>
    </row>
    <row r="217" spans="1:15" s="795" customFormat="1" ht="17.25">
      <c r="A217" s="555">
        <v>211</v>
      </c>
      <c r="B217" s="807"/>
      <c r="C217" s="349">
        <v>10</v>
      </c>
      <c r="D217" s="5" t="s">
        <v>827</v>
      </c>
      <c r="E217" s="343" t="s">
        <v>33</v>
      </c>
      <c r="F217" s="808">
        <f t="shared" si="8"/>
        <v>1088</v>
      </c>
      <c r="G217" s="808"/>
      <c r="H217" s="809"/>
      <c r="I217" s="1201"/>
      <c r="J217" s="1186">
        <v>1088</v>
      </c>
      <c r="K217" s="838"/>
      <c r="L217" s="810">
        <f t="shared" si="9"/>
        <v>1088</v>
      </c>
      <c r="M217" s="811"/>
      <c r="O217" s="358"/>
    </row>
    <row r="218" spans="1:15" s="795" customFormat="1" ht="17.25">
      <c r="A218" s="555">
        <v>212</v>
      </c>
      <c r="B218" s="807"/>
      <c r="C218" s="349">
        <v>11</v>
      </c>
      <c r="D218" s="5" t="s">
        <v>828</v>
      </c>
      <c r="E218" s="343" t="s">
        <v>33</v>
      </c>
      <c r="F218" s="808">
        <f t="shared" si="8"/>
        <v>267</v>
      </c>
      <c r="G218" s="808"/>
      <c r="H218" s="809"/>
      <c r="I218" s="1201"/>
      <c r="J218" s="1186">
        <v>267</v>
      </c>
      <c r="K218" s="838"/>
      <c r="L218" s="810">
        <f t="shared" si="9"/>
        <v>267</v>
      </c>
      <c r="M218" s="811"/>
      <c r="O218" s="358"/>
    </row>
    <row r="219" spans="1:15" s="796" customFormat="1" ht="30" customHeight="1">
      <c r="A219" s="555">
        <v>213</v>
      </c>
      <c r="B219" s="807">
        <v>14</v>
      </c>
      <c r="C219" s="349"/>
      <c r="D219" s="327" t="s">
        <v>191</v>
      </c>
      <c r="E219" s="29"/>
      <c r="F219" s="808"/>
      <c r="G219" s="815"/>
      <c r="H219" s="569"/>
      <c r="I219" s="1200"/>
      <c r="J219" s="1185"/>
      <c r="K219" s="837"/>
      <c r="L219" s="810"/>
      <c r="M219" s="579"/>
      <c r="O219" s="797"/>
    </row>
    <row r="220" spans="1:15" ht="77.25" customHeight="1">
      <c r="A220" s="555">
        <v>214</v>
      </c>
      <c r="B220" s="807"/>
      <c r="C220" s="349">
        <v>1</v>
      </c>
      <c r="D220" s="5" t="s">
        <v>814</v>
      </c>
      <c r="E220" s="343" t="s">
        <v>33</v>
      </c>
      <c r="F220" s="808">
        <f t="shared" si="8"/>
        <v>1187</v>
      </c>
      <c r="G220" s="808"/>
      <c r="H220" s="809"/>
      <c r="I220" s="1201">
        <v>250</v>
      </c>
      <c r="J220" s="1186">
        <v>1187</v>
      </c>
      <c r="K220" s="838"/>
      <c r="L220" s="810">
        <f t="shared" si="9"/>
        <v>1187</v>
      </c>
      <c r="M220" s="811"/>
      <c r="O220" s="358"/>
    </row>
    <row r="221" spans="1:15" ht="17.25">
      <c r="A221" s="555">
        <v>215</v>
      </c>
      <c r="B221" s="807"/>
      <c r="C221" s="349">
        <v>2</v>
      </c>
      <c r="D221" s="5" t="s">
        <v>656</v>
      </c>
      <c r="E221" s="343" t="s">
        <v>33</v>
      </c>
      <c r="F221" s="808">
        <f t="shared" si="8"/>
        <v>230</v>
      </c>
      <c r="G221" s="808"/>
      <c r="H221" s="809"/>
      <c r="I221" s="1201"/>
      <c r="J221" s="1186">
        <v>230</v>
      </c>
      <c r="K221" s="838"/>
      <c r="L221" s="810">
        <f t="shared" si="9"/>
        <v>230</v>
      </c>
      <c r="M221" s="811"/>
      <c r="O221" s="358"/>
    </row>
    <row r="222" spans="1:15" s="796" customFormat="1" ht="30" customHeight="1">
      <c r="A222" s="555">
        <v>216</v>
      </c>
      <c r="B222" s="807">
        <v>15</v>
      </c>
      <c r="C222" s="349"/>
      <c r="D222" s="327" t="s">
        <v>98</v>
      </c>
      <c r="E222" s="29"/>
      <c r="F222" s="808"/>
      <c r="G222" s="815"/>
      <c r="H222" s="569"/>
      <c r="I222" s="1200"/>
      <c r="J222" s="1185"/>
      <c r="K222" s="837"/>
      <c r="L222" s="810"/>
      <c r="M222" s="579"/>
      <c r="O222" s="797"/>
    </row>
    <row r="223" spans="1:15" ht="17.25">
      <c r="A223" s="555">
        <v>217</v>
      </c>
      <c r="B223" s="807"/>
      <c r="C223" s="349">
        <v>1</v>
      </c>
      <c r="D223" s="5" t="s">
        <v>750</v>
      </c>
      <c r="E223" s="343" t="s">
        <v>33</v>
      </c>
      <c r="F223" s="808">
        <f t="shared" si="8"/>
        <v>10000</v>
      </c>
      <c r="G223" s="808"/>
      <c r="H223" s="809"/>
      <c r="I223" s="1201"/>
      <c r="J223" s="1186">
        <v>10000</v>
      </c>
      <c r="K223" s="838"/>
      <c r="L223" s="810">
        <f t="shared" si="9"/>
        <v>10000</v>
      </c>
      <c r="M223" s="811"/>
      <c r="O223" s="358"/>
    </row>
    <row r="224" spans="1:15" ht="17.25">
      <c r="A224" s="555">
        <v>218</v>
      </c>
      <c r="B224" s="807"/>
      <c r="C224" s="349">
        <v>2</v>
      </c>
      <c r="D224" s="5" t="s">
        <v>680</v>
      </c>
      <c r="E224" s="343" t="s">
        <v>33</v>
      </c>
      <c r="F224" s="808">
        <f t="shared" si="8"/>
        <v>1599</v>
      </c>
      <c r="G224" s="808"/>
      <c r="H224" s="809"/>
      <c r="I224" s="1201"/>
      <c r="J224" s="1186">
        <v>1599</v>
      </c>
      <c r="K224" s="838"/>
      <c r="L224" s="810">
        <f t="shared" si="9"/>
        <v>1599</v>
      </c>
      <c r="M224" s="811"/>
      <c r="O224" s="358"/>
    </row>
    <row r="225" spans="1:15" ht="17.25">
      <c r="A225" s="555">
        <v>219</v>
      </c>
      <c r="B225" s="807"/>
      <c r="C225" s="349">
        <v>3</v>
      </c>
      <c r="D225" s="5" t="s">
        <v>681</v>
      </c>
      <c r="E225" s="343" t="s">
        <v>33</v>
      </c>
      <c r="F225" s="808">
        <f t="shared" si="8"/>
        <v>635</v>
      </c>
      <c r="G225" s="808"/>
      <c r="H225" s="809"/>
      <c r="I225" s="1201"/>
      <c r="J225" s="1186">
        <v>635</v>
      </c>
      <c r="K225" s="838"/>
      <c r="L225" s="810">
        <f t="shared" si="9"/>
        <v>635</v>
      </c>
      <c r="M225" s="811"/>
      <c r="O225" s="358"/>
    </row>
    <row r="226" spans="1:15" ht="17.25">
      <c r="A226" s="555">
        <v>220</v>
      </c>
      <c r="B226" s="807"/>
      <c r="C226" s="349">
        <v>4</v>
      </c>
      <c r="D226" s="5" t="s">
        <v>783</v>
      </c>
      <c r="E226" s="343" t="s">
        <v>33</v>
      </c>
      <c r="F226" s="808">
        <f t="shared" si="8"/>
        <v>1500</v>
      </c>
      <c r="G226" s="808"/>
      <c r="H226" s="809"/>
      <c r="I226" s="1201"/>
      <c r="J226" s="1186">
        <v>1500</v>
      </c>
      <c r="K226" s="838"/>
      <c r="L226" s="810">
        <f t="shared" si="9"/>
        <v>1500</v>
      </c>
      <c r="M226" s="811"/>
      <c r="O226" s="358"/>
    </row>
    <row r="227" spans="1:15" ht="49.5">
      <c r="A227" s="555">
        <v>221</v>
      </c>
      <c r="B227" s="807"/>
      <c r="C227" s="349">
        <v>5</v>
      </c>
      <c r="D227" s="5" t="s">
        <v>1075</v>
      </c>
      <c r="E227" s="343" t="s">
        <v>33</v>
      </c>
      <c r="F227" s="808">
        <f t="shared" si="8"/>
        <v>560</v>
      </c>
      <c r="G227" s="808"/>
      <c r="H227" s="809"/>
      <c r="I227" s="1201"/>
      <c r="J227" s="1186">
        <v>206</v>
      </c>
      <c r="K227" s="838">
        <v>354</v>
      </c>
      <c r="L227" s="810">
        <f t="shared" si="9"/>
        <v>560</v>
      </c>
      <c r="M227" s="811"/>
      <c r="O227" s="358"/>
    </row>
    <row r="228" spans="1:15" ht="33">
      <c r="A228" s="555">
        <v>222</v>
      </c>
      <c r="B228" s="807"/>
      <c r="C228" s="349">
        <v>6</v>
      </c>
      <c r="D228" s="5" t="s">
        <v>816</v>
      </c>
      <c r="E228" s="343" t="s">
        <v>33</v>
      </c>
      <c r="F228" s="808">
        <f t="shared" si="8"/>
        <v>2863</v>
      </c>
      <c r="G228" s="808"/>
      <c r="H228" s="809"/>
      <c r="I228" s="1201"/>
      <c r="J228" s="1186">
        <v>2863</v>
      </c>
      <c r="K228" s="838"/>
      <c r="L228" s="810">
        <f t="shared" si="9"/>
        <v>2863</v>
      </c>
      <c r="M228" s="811"/>
      <c r="O228" s="358"/>
    </row>
    <row r="229" spans="1:15" ht="17.25">
      <c r="A229" s="555">
        <v>223</v>
      </c>
      <c r="B229" s="807"/>
      <c r="C229" s="349">
        <v>7</v>
      </c>
      <c r="D229" s="5" t="s">
        <v>815</v>
      </c>
      <c r="E229" s="343" t="s">
        <v>33</v>
      </c>
      <c r="F229" s="808">
        <f t="shared" si="8"/>
        <v>1006</v>
      </c>
      <c r="G229" s="808"/>
      <c r="H229" s="809"/>
      <c r="I229" s="1201"/>
      <c r="J229" s="1186">
        <v>1006</v>
      </c>
      <c r="K229" s="838"/>
      <c r="L229" s="810">
        <f t="shared" si="9"/>
        <v>1006</v>
      </c>
      <c r="M229" s="811"/>
      <c r="O229" s="358"/>
    </row>
    <row r="230" spans="1:15" ht="17.25">
      <c r="A230" s="555">
        <v>224</v>
      </c>
      <c r="B230" s="807"/>
      <c r="C230" s="349">
        <v>8</v>
      </c>
      <c r="D230" s="5" t="s">
        <v>817</v>
      </c>
      <c r="E230" s="343" t="s">
        <v>33</v>
      </c>
      <c r="F230" s="808">
        <f t="shared" si="8"/>
        <v>755</v>
      </c>
      <c r="G230" s="808"/>
      <c r="H230" s="809"/>
      <c r="I230" s="1201"/>
      <c r="J230" s="1186">
        <v>755</v>
      </c>
      <c r="K230" s="838"/>
      <c r="L230" s="810">
        <f t="shared" si="9"/>
        <v>755</v>
      </c>
      <c r="M230" s="811"/>
      <c r="O230" s="358"/>
    </row>
    <row r="231" spans="1:15" s="796" customFormat="1" ht="30" customHeight="1">
      <c r="A231" s="555">
        <v>225</v>
      </c>
      <c r="B231" s="807">
        <v>16</v>
      </c>
      <c r="C231" s="349"/>
      <c r="D231" s="327" t="s">
        <v>192</v>
      </c>
      <c r="E231" s="29"/>
      <c r="F231" s="808"/>
      <c r="G231" s="815"/>
      <c r="H231" s="569"/>
      <c r="I231" s="1200"/>
      <c r="J231" s="1185"/>
      <c r="K231" s="837"/>
      <c r="L231" s="810"/>
      <c r="M231" s="579"/>
      <c r="O231" s="797"/>
    </row>
    <row r="232" spans="1:15" ht="17.25">
      <c r="A232" s="555">
        <v>226</v>
      </c>
      <c r="B232" s="807"/>
      <c r="C232" s="349">
        <v>1</v>
      </c>
      <c r="D232" s="816" t="s">
        <v>193</v>
      </c>
      <c r="E232" s="343" t="s">
        <v>33</v>
      </c>
      <c r="F232" s="808">
        <f t="shared" si="8"/>
        <v>7000</v>
      </c>
      <c r="G232" s="808"/>
      <c r="H232" s="809"/>
      <c r="I232" s="1201">
        <v>7000</v>
      </c>
      <c r="J232" s="1186">
        <v>7000</v>
      </c>
      <c r="K232" s="838"/>
      <c r="L232" s="810">
        <f t="shared" si="9"/>
        <v>7000</v>
      </c>
      <c r="M232" s="811"/>
      <c r="O232" s="358"/>
    </row>
    <row r="233" spans="1:15" ht="17.25">
      <c r="A233" s="555">
        <v>227</v>
      </c>
      <c r="B233" s="807"/>
      <c r="C233" s="349">
        <v>2</v>
      </c>
      <c r="D233" s="816" t="s">
        <v>565</v>
      </c>
      <c r="E233" s="343" t="s">
        <v>33</v>
      </c>
      <c r="F233" s="808">
        <f t="shared" si="8"/>
        <v>80</v>
      </c>
      <c r="G233" s="808"/>
      <c r="H233" s="809"/>
      <c r="I233" s="1201">
        <v>80</v>
      </c>
      <c r="J233" s="1186">
        <v>80</v>
      </c>
      <c r="K233" s="838"/>
      <c r="L233" s="810">
        <f t="shared" si="9"/>
        <v>80</v>
      </c>
      <c r="M233" s="811"/>
      <c r="O233" s="358"/>
    </row>
    <row r="234" spans="1:15" ht="17.25">
      <c r="A234" s="555">
        <v>228</v>
      </c>
      <c r="B234" s="807"/>
      <c r="C234" s="349">
        <v>3</v>
      </c>
      <c r="D234" s="816" t="s">
        <v>566</v>
      </c>
      <c r="E234" s="343" t="s">
        <v>33</v>
      </c>
      <c r="F234" s="808">
        <f t="shared" si="8"/>
        <v>480</v>
      </c>
      <c r="G234" s="808"/>
      <c r="H234" s="809"/>
      <c r="I234" s="1201">
        <v>480</v>
      </c>
      <c r="J234" s="1186">
        <v>480</v>
      </c>
      <c r="K234" s="838"/>
      <c r="L234" s="810">
        <f t="shared" si="9"/>
        <v>480</v>
      </c>
      <c r="M234" s="811"/>
      <c r="O234" s="358"/>
    </row>
    <row r="235" spans="1:15" ht="34.5">
      <c r="A235" s="555">
        <v>229</v>
      </c>
      <c r="B235" s="807"/>
      <c r="C235" s="349">
        <v>4</v>
      </c>
      <c r="D235" s="816" t="s">
        <v>567</v>
      </c>
      <c r="E235" s="343" t="s">
        <v>33</v>
      </c>
      <c r="F235" s="808">
        <f t="shared" si="8"/>
        <v>60</v>
      </c>
      <c r="G235" s="808"/>
      <c r="H235" s="809"/>
      <c r="I235" s="1201">
        <v>60</v>
      </c>
      <c r="J235" s="1186">
        <v>60</v>
      </c>
      <c r="K235" s="838"/>
      <c r="L235" s="810">
        <f t="shared" si="9"/>
        <v>60</v>
      </c>
      <c r="M235" s="811"/>
      <c r="O235" s="358"/>
    </row>
    <row r="236" spans="1:15" ht="17.25">
      <c r="A236" s="555">
        <v>230</v>
      </c>
      <c r="B236" s="807"/>
      <c r="C236" s="349">
        <v>5</v>
      </c>
      <c r="D236" s="816" t="s">
        <v>682</v>
      </c>
      <c r="E236" s="343" t="s">
        <v>33</v>
      </c>
      <c r="F236" s="808">
        <f t="shared" si="8"/>
        <v>227</v>
      </c>
      <c r="G236" s="808"/>
      <c r="H236" s="809"/>
      <c r="I236" s="1201"/>
      <c r="J236" s="1186">
        <v>227</v>
      </c>
      <c r="K236" s="838"/>
      <c r="L236" s="810">
        <f t="shared" si="9"/>
        <v>227</v>
      </c>
      <c r="M236" s="811"/>
      <c r="O236" s="358"/>
    </row>
    <row r="237" spans="1:15" ht="33">
      <c r="A237" s="555">
        <v>231</v>
      </c>
      <c r="B237" s="807"/>
      <c r="C237" s="349">
        <v>6</v>
      </c>
      <c r="D237" s="816" t="s">
        <v>1076</v>
      </c>
      <c r="E237" s="343" t="s">
        <v>33</v>
      </c>
      <c r="F237" s="808">
        <f t="shared" si="8"/>
        <v>1819</v>
      </c>
      <c r="G237" s="808"/>
      <c r="H237" s="809"/>
      <c r="I237" s="1201"/>
      <c r="J237" s="1186">
        <v>1699</v>
      </c>
      <c r="K237" s="838">
        <v>120</v>
      </c>
      <c r="L237" s="810">
        <f t="shared" si="9"/>
        <v>1819</v>
      </c>
      <c r="M237" s="811"/>
      <c r="O237" s="358"/>
    </row>
    <row r="238" spans="1:15" s="796" customFormat="1" ht="30" customHeight="1">
      <c r="A238" s="555">
        <v>232</v>
      </c>
      <c r="B238" s="807">
        <v>17</v>
      </c>
      <c r="C238" s="349"/>
      <c r="D238" s="327" t="s">
        <v>119</v>
      </c>
      <c r="E238" s="29"/>
      <c r="F238" s="808"/>
      <c r="G238" s="815"/>
      <c r="H238" s="569"/>
      <c r="I238" s="1200"/>
      <c r="J238" s="1185"/>
      <c r="K238" s="837"/>
      <c r="L238" s="810"/>
      <c r="M238" s="579"/>
      <c r="O238" s="797"/>
    </row>
    <row r="239" spans="1:15" ht="17.25">
      <c r="A239" s="555">
        <v>233</v>
      </c>
      <c r="B239" s="807"/>
      <c r="C239" s="349">
        <v>1</v>
      </c>
      <c r="D239" s="816" t="s">
        <v>194</v>
      </c>
      <c r="E239" s="343" t="s">
        <v>33</v>
      </c>
      <c r="F239" s="808">
        <f t="shared" si="8"/>
        <v>24815</v>
      </c>
      <c r="G239" s="808"/>
      <c r="H239" s="809"/>
      <c r="I239" s="1201">
        <v>17550</v>
      </c>
      <c r="J239" s="1186">
        <v>24815</v>
      </c>
      <c r="K239" s="838"/>
      <c r="L239" s="810">
        <f t="shared" si="9"/>
        <v>24815</v>
      </c>
      <c r="M239" s="811"/>
      <c r="O239" s="358"/>
    </row>
    <row r="240" spans="1:15" ht="17.25">
      <c r="A240" s="555">
        <v>234</v>
      </c>
      <c r="B240" s="1316"/>
      <c r="C240" s="1317">
        <v>2</v>
      </c>
      <c r="D240" s="1319" t="s">
        <v>784</v>
      </c>
      <c r="E240" s="1318" t="s">
        <v>33</v>
      </c>
      <c r="F240" s="808">
        <f t="shared" si="8"/>
        <v>15200</v>
      </c>
      <c r="G240" s="1320"/>
      <c r="H240" s="1321"/>
      <c r="I240" s="1322"/>
      <c r="J240" s="1323">
        <v>15200</v>
      </c>
      <c r="K240" s="1348"/>
      <c r="L240" s="810">
        <f t="shared" si="9"/>
        <v>15200</v>
      </c>
      <c r="M240" s="1324"/>
      <c r="O240" s="358"/>
    </row>
    <row r="241" spans="1:15" ht="17.25">
      <c r="A241" s="555">
        <v>235</v>
      </c>
      <c r="B241" s="1316"/>
      <c r="C241" s="1317">
        <v>3</v>
      </c>
      <c r="D241" s="1319" t="s">
        <v>788</v>
      </c>
      <c r="E241" s="1318" t="s">
        <v>33</v>
      </c>
      <c r="F241" s="808">
        <f t="shared" si="8"/>
        <v>444</v>
      </c>
      <c r="G241" s="1320"/>
      <c r="H241" s="1321"/>
      <c r="I241" s="1322"/>
      <c r="J241" s="1323">
        <v>444</v>
      </c>
      <c r="K241" s="1348"/>
      <c r="L241" s="810">
        <f t="shared" si="9"/>
        <v>444</v>
      </c>
      <c r="M241" s="1324"/>
      <c r="O241" s="358"/>
    </row>
    <row r="242" spans="1:15" ht="17.25">
      <c r="A242" s="555">
        <v>236</v>
      </c>
      <c r="B242" s="1316"/>
      <c r="C242" s="1317">
        <v>4</v>
      </c>
      <c r="D242" s="1319" t="s">
        <v>786</v>
      </c>
      <c r="E242" s="1318" t="s">
        <v>33</v>
      </c>
      <c r="F242" s="808">
        <f t="shared" si="8"/>
        <v>381</v>
      </c>
      <c r="G242" s="1320"/>
      <c r="H242" s="1321"/>
      <c r="I242" s="1322"/>
      <c r="J242" s="1323">
        <v>381</v>
      </c>
      <c r="K242" s="1348"/>
      <c r="L242" s="810">
        <f t="shared" si="9"/>
        <v>381</v>
      </c>
      <c r="M242" s="1324"/>
      <c r="O242" s="358"/>
    </row>
    <row r="243" spans="1:15" ht="49.5">
      <c r="A243" s="555">
        <v>237</v>
      </c>
      <c r="B243" s="865"/>
      <c r="C243" s="831">
        <v>5</v>
      </c>
      <c r="D243" s="832" t="s">
        <v>787</v>
      </c>
      <c r="E243" s="833" t="s">
        <v>33</v>
      </c>
      <c r="F243" s="808">
        <f>SUM(G243:H243,L243,M243)</f>
        <v>2426</v>
      </c>
      <c r="G243" s="834"/>
      <c r="H243" s="852"/>
      <c r="I243" s="1205"/>
      <c r="J243" s="1190">
        <v>2426</v>
      </c>
      <c r="K243" s="1349"/>
      <c r="L243" s="810">
        <f t="shared" si="9"/>
        <v>2426</v>
      </c>
      <c r="M243" s="853"/>
      <c r="O243" s="358"/>
    </row>
    <row r="244" spans="1:15" s="795" customFormat="1" ht="36" customHeight="1" thickBot="1">
      <c r="A244" s="555">
        <v>238</v>
      </c>
      <c r="B244" s="866"/>
      <c r="C244" s="658"/>
      <c r="D244" s="819" t="s">
        <v>195</v>
      </c>
      <c r="E244" s="337"/>
      <c r="F244" s="6">
        <f aca="true" t="shared" si="10" ref="F244:L244">SUM(F117:F243)</f>
        <v>184706</v>
      </c>
      <c r="G244" s="6">
        <f t="shared" si="10"/>
        <v>0</v>
      </c>
      <c r="H244" s="560">
        <f t="shared" si="10"/>
        <v>0</v>
      </c>
      <c r="I244" s="1206">
        <f t="shared" si="10"/>
        <v>64149</v>
      </c>
      <c r="J244" s="6">
        <f t="shared" si="10"/>
        <v>186832</v>
      </c>
      <c r="K244" s="1210">
        <f t="shared" si="10"/>
        <v>-2126</v>
      </c>
      <c r="L244" s="835">
        <f t="shared" si="10"/>
        <v>184706</v>
      </c>
      <c r="M244" s="820">
        <f>SUM(M117:M239)</f>
        <v>0</v>
      </c>
      <c r="O244" s="787"/>
    </row>
    <row r="245" spans="1:15" s="795" customFormat="1" ht="36" customHeight="1" thickBot="1" thickTop="1">
      <c r="A245" s="555">
        <v>239</v>
      </c>
      <c r="B245" s="867"/>
      <c r="C245" s="660"/>
      <c r="D245" s="821" t="s">
        <v>196</v>
      </c>
      <c r="E245" s="660"/>
      <c r="F245" s="822">
        <f aca="true" t="shared" si="11" ref="F245:M245">+F244+F104+F114</f>
        <v>17607823</v>
      </c>
      <c r="G245" s="822">
        <f t="shared" si="11"/>
        <v>3992836</v>
      </c>
      <c r="H245" s="823">
        <f t="shared" si="11"/>
        <v>2767979</v>
      </c>
      <c r="I245" s="1207">
        <f t="shared" si="11"/>
        <v>2525358</v>
      </c>
      <c r="J245" s="822">
        <f t="shared" si="11"/>
        <v>5522173</v>
      </c>
      <c r="K245" s="824">
        <f t="shared" si="11"/>
        <v>-471539</v>
      </c>
      <c r="L245" s="825">
        <f t="shared" si="11"/>
        <v>5050634</v>
      </c>
      <c r="M245" s="826">
        <f t="shared" si="11"/>
        <v>5796374</v>
      </c>
      <c r="O245" s="787"/>
    </row>
    <row r="246" spans="1:15" s="830" customFormat="1" ht="13.5">
      <c r="A246" s="555"/>
      <c r="B246" s="868" t="s">
        <v>125</v>
      </c>
      <c r="C246" s="354"/>
      <c r="D246" s="355"/>
      <c r="E246" s="356"/>
      <c r="F246" s="827"/>
      <c r="G246" s="827"/>
      <c r="H246" s="827"/>
      <c r="I246" s="1208"/>
      <c r="J246" s="827"/>
      <c r="K246" s="828"/>
      <c r="L246" s="829"/>
      <c r="M246" s="827"/>
      <c r="O246" s="827"/>
    </row>
    <row r="247" spans="1:15" s="830" customFormat="1" ht="13.5">
      <c r="A247" s="555"/>
      <c r="B247" s="868" t="s">
        <v>126</v>
      </c>
      <c r="C247" s="354"/>
      <c r="D247" s="355"/>
      <c r="E247" s="356"/>
      <c r="F247" s="827"/>
      <c r="G247" s="827"/>
      <c r="H247" s="827"/>
      <c r="I247" s="1208"/>
      <c r="J247" s="827"/>
      <c r="K247" s="828"/>
      <c r="L247" s="829"/>
      <c r="M247" s="827"/>
      <c r="O247" s="827"/>
    </row>
    <row r="248" spans="1:15" s="830" customFormat="1" ht="13.5">
      <c r="A248" s="555"/>
      <c r="B248" s="868" t="s">
        <v>127</v>
      </c>
      <c r="C248" s="354"/>
      <c r="D248" s="355"/>
      <c r="E248" s="356"/>
      <c r="F248" s="827"/>
      <c r="G248" s="827"/>
      <c r="H248" s="827"/>
      <c r="I248" s="1208"/>
      <c r="J248" s="827"/>
      <c r="K248" s="828"/>
      <c r="L248" s="829"/>
      <c r="M248" s="827"/>
      <c r="O248" s="827"/>
    </row>
  </sheetData>
  <sheetProtection/>
  <mergeCells count="3">
    <mergeCell ref="B1:D1"/>
    <mergeCell ref="B2:M2"/>
    <mergeCell ref="B3:M3"/>
  </mergeCells>
  <printOptions/>
  <pageMargins left="0.2362204724409449" right="0.2362204724409449" top="0.7480314960629921" bottom="0.7480314960629921" header="0.31496062992125984" footer="0.31496062992125984"/>
  <pageSetup fitToHeight="6" fitToWidth="1" horizontalDpi="600" verticalDpi="600" orientation="portrait" paperSize="9" scale="48" r:id="rId1"/>
</worksheet>
</file>

<file path=xl/worksheets/sheet9.xml><?xml version="1.0" encoding="utf-8"?>
<worksheet xmlns="http://schemas.openxmlformats.org/spreadsheetml/2006/main" xmlns:r="http://schemas.openxmlformats.org/officeDocument/2006/relationships">
  <sheetPr>
    <pageSetUpPr fitToPage="1"/>
  </sheetPr>
  <dimension ref="A1:V162"/>
  <sheetViews>
    <sheetView view="pageBreakPreview" zoomScale="80" zoomScaleSheetLayoutView="80" zoomScalePageLayoutView="0" workbookViewId="0" topLeftCell="A1">
      <selection activeCell="B2" sqref="B2:L2"/>
    </sheetView>
  </sheetViews>
  <sheetFormatPr defaultColWidth="9.125" defaultRowHeight="12.75"/>
  <cols>
    <col min="1" max="1" width="3.875" style="319" bestFit="1" customWidth="1"/>
    <col min="2" max="3" width="4.75390625" style="12" customWidth="1"/>
    <col min="4" max="4" width="74.875" style="11" bestFit="1" customWidth="1"/>
    <col min="5" max="5" width="7.75390625" style="19" customWidth="1"/>
    <col min="6" max="7" width="15.75390625" style="20" customWidth="1"/>
    <col min="8" max="8" width="15.75390625" style="1222" customWidth="1"/>
    <col min="9" max="9" width="15.75390625" style="20" customWidth="1"/>
    <col min="10" max="10" width="15.75390625" style="567" customWidth="1"/>
    <col min="11" max="11" width="15.75390625" style="25" customWidth="1"/>
    <col min="12" max="12" width="15.75390625" style="20" customWidth="1"/>
    <col min="13" max="16384" width="9.125" style="18" customWidth="1"/>
  </cols>
  <sheetData>
    <row r="1" spans="1:12" s="17" customFormat="1" ht="17.25">
      <c r="A1" s="319"/>
      <c r="B1" s="1636" t="s">
        <v>1132</v>
      </c>
      <c r="C1" s="1636"/>
      <c r="D1" s="1636"/>
      <c r="E1" s="13"/>
      <c r="F1" s="14"/>
      <c r="G1" s="15"/>
      <c r="H1" s="1221"/>
      <c r="I1" s="15"/>
      <c r="J1" s="566"/>
      <c r="K1" s="16"/>
      <c r="L1" s="15"/>
    </row>
    <row r="2" spans="2:12" ht="17.25">
      <c r="B2" s="1637" t="s">
        <v>20</v>
      </c>
      <c r="C2" s="1637"/>
      <c r="D2" s="1637"/>
      <c r="E2" s="1637"/>
      <c r="F2" s="1637"/>
      <c r="G2" s="1637"/>
      <c r="H2" s="1637"/>
      <c r="I2" s="1637"/>
      <c r="J2" s="1637"/>
      <c r="K2" s="1637"/>
      <c r="L2" s="1637"/>
    </row>
    <row r="3" spans="2:22" ht="17.25">
      <c r="B3" s="1637" t="s">
        <v>910</v>
      </c>
      <c r="C3" s="1637"/>
      <c r="D3" s="1637"/>
      <c r="E3" s="1637"/>
      <c r="F3" s="1637"/>
      <c r="G3" s="1637"/>
      <c r="H3" s="1637"/>
      <c r="I3" s="1637"/>
      <c r="J3" s="1637"/>
      <c r="K3" s="1637"/>
      <c r="L3" s="1637"/>
      <c r="M3" s="1632"/>
      <c r="N3" s="1632"/>
      <c r="O3" s="1632"/>
      <c r="P3" s="1632"/>
      <c r="Q3" s="1632"/>
      <c r="R3" s="1632"/>
      <c r="S3" s="1632"/>
      <c r="T3" s="1632"/>
      <c r="U3" s="1632"/>
      <c r="V3" s="1632"/>
    </row>
    <row r="4" spans="10:12" ht="17.25">
      <c r="J4" s="1219"/>
      <c r="K4" s="1633" t="s">
        <v>0</v>
      </c>
      <c r="L4" s="1633"/>
    </row>
    <row r="5" spans="1:12" s="320" customFormat="1" ht="15" thickBot="1">
      <c r="A5" s="319"/>
      <c r="B5" s="319" t="s">
        <v>1</v>
      </c>
      <c r="C5" s="319" t="s">
        <v>3</v>
      </c>
      <c r="D5" s="344" t="s">
        <v>2</v>
      </c>
      <c r="E5" s="344" t="s">
        <v>4</v>
      </c>
      <c r="F5" s="345" t="s">
        <v>5</v>
      </c>
      <c r="G5" s="345" t="s">
        <v>21</v>
      </c>
      <c r="H5" s="1223" t="s">
        <v>22</v>
      </c>
      <c r="I5" s="345" t="s">
        <v>23</v>
      </c>
      <c r="J5" s="1220" t="s">
        <v>199</v>
      </c>
      <c r="K5" s="345" t="s">
        <v>128</v>
      </c>
      <c r="L5" s="345" t="s">
        <v>31</v>
      </c>
    </row>
    <row r="6" spans="2:12" ht="57.75" thickBot="1">
      <c r="B6" s="21" t="s">
        <v>24</v>
      </c>
      <c r="C6" s="22" t="s">
        <v>25</v>
      </c>
      <c r="D6" s="23" t="s">
        <v>6</v>
      </c>
      <c r="E6" s="24" t="s">
        <v>26</v>
      </c>
      <c r="F6" s="870" t="s">
        <v>27</v>
      </c>
      <c r="G6" s="557" t="s">
        <v>689</v>
      </c>
      <c r="H6" s="1224" t="s">
        <v>585</v>
      </c>
      <c r="I6" s="1211" t="s">
        <v>770</v>
      </c>
      <c r="J6" s="562" t="s">
        <v>347</v>
      </c>
      <c r="K6" s="563" t="s">
        <v>806</v>
      </c>
      <c r="L6" s="575" t="s">
        <v>28</v>
      </c>
    </row>
    <row r="7" spans="1:12" ht="30" customHeight="1">
      <c r="A7" s="320">
        <v>1</v>
      </c>
      <c r="B7" s="321">
        <v>18</v>
      </c>
      <c r="C7" s="322"/>
      <c r="D7" s="323" t="s">
        <v>29</v>
      </c>
      <c r="E7" s="324"/>
      <c r="F7" s="325"/>
      <c r="G7" s="568"/>
      <c r="H7" s="1225"/>
      <c r="I7" s="1212"/>
      <c r="J7" s="876"/>
      <c r="K7" s="584"/>
      <c r="L7" s="576"/>
    </row>
    <row r="8" spans="1:12" ht="17.25">
      <c r="A8" s="319">
        <v>2</v>
      </c>
      <c r="B8" s="8"/>
      <c r="C8" s="26">
        <v>1</v>
      </c>
      <c r="D8" s="9" t="s">
        <v>30</v>
      </c>
      <c r="E8" s="27" t="s">
        <v>31</v>
      </c>
      <c r="F8" s="28">
        <f>SUM(G8,K8,L8)</f>
        <v>19308</v>
      </c>
      <c r="G8" s="569">
        <v>9308</v>
      </c>
      <c r="H8" s="1226">
        <v>10000</v>
      </c>
      <c r="I8" s="1213">
        <v>10000</v>
      </c>
      <c r="J8" s="877"/>
      <c r="K8" s="585">
        <f>SUM(I8:J8)</f>
        <v>10000</v>
      </c>
      <c r="L8" s="577"/>
    </row>
    <row r="9" spans="1:12" s="4" customFormat="1" ht="17.25">
      <c r="A9" s="319">
        <v>3</v>
      </c>
      <c r="B9" s="8"/>
      <c r="C9" s="26">
        <v>2</v>
      </c>
      <c r="D9" s="10" t="s">
        <v>32</v>
      </c>
      <c r="E9" s="29" t="s">
        <v>33</v>
      </c>
      <c r="F9" s="28">
        <f aca="true" t="shared" si="0" ref="F9:F72">SUM(G9,K9,L9)</f>
        <v>5000</v>
      </c>
      <c r="G9" s="570">
        <v>5000</v>
      </c>
      <c r="H9" s="1227">
        <v>5000</v>
      </c>
      <c r="I9" s="1214">
        <v>0</v>
      </c>
      <c r="J9" s="878"/>
      <c r="K9" s="585">
        <f aca="true" t="shared" si="1" ref="K9:K75">SUM(I9:J9)</f>
        <v>0</v>
      </c>
      <c r="L9" s="578"/>
    </row>
    <row r="10" spans="1:12" s="2" customFormat="1" ht="17.25">
      <c r="A10" s="319">
        <v>4</v>
      </c>
      <c r="B10" s="8"/>
      <c r="C10" s="26">
        <v>3</v>
      </c>
      <c r="D10" s="30" t="s">
        <v>34</v>
      </c>
      <c r="E10" s="29" t="s">
        <v>33</v>
      </c>
      <c r="F10" s="28">
        <f t="shared" si="0"/>
        <v>52000</v>
      </c>
      <c r="G10" s="571">
        <v>43598</v>
      </c>
      <c r="H10" s="1228">
        <v>7000</v>
      </c>
      <c r="I10" s="1215">
        <v>8402</v>
      </c>
      <c r="J10" s="879"/>
      <c r="K10" s="585">
        <f t="shared" si="1"/>
        <v>8402</v>
      </c>
      <c r="L10" s="578"/>
    </row>
    <row r="11" spans="1:12" ht="17.25">
      <c r="A11" s="319">
        <v>5</v>
      </c>
      <c r="B11" s="8"/>
      <c r="C11" s="26">
        <v>4</v>
      </c>
      <c r="D11" s="31" t="s">
        <v>35</v>
      </c>
      <c r="E11" s="27" t="s">
        <v>33</v>
      </c>
      <c r="F11" s="28">
        <f t="shared" si="0"/>
        <v>4000</v>
      </c>
      <c r="G11" s="572">
        <v>878</v>
      </c>
      <c r="H11" s="1203">
        <v>2000</v>
      </c>
      <c r="I11" s="1188">
        <v>3122</v>
      </c>
      <c r="J11" s="839"/>
      <c r="K11" s="585">
        <f t="shared" si="1"/>
        <v>3122</v>
      </c>
      <c r="L11" s="579"/>
    </row>
    <row r="12" spans="1:12" ht="17.25">
      <c r="A12" s="319">
        <v>6</v>
      </c>
      <c r="B12" s="8"/>
      <c r="C12" s="26">
        <v>5</v>
      </c>
      <c r="D12" s="31" t="s">
        <v>36</v>
      </c>
      <c r="E12" s="27" t="s">
        <v>31</v>
      </c>
      <c r="F12" s="28">
        <f t="shared" si="0"/>
        <v>41748</v>
      </c>
      <c r="G12" s="572">
        <v>9998</v>
      </c>
      <c r="H12" s="1203">
        <v>31750</v>
      </c>
      <c r="I12" s="1188">
        <v>31750</v>
      </c>
      <c r="J12" s="839"/>
      <c r="K12" s="585">
        <f t="shared" si="1"/>
        <v>31750</v>
      </c>
      <c r="L12" s="579"/>
    </row>
    <row r="13" spans="1:12" ht="17.25">
      <c r="A13" s="319">
        <v>7</v>
      </c>
      <c r="B13" s="8"/>
      <c r="C13" s="26">
        <v>6</v>
      </c>
      <c r="D13" s="10" t="s">
        <v>574</v>
      </c>
      <c r="E13" s="27" t="s">
        <v>31</v>
      </c>
      <c r="F13" s="28">
        <f t="shared" si="0"/>
        <v>28000</v>
      </c>
      <c r="G13" s="572">
        <v>5850</v>
      </c>
      <c r="H13" s="1203">
        <v>8000</v>
      </c>
      <c r="I13" s="1188">
        <v>22150</v>
      </c>
      <c r="J13" s="839"/>
      <c r="K13" s="585">
        <f t="shared" si="1"/>
        <v>22150</v>
      </c>
      <c r="L13" s="579"/>
    </row>
    <row r="14" spans="1:12" s="2" customFormat="1" ht="81.75" customHeight="1">
      <c r="A14" s="1527">
        <v>8</v>
      </c>
      <c r="B14" s="3"/>
      <c r="C14" s="346">
        <v>7</v>
      </c>
      <c r="D14" s="5" t="s">
        <v>772</v>
      </c>
      <c r="E14" s="907" t="s">
        <v>33</v>
      </c>
      <c r="F14" s="28">
        <f t="shared" si="0"/>
        <v>335001</v>
      </c>
      <c r="G14" s="573">
        <v>142678</v>
      </c>
      <c r="H14" s="1204">
        <v>190000</v>
      </c>
      <c r="I14" s="1189">
        <v>192323</v>
      </c>
      <c r="J14" s="840"/>
      <c r="K14" s="810">
        <f t="shared" si="1"/>
        <v>192323</v>
      </c>
      <c r="L14" s="811"/>
    </row>
    <row r="15" spans="1:12" ht="17.25">
      <c r="A15" s="319">
        <v>9</v>
      </c>
      <c r="B15" s="8"/>
      <c r="C15" s="26">
        <v>8</v>
      </c>
      <c r="D15" s="10" t="s">
        <v>37</v>
      </c>
      <c r="E15" s="27" t="s">
        <v>33</v>
      </c>
      <c r="F15" s="28">
        <f t="shared" si="0"/>
        <v>9946</v>
      </c>
      <c r="G15" s="572">
        <v>7946</v>
      </c>
      <c r="H15" s="1203">
        <v>2000</v>
      </c>
      <c r="I15" s="1188">
        <v>2000</v>
      </c>
      <c r="J15" s="839"/>
      <c r="K15" s="585">
        <f t="shared" si="1"/>
        <v>2000</v>
      </c>
      <c r="L15" s="579"/>
    </row>
    <row r="16" spans="1:12" ht="17.25">
      <c r="A16" s="319">
        <v>10</v>
      </c>
      <c r="B16" s="8"/>
      <c r="C16" s="26">
        <v>9</v>
      </c>
      <c r="D16" s="31" t="s">
        <v>38</v>
      </c>
      <c r="E16" s="27" t="s">
        <v>33</v>
      </c>
      <c r="F16" s="28">
        <f t="shared" si="0"/>
        <v>9000</v>
      </c>
      <c r="G16" s="572"/>
      <c r="H16" s="1203">
        <v>9000</v>
      </c>
      <c r="I16" s="1188">
        <v>9000</v>
      </c>
      <c r="J16" s="839"/>
      <c r="K16" s="585">
        <f t="shared" si="1"/>
        <v>9000</v>
      </c>
      <c r="L16" s="579"/>
    </row>
    <row r="17" spans="1:12" ht="17.25">
      <c r="A17" s="319">
        <v>11</v>
      </c>
      <c r="B17" s="8"/>
      <c r="C17" s="26">
        <v>10</v>
      </c>
      <c r="D17" s="31" t="s">
        <v>39</v>
      </c>
      <c r="E17" s="27" t="s">
        <v>33</v>
      </c>
      <c r="F17" s="28">
        <f t="shared" si="0"/>
        <v>3000</v>
      </c>
      <c r="G17" s="572"/>
      <c r="H17" s="1203">
        <v>3000</v>
      </c>
      <c r="I17" s="1188">
        <v>3000</v>
      </c>
      <c r="J17" s="839"/>
      <c r="K17" s="585">
        <f t="shared" si="1"/>
        <v>3000</v>
      </c>
      <c r="L17" s="579"/>
    </row>
    <row r="18" spans="1:12" ht="17.25">
      <c r="A18" s="319">
        <v>12</v>
      </c>
      <c r="B18" s="8"/>
      <c r="C18" s="26">
        <v>11</v>
      </c>
      <c r="D18" s="31" t="s">
        <v>40</v>
      </c>
      <c r="E18" s="27" t="s">
        <v>33</v>
      </c>
      <c r="F18" s="28">
        <f t="shared" si="0"/>
        <v>1350</v>
      </c>
      <c r="G18" s="572"/>
      <c r="H18" s="1203">
        <v>1350</v>
      </c>
      <c r="I18" s="1188">
        <v>1350</v>
      </c>
      <c r="J18" s="839"/>
      <c r="K18" s="585">
        <f t="shared" si="1"/>
        <v>1350</v>
      </c>
      <c r="L18" s="579"/>
    </row>
    <row r="19" spans="1:12" ht="17.25">
      <c r="A19" s="319">
        <v>13</v>
      </c>
      <c r="B19" s="8"/>
      <c r="C19" s="26">
        <v>12</v>
      </c>
      <c r="D19" s="31" t="s">
        <v>41</v>
      </c>
      <c r="E19" s="27" t="s">
        <v>33</v>
      </c>
      <c r="F19" s="28">
        <f t="shared" si="0"/>
        <v>10000</v>
      </c>
      <c r="G19" s="572"/>
      <c r="H19" s="1203">
        <v>10000</v>
      </c>
      <c r="I19" s="1188">
        <v>10000</v>
      </c>
      <c r="J19" s="839"/>
      <c r="K19" s="585">
        <f t="shared" si="1"/>
        <v>10000</v>
      </c>
      <c r="L19" s="579"/>
    </row>
    <row r="20" spans="1:12" ht="17.25">
      <c r="A20" s="319">
        <v>14</v>
      </c>
      <c r="B20" s="8"/>
      <c r="C20" s="26">
        <v>13</v>
      </c>
      <c r="D20" s="31" t="s">
        <v>42</v>
      </c>
      <c r="E20" s="27" t="s">
        <v>33</v>
      </c>
      <c r="F20" s="28">
        <f t="shared" si="0"/>
        <v>1500</v>
      </c>
      <c r="G20" s="572"/>
      <c r="H20" s="1203">
        <v>1500</v>
      </c>
      <c r="I20" s="1188">
        <v>1500</v>
      </c>
      <c r="J20" s="839"/>
      <c r="K20" s="585">
        <f t="shared" si="1"/>
        <v>1500</v>
      </c>
      <c r="L20" s="579"/>
    </row>
    <row r="21" spans="1:12" ht="17.25">
      <c r="A21" s="319">
        <v>15</v>
      </c>
      <c r="B21" s="8"/>
      <c r="C21" s="26">
        <v>14</v>
      </c>
      <c r="D21" s="31" t="s">
        <v>43</v>
      </c>
      <c r="E21" s="27" t="s">
        <v>33</v>
      </c>
      <c r="F21" s="28">
        <f t="shared" si="0"/>
        <v>10000</v>
      </c>
      <c r="G21" s="572"/>
      <c r="H21" s="1203">
        <v>10000</v>
      </c>
      <c r="I21" s="1188">
        <v>10000</v>
      </c>
      <c r="J21" s="839"/>
      <c r="K21" s="585">
        <f t="shared" si="1"/>
        <v>10000</v>
      </c>
      <c r="L21" s="579"/>
    </row>
    <row r="22" spans="1:12" ht="17.25">
      <c r="A22" s="319">
        <v>16</v>
      </c>
      <c r="B22" s="8"/>
      <c r="C22" s="26">
        <v>15</v>
      </c>
      <c r="D22" s="31" t="s">
        <v>44</v>
      </c>
      <c r="E22" s="27" t="s">
        <v>33</v>
      </c>
      <c r="F22" s="28">
        <f t="shared" si="0"/>
        <v>7958</v>
      </c>
      <c r="G22" s="572">
        <v>2958</v>
      </c>
      <c r="H22" s="1203">
        <v>5000</v>
      </c>
      <c r="I22" s="1188">
        <v>5000</v>
      </c>
      <c r="J22" s="839"/>
      <c r="K22" s="585">
        <f t="shared" si="1"/>
        <v>5000</v>
      </c>
      <c r="L22" s="579"/>
    </row>
    <row r="23" spans="1:12" ht="17.25">
      <c r="A23" s="319">
        <v>17</v>
      </c>
      <c r="B23" s="8"/>
      <c r="C23" s="26">
        <v>16</v>
      </c>
      <c r="D23" s="10" t="s">
        <v>45</v>
      </c>
      <c r="E23" s="27" t="s">
        <v>33</v>
      </c>
      <c r="F23" s="28">
        <f t="shared" si="0"/>
        <v>910</v>
      </c>
      <c r="G23" s="572"/>
      <c r="H23" s="1203">
        <v>900</v>
      </c>
      <c r="I23" s="1188">
        <v>910</v>
      </c>
      <c r="J23" s="839"/>
      <c r="K23" s="585">
        <f t="shared" si="1"/>
        <v>910</v>
      </c>
      <c r="L23" s="579"/>
    </row>
    <row r="24" spans="1:12" ht="17.25">
      <c r="A24" s="319">
        <v>18</v>
      </c>
      <c r="B24" s="8"/>
      <c r="C24" s="26">
        <v>17</v>
      </c>
      <c r="D24" s="10" t="s">
        <v>714</v>
      </c>
      <c r="E24" s="27" t="s">
        <v>33</v>
      </c>
      <c r="F24" s="28">
        <f t="shared" si="0"/>
        <v>4916</v>
      </c>
      <c r="G24" s="572">
        <v>4251</v>
      </c>
      <c r="H24" s="1203"/>
      <c r="I24" s="1188">
        <v>665</v>
      </c>
      <c r="J24" s="839"/>
      <c r="K24" s="585">
        <f t="shared" si="1"/>
        <v>665</v>
      </c>
      <c r="L24" s="579"/>
    </row>
    <row r="25" spans="1:12" ht="17.25">
      <c r="A25" s="319">
        <v>19</v>
      </c>
      <c r="B25" s="8"/>
      <c r="C25" s="26">
        <v>18</v>
      </c>
      <c r="D25" s="10" t="s">
        <v>725</v>
      </c>
      <c r="E25" s="27" t="s">
        <v>33</v>
      </c>
      <c r="F25" s="28">
        <f t="shared" si="0"/>
        <v>6800</v>
      </c>
      <c r="G25" s="572">
        <v>3998</v>
      </c>
      <c r="H25" s="1203"/>
      <c r="I25" s="1188">
        <v>2802</v>
      </c>
      <c r="J25" s="839"/>
      <c r="K25" s="585">
        <f t="shared" si="1"/>
        <v>2802</v>
      </c>
      <c r="L25" s="579"/>
    </row>
    <row r="26" spans="1:12" ht="33.75">
      <c r="A26" s="319">
        <v>20</v>
      </c>
      <c r="B26" s="8"/>
      <c r="C26" s="26">
        <v>19</v>
      </c>
      <c r="D26" s="10" t="s">
        <v>715</v>
      </c>
      <c r="E26" s="27" t="s">
        <v>33</v>
      </c>
      <c r="F26" s="28">
        <f t="shared" si="0"/>
        <v>2500</v>
      </c>
      <c r="G26" s="572">
        <v>668</v>
      </c>
      <c r="H26" s="1203"/>
      <c r="I26" s="1188">
        <v>1832</v>
      </c>
      <c r="J26" s="839"/>
      <c r="K26" s="585">
        <f t="shared" si="1"/>
        <v>1832</v>
      </c>
      <c r="L26" s="579"/>
    </row>
    <row r="27" spans="1:12" ht="17.25">
      <c r="A27" s="319">
        <v>21</v>
      </c>
      <c r="B27" s="8"/>
      <c r="C27" s="26">
        <v>20</v>
      </c>
      <c r="D27" s="10" t="s">
        <v>716</v>
      </c>
      <c r="E27" s="27" t="s">
        <v>33</v>
      </c>
      <c r="F27" s="28">
        <f t="shared" si="0"/>
        <v>2100</v>
      </c>
      <c r="G27" s="572">
        <v>1912</v>
      </c>
      <c r="H27" s="1203"/>
      <c r="I27" s="1188">
        <v>188</v>
      </c>
      <c r="J27" s="839"/>
      <c r="K27" s="585">
        <f t="shared" si="1"/>
        <v>188</v>
      </c>
      <c r="L27" s="579"/>
    </row>
    <row r="28" spans="1:12" ht="17.25">
      <c r="A28" s="319">
        <v>22</v>
      </c>
      <c r="B28" s="8"/>
      <c r="C28" s="26"/>
      <c r="D28" s="33" t="s">
        <v>46</v>
      </c>
      <c r="E28" s="27"/>
      <c r="F28" s="28">
        <f t="shared" si="0"/>
        <v>0</v>
      </c>
      <c r="G28" s="572"/>
      <c r="H28" s="1203"/>
      <c r="I28" s="1188"/>
      <c r="J28" s="839"/>
      <c r="K28" s="585"/>
      <c r="L28" s="579"/>
    </row>
    <row r="29" spans="1:12" ht="17.25">
      <c r="A29" s="319">
        <v>23</v>
      </c>
      <c r="B29" s="8"/>
      <c r="C29" s="26">
        <v>21</v>
      </c>
      <c r="D29" s="34" t="s">
        <v>753</v>
      </c>
      <c r="E29" s="27" t="s">
        <v>33</v>
      </c>
      <c r="F29" s="28">
        <f t="shared" si="0"/>
        <v>1580</v>
      </c>
      <c r="G29" s="572"/>
      <c r="H29" s="1203">
        <v>1800</v>
      </c>
      <c r="I29" s="1188">
        <v>1580</v>
      </c>
      <c r="J29" s="839"/>
      <c r="K29" s="585">
        <f t="shared" si="1"/>
        <v>1580</v>
      </c>
      <c r="L29" s="579"/>
    </row>
    <row r="30" spans="1:12" ht="17.25">
      <c r="A30" s="319">
        <v>24</v>
      </c>
      <c r="B30" s="8"/>
      <c r="C30" s="26"/>
      <c r="D30" s="33" t="s">
        <v>47</v>
      </c>
      <c r="E30" s="27"/>
      <c r="F30" s="28">
        <f t="shared" si="0"/>
        <v>0</v>
      </c>
      <c r="G30" s="572"/>
      <c r="H30" s="1203"/>
      <c r="I30" s="1188"/>
      <c r="J30" s="839"/>
      <c r="K30" s="585"/>
      <c r="L30" s="579"/>
    </row>
    <row r="31" spans="1:12" ht="17.25">
      <c r="A31" s="319">
        <v>25</v>
      </c>
      <c r="B31" s="8"/>
      <c r="C31" s="26">
        <v>22</v>
      </c>
      <c r="D31" s="34" t="s">
        <v>754</v>
      </c>
      <c r="E31" s="27" t="s">
        <v>33</v>
      </c>
      <c r="F31" s="28">
        <f t="shared" si="0"/>
        <v>1580</v>
      </c>
      <c r="G31" s="572"/>
      <c r="H31" s="1203">
        <v>3300</v>
      </c>
      <c r="I31" s="1188">
        <v>1580</v>
      </c>
      <c r="J31" s="839"/>
      <c r="K31" s="585">
        <f t="shared" si="1"/>
        <v>1580</v>
      </c>
      <c r="L31" s="579"/>
    </row>
    <row r="32" spans="1:12" ht="17.25">
      <c r="A32" s="319">
        <v>26</v>
      </c>
      <c r="B32" s="8"/>
      <c r="C32" s="26"/>
      <c r="D32" s="33" t="s">
        <v>48</v>
      </c>
      <c r="E32" s="27"/>
      <c r="F32" s="28">
        <f t="shared" si="0"/>
        <v>0</v>
      </c>
      <c r="G32" s="572"/>
      <c r="H32" s="1203"/>
      <c r="I32" s="1188"/>
      <c r="J32" s="839"/>
      <c r="K32" s="585"/>
      <c r="L32" s="579"/>
    </row>
    <row r="33" spans="1:12" ht="17.25">
      <c r="A33" s="319">
        <v>27</v>
      </c>
      <c r="B33" s="8"/>
      <c r="C33" s="26">
        <v>23</v>
      </c>
      <c r="D33" s="34" t="s">
        <v>755</v>
      </c>
      <c r="E33" s="27" t="s">
        <v>33</v>
      </c>
      <c r="F33" s="28">
        <f t="shared" si="0"/>
        <v>3570</v>
      </c>
      <c r="G33" s="572"/>
      <c r="H33" s="1203">
        <v>3600</v>
      </c>
      <c r="I33" s="1188">
        <v>3570</v>
      </c>
      <c r="J33" s="839"/>
      <c r="K33" s="585">
        <f t="shared" si="1"/>
        <v>3570</v>
      </c>
      <c r="L33" s="579"/>
    </row>
    <row r="34" spans="1:12" ht="17.25">
      <c r="A34" s="319">
        <v>28</v>
      </c>
      <c r="B34" s="8"/>
      <c r="C34" s="26"/>
      <c r="D34" s="33" t="s">
        <v>49</v>
      </c>
      <c r="E34" s="27"/>
      <c r="F34" s="28">
        <f t="shared" si="0"/>
        <v>0</v>
      </c>
      <c r="G34" s="572"/>
      <c r="H34" s="1203"/>
      <c r="I34" s="1188"/>
      <c r="J34" s="839"/>
      <c r="K34" s="585"/>
      <c r="L34" s="579"/>
    </row>
    <row r="35" spans="1:12" ht="17.25">
      <c r="A35" s="319">
        <v>29</v>
      </c>
      <c r="B35" s="8"/>
      <c r="C35" s="26">
        <v>24</v>
      </c>
      <c r="D35" s="34" t="s">
        <v>756</v>
      </c>
      <c r="E35" s="27" t="s">
        <v>33</v>
      </c>
      <c r="F35" s="28">
        <f t="shared" si="0"/>
        <v>2638</v>
      </c>
      <c r="G35" s="572"/>
      <c r="H35" s="1203">
        <v>19500</v>
      </c>
      <c r="I35" s="1188">
        <v>2638</v>
      </c>
      <c r="J35" s="839"/>
      <c r="K35" s="585">
        <f t="shared" si="1"/>
        <v>2638</v>
      </c>
      <c r="L35" s="579"/>
    </row>
    <row r="36" spans="1:12" ht="17.25">
      <c r="A36" s="319">
        <v>30</v>
      </c>
      <c r="B36" s="8"/>
      <c r="C36" s="26"/>
      <c r="D36" s="33" t="s">
        <v>50</v>
      </c>
      <c r="E36" s="27"/>
      <c r="F36" s="28">
        <f t="shared" si="0"/>
        <v>0</v>
      </c>
      <c r="G36" s="572"/>
      <c r="H36" s="1203"/>
      <c r="I36" s="1188"/>
      <c r="J36" s="839"/>
      <c r="K36" s="585"/>
      <c r="L36" s="579"/>
    </row>
    <row r="37" spans="1:12" ht="17.25">
      <c r="A37" s="319">
        <v>31</v>
      </c>
      <c r="B37" s="8"/>
      <c r="C37" s="26">
        <v>25</v>
      </c>
      <c r="D37" s="34" t="s">
        <v>731</v>
      </c>
      <c r="E37" s="27" t="s">
        <v>33</v>
      </c>
      <c r="F37" s="28">
        <f t="shared" si="0"/>
        <v>0</v>
      </c>
      <c r="G37" s="572"/>
      <c r="H37" s="1203">
        <v>3300</v>
      </c>
      <c r="I37" s="1188">
        <v>0</v>
      </c>
      <c r="J37" s="839"/>
      <c r="K37" s="585">
        <f t="shared" si="1"/>
        <v>0</v>
      </c>
      <c r="L37" s="579"/>
    </row>
    <row r="38" spans="1:12" ht="17.25">
      <c r="A38" s="319">
        <v>32</v>
      </c>
      <c r="B38" s="8"/>
      <c r="C38" s="26">
        <v>26</v>
      </c>
      <c r="D38" s="34" t="s">
        <v>728</v>
      </c>
      <c r="E38" s="27" t="s">
        <v>33</v>
      </c>
      <c r="F38" s="28">
        <f t="shared" si="0"/>
        <v>1780</v>
      </c>
      <c r="G38" s="572"/>
      <c r="H38" s="1203"/>
      <c r="I38" s="1188">
        <v>1780</v>
      </c>
      <c r="J38" s="839"/>
      <c r="K38" s="585">
        <f t="shared" si="1"/>
        <v>1780</v>
      </c>
      <c r="L38" s="579"/>
    </row>
    <row r="39" spans="1:12" ht="17.25">
      <c r="A39" s="319">
        <v>33</v>
      </c>
      <c r="B39" s="8"/>
      <c r="C39" s="26">
        <v>27</v>
      </c>
      <c r="D39" s="34" t="s">
        <v>729</v>
      </c>
      <c r="E39" s="27" t="s">
        <v>33</v>
      </c>
      <c r="F39" s="28">
        <f t="shared" si="0"/>
        <v>1480</v>
      </c>
      <c r="G39" s="572"/>
      <c r="H39" s="1203"/>
      <c r="I39" s="1188">
        <v>1480</v>
      </c>
      <c r="J39" s="839"/>
      <c r="K39" s="585">
        <f t="shared" si="1"/>
        <v>1480</v>
      </c>
      <c r="L39" s="579"/>
    </row>
    <row r="40" spans="1:12" ht="17.25">
      <c r="A40" s="319">
        <v>34</v>
      </c>
      <c r="B40" s="8"/>
      <c r="C40" s="26"/>
      <c r="D40" s="33" t="s">
        <v>51</v>
      </c>
      <c r="E40" s="27"/>
      <c r="F40" s="28">
        <f t="shared" si="0"/>
        <v>0</v>
      </c>
      <c r="G40" s="572"/>
      <c r="H40" s="1203"/>
      <c r="I40" s="1188"/>
      <c r="J40" s="839"/>
      <c r="K40" s="585"/>
      <c r="L40" s="579"/>
    </row>
    <row r="41" spans="1:12" ht="17.25">
      <c r="A41" s="319">
        <v>35</v>
      </c>
      <c r="B41" s="8"/>
      <c r="C41" s="26">
        <v>28</v>
      </c>
      <c r="D41" s="34" t="s">
        <v>751</v>
      </c>
      <c r="E41" s="27" t="s">
        <v>33</v>
      </c>
      <c r="F41" s="28">
        <f t="shared" si="0"/>
        <v>4974</v>
      </c>
      <c r="G41" s="572"/>
      <c r="H41" s="1203">
        <v>5000</v>
      </c>
      <c r="I41" s="1188">
        <v>4974</v>
      </c>
      <c r="J41" s="839"/>
      <c r="K41" s="585">
        <f t="shared" si="1"/>
        <v>4974</v>
      </c>
      <c r="L41" s="579"/>
    </row>
    <row r="42" spans="1:12" ht="17.25">
      <c r="A42" s="319">
        <v>36</v>
      </c>
      <c r="B42" s="8"/>
      <c r="C42" s="26"/>
      <c r="D42" s="33" t="s">
        <v>52</v>
      </c>
      <c r="E42" s="27"/>
      <c r="F42" s="28">
        <f t="shared" si="0"/>
        <v>0</v>
      </c>
      <c r="G42" s="572"/>
      <c r="H42" s="1203"/>
      <c r="I42" s="1188"/>
      <c r="J42" s="839"/>
      <c r="K42" s="585"/>
      <c r="L42" s="579"/>
    </row>
    <row r="43" spans="1:12" ht="17.25">
      <c r="A43" s="319">
        <v>37</v>
      </c>
      <c r="B43" s="8"/>
      <c r="C43" s="26">
        <v>29</v>
      </c>
      <c r="D43" s="34" t="s">
        <v>752</v>
      </c>
      <c r="E43" s="27" t="s">
        <v>33</v>
      </c>
      <c r="F43" s="28">
        <f t="shared" si="0"/>
        <v>0</v>
      </c>
      <c r="G43" s="572"/>
      <c r="H43" s="1203">
        <v>2350</v>
      </c>
      <c r="I43" s="1188">
        <v>0</v>
      </c>
      <c r="J43" s="839"/>
      <c r="K43" s="585">
        <f t="shared" si="1"/>
        <v>0</v>
      </c>
      <c r="L43" s="579"/>
    </row>
    <row r="44" spans="1:12" ht="17.25">
      <c r="A44" s="319">
        <v>38</v>
      </c>
      <c r="B44" s="8"/>
      <c r="C44" s="26"/>
      <c r="D44" s="33" t="s">
        <v>53</v>
      </c>
      <c r="E44" s="27"/>
      <c r="F44" s="28">
        <f t="shared" si="0"/>
        <v>0</v>
      </c>
      <c r="G44" s="572"/>
      <c r="H44" s="1203"/>
      <c r="I44" s="1188"/>
      <c r="J44" s="839"/>
      <c r="K44" s="585"/>
      <c r="L44" s="579"/>
    </row>
    <row r="45" spans="1:12" ht="17.25">
      <c r="A45" s="319">
        <v>39</v>
      </c>
      <c r="B45" s="8"/>
      <c r="C45" s="26">
        <v>30</v>
      </c>
      <c r="D45" s="34" t="s">
        <v>197</v>
      </c>
      <c r="E45" s="27" t="s">
        <v>33</v>
      </c>
      <c r="F45" s="28">
        <f t="shared" si="0"/>
        <v>1100</v>
      </c>
      <c r="G45" s="572"/>
      <c r="H45" s="1203">
        <v>1500</v>
      </c>
      <c r="I45" s="1188">
        <v>1100</v>
      </c>
      <c r="J45" s="839"/>
      <c r="K45" s="585">
        <f t="shared" si="1"/>
        <v>1100</v>
      </c>
      <c r="L45" s="579"/>
    </row>
    <row r="46" spans="1:12" ht="17.25">
      <c r="A46" s="319">
        <v>40</v>
      </c>
      <c r="B46" s="8"/>
      <c r="C46" s="26">
        <v>31</v>
      </c>
      <c r="D46" s="34" t="s">
        <v>198</v>
      </c>
      <c r="E46" s="27" t="s">
        <v>33</v>
      </c>
      <c r="F46" s="28">
        <f t="shared" si="0"/>
        <v>7162</v>
      </c>
      <c r="G46" s="572"/>
      <c r="H46" s="1203">
        <v>7200</v>
      </c>
      <c r="I46" s="1188">
        <v>7162</v>
      </c>
      <c r="J46" s="839"/>
      <c r="K46" s="585">
        <f t="shared" si="1"/>
        <v>7162</v>
      </c>
      <c r="L46" s="579"/>
    </row>
    <row r="47" spans="1:12" ht="17.25">
      <c r="A47" s="319">
        <v>41</v>
      </c>
      <c r="B47" s="8"/>
      <c r="C47" s="26">
        <v>32</v>
      </c>
      <c r="D47" s="34" t="s">
        <v>721</v>
      </c>
      <c r="E47" s="27" t="s">
        <v>33</v>
      </c>
      <c r="F47" s="28">
        <f t="shared" si="0"/>
        <v>4347</v>
      </c>
      <c r="G47" s="572">
        <v>4100</v>
      </c>
      <c r="H47" s="1203"/>
      <c r="I47" s="1188">
        <v>247</v>
      </c>
      <c r="J47" s="839"/>
      <c r="K47" s="585">
        <f t="shared" si="1"/>
        <v>247</v>
      </c>
      <c r="L47" s="579"/>
    </row>
    <row r="48" spans="1:12" ht="17.25">
      <c r="A48" s="319">
        <v>42</v>
      </c>
      <c r="B48" s="8"/>
      <c r="C48" s="26"/>
      <c r="D48" s="33" t="s">
        <v>54</v>
      </c>
      <c r="E48" s="27"/>
      <c r="F48" s="28">
        <f t="shared" si="0"/>
        <v>0</v>
      </c>
      <c r="G48" s="572"/>
      <c r="H48" s="1203"/>
      <c r="I48" s="1188"/>
      <c r="J48" s="839"/>
      <c r="K48" s="585"/>
      <c r="L48" s="579"/>
    </row>
    <row r="49" spans="1:12" ht="17.25">
      <c r="A49" s="319">
        <v>43</v>
      </c>
      <c r="B49" s="8"/>
      <c r="C49" s="26">
        <v>33</v>
      </c>
      <c r="D49" s="34" t="s">
        <v>55</v>
      </c>
      <c r="E49" s="27" t="s">
        <v>33</v>
      </c>
      <c r="F49" s="28">
        <f t="shared" si="0"/>
        <v>3480</v>
      </c>
      <c r="G49" s="572"/>
      <c r="H49" s="1203">
        <v>3500</v>
      </c>
      <c r="I49" s="1188">
        <v>3480</v>
      </c>
      <c r="J49" s="839"/>
      <c r="K49" s="585">
        <f t="shared" si="1"/>
        <v>3480</v>
      </c>
      <c r="L49" s="579"/>
    </row>
    <row r="50" spans="1:12" ht="17.25">
      <c r="A50" s="319">
        <v>44</v>
      </c>
      <c r="B50" s="8"/>
      <c r="C50" s="26"/>
      <c r="D50" s="33" t="s">
        <v>56</v>
      </c>
      <c r="E50" s="27"/>
      <c r="F50" s="28">
        <f t="shared" si="0"/>
        <v>0</v>
      </c>
      <c r="G50" s="572"/>
      <c r="H50" s="1203"/>
      <c r="I50" s="1188"/>
      <c r="J50" s="839"/>
      <c r="K50" s="585"/>
      <c r="L50" s="579"/>
    </row>
    <row r="51" spans="1:12" ht="17.25">
      <c r="A51" s="319">
        <v>45</v>
      </c>
      <c r="B51" s="8"/>
      <c r="C51" s="26">
        <v>34</v>
      </c>
      <c r="D51" s="35" t="s">
        <v>55</v>
      </c>
      <c r="E51" s="27" t="s">
        <v>33</v>
      </c>
      <c r="F51" s="28">
        <f t="shared" si="0"/>
        <v>0</v>
      </c>
      <c r="G51" s="572"/>
      <c r="H51" s="1203">
        <v>3500</v>
      </c>
      <c r="I51" s="1188">
        <v>0</v>
      </c>
      <c r="J51" s="839"/>
      <c r="K51" s="585">
        <f t="shared" si="1"/>
        <v>0</v>
      </c>
      <c r="L51" s="579"/>
    </row>
    <row r="52" spans="1:12" ht="17.25">
      <c r="A52" s="319">
        <v>46</v>
      </c>
      <c r="B52" s="8"/>
      <c r="C52" s="26">
        <v>35</v>
      </c>
      <c r="D52" s="35" t="s">
        <v>727</v>
      </c>
      <c r="E52" s="27" t="s">
        <v>33</v>
      </c>
      <c r="F52" s="28">
        <f t="shared" si="0"/>
        <v>3250</v>
      </c>
      <c r="G52" s="572"/>
      <c r="H52" s="1203"/>
      <c r="I52" s="1188">
        <v>3250</v>
      </c>
      <c r="J52" s="839"/>
      <c r="K52" s="585">
        <f t="shared" si="1"/>
        <v>3250</v>
      </c>
      <c r="L52" s="579"/>
    </row>
    <row r="53" spans="1:12" ht="17.25">
      <c r="A53" s="319">
        <v>47</v>
      </c>
      <c r="B53" s="8"/>
      <c r="C53" s="26"/>
      <c r="D53" s="33" t="s">
        <v>57</v>
      </c>
      <c r="E53" s="27"/>
      <c r="F53" s="28">
        <f t="shared" si="0"/>
        <v>0</v>
      </c>
      <c r="G53" s="572"/>
      <c r="H53" s="1203"/>
      <c r="I53" s="1188"/>
      <c r="J53" s="839"/>
      <c r="K53" s="585"/>
      <c r="L53" s="579"/>
    </row>
    <row r="54" spans="1:12" ht="17.25">
      <c r="A54" s="319">
        <v>48</v>
      </c>
      <c r="B54" s="8"/>
      <c r="C54" s="26">
        <v>36</v>
      </c>
      <c r="D54" s="35" t="s">
        <v>58</v>
      </c>
      <c r="E54" s="27" t="s">
        <v>33</v>
      </c>
      <c r="F54" s="28">
        <f t="shared" si="0"/>
        <v>4730</v>
      </c>
      <c r="G54" s="572"/>
      <c r="H54" s="1203">
        <v>4750</v>
      </c>
      <c r="I54" s="1188">
        <v>4730</v>
      </c>
      <c r="J54" s="839"/>
      <c r="K54" s="585">
        <f t="shared" si="1"/>
        <v>4730</v>
      </c>
      <c r="L54" s="579"/>
    </row>
    <row r="55" spans="1:12" ht="33.75">
      <c r="A55" s="319">
        <v>49</v>
      </c>
      <c r="B55" s="8"/>
      <c r="C55" s="26">
        <v>37</v>
      </c>
      <c r="D55" s="35" t="s">
        <v>59</v>
      </c>
      <c r="E55" s="27" t="s">
        <v>33</v>
      </c>
      <c r="F55" s="28">
        <f t="shared" si="0"/>
        <v>0</v>
      </c>
      <c r="G55" s="572"/>
      <c r="H55" s="1203">
        <v>8500</v>
      </c>
      <c r="I55" s="1188">
        <v>0</v>
      </c>
      <c r="J55" s="839"/>
      <c r="K55" s="585">
        <f t="shared" si="1"/>
        <v>0</v>
      </c>
      <c r="L55" s="579"/>
    </row>
    <row r="56" spans="1:12" ht="17.25">
      <c r="A56" s="319">
        <v>50</v>
      </c>
      <c r="B56" s="8"/>
      <c r="C56" s="26">
        <v>38</v>
      </c>
      <c r="D56" s="35" t="s">
        <v>897</v>
      </c>
      <c r="E56" s="27" t="s">
        <v>33</v>
      </c>
      <c r="F56" s="28">
        <f t="shared" si="0"/>
        <v>1500</v>
      </c>
      <c r="G56" s="572"/>
      <c r="H56" s="1203"/>
      <c r="I56" s="1188">
        <v>1500</v>
      </c>
      <c r="J56" s="839"/>
      <c r="K56" s="585">
        <f t="shared" si="1"/>
        <v>1500</v>
      </c>
      <c r="L56" s="579"/>
    </row>
    <row r="57" spans="1:12" ht="17.25">
      <c r="A57" s="319">
        <v>51</v>
      </c>
      <c r="B57" s="8"/>
      <c r="C57" s="26"/>
      <c r="D57" s="33" t="s">
        <v>60</v>
      </c>
      <c r="E57" s="27"/>
      <c r="F57" s="28">
        <f t="shared" si="0"/>
        <v>0</v>
      </c>
      <c r="G57" s="572"/>
      <c r="H57" s="1203"/>
      <c r="I57" s="1188"/>
      <c r="J57" s="839"/>
      <c r="K57" s="585"/>
      <c r="L57" s="579"/>
    </row>
    <row r="58" spans="1:12" ht="17.25">
      <c r="A58" s="319">
        <v>52</v>
      </c>
      <c r="B58" s="8"/>
      <c r="C58" s="26">
        <v>39</v>
      </c>
      <c r="D58" s="35" t="s">
        <v>61</v>
      </c>
      <c r="E58" s="27" t="s">
        <v>33</v>
      </c>
      <c r="F58" s="28">
        <f t="shared" si="0"/>
        <v>0</v>
      </c>
      <c r="G58" s="572"/>
      <c r="H58" s="1203">
        <v>3000</v>
      </c>
      <c r="I58" s="1188">
        <v>0</v>
      </c>
      <c r="J58" s="839"/>
      <c r="K58" s="585">
        <f t="shared" si="1"/>
        <v>0</v>
      </c>
      <c r="L58" s="579"/>
    </row>
    <row r="59" spans="1:12" ht="17.25">
      <c r="A59" s="319">
        <v>53</v>
      </c>
      <c r="B59" s="8"/>
      <c r="C59" s="26"/>
      <c r="D59" s="33" t="s">
        <v>178</v>
      </c>
      <c r="E59" s="27" t="s">
        <v>33</v>
      </c>
      <c r="F59" s="28">
        <f t="shared" si="0"/>
        <v>0</v>
      </c>
      <c r="G59" s="572"/>
      <c r="H59" s="1203"/>
      <c r="I59" s="1188"/>
      <c r="J59" s="839"/>
      <c r="K59" s="585"/>
      <c r="L59" s="579"/>
    </row>
    <row r="60" spans="1:12" ht="17.25">
      <c r="A60" s="319">
        <v>54</v>
      </c>
      <c r="B60" s="8"/>
      <c r="C60" s="26">
        <v>40</v>
      </c>
      <c r="D60" s="35" t="s">
        <v>805</v>
      </c>
      <c r="E60" s="27"/>
      <c r="F60" s="28">
        <f t="shared" si="0"/>
        <v>8984</v>
      </c>
      <c r="G60" s="572"/>
      <c r="H60" s="1203"/>
      <c r="I60" s="1188">
        <v>8984</v>
      </c>
      <c r="J60" s="839"/>
      <c r="K60" s="585">
        <f t="shared" si="1"/>
        <v>8984</v>
      </c>
      <c r="L60" s="579"/>
    </row>
    <row r="61" spans="1:12" ht="17.25">
      <c r="A61" s="319">
        <v>55</v>
      </c>
      <c r="B61" s="8"/>
      <c r="C61" s="26"/>
      <c r="D61" s="33" t="s">
        <v>62</v>
      </c>
      <c r="E61" s="27"/>
      <c r="F61" s="28">
        <f t="shared" si="0"/>
        <v>0</v>
      </c>
      <c r="G61" s="572"/>
      <c r="H61" s="1203"/>
      <c r="I61" s="1188"/>
      <c r="J61" s="839"/>
      <c r="K61" s="585"/>
      <c r="L61" s="579"/>
    </row>
    <row r="62" spans="1:12" ht="17.25">
      <c r="A62" s="319">
        <v>56</v>
      </c>
      <c r="B62" s="8"/>
      <c r="C62" s="26">
        <v>41</v>
      </c>
      <c r="D62" s="35" t="s">
        <v>63</v>
      </c>
      <c r="E62" s="27" t="s">
        <v>33</v>
      </c>
      <c r="F62" s="28">
        <f t="shared" si="0"/>
        <v>3407</v>
      </c>
      <c r="G62" s="572"/>
      <c r="H62" s="1203">
        <v>3500</v>
      </c>
      <c r="I62" s="1188">
        <v>3407</v>
      </c>
      <c r="J62" s="839"/>
      <c r="K62" s="585">
        <f t="shared" si="1"/>
        <v>3407</v>
      </c>
      <c r="L62" s="579"/>
    </row>
    <row r="63" spans="1:12" ht="17.25">
      <c r="A63" s="319">
        <v>57</v>
      </c>
      <c r="B63" s="8"/>
      <c r="C63" s="26">
        <v>42</v>
      </c>
      <c r="D63" s="35" t="s">
        <v>64</v>
      </c>
      <c r="E63" s="27" t="s">
        <v>33</v>
      </c>
      <c r="F63" s="28">
        <f t="shared" si="0"/>
        <v>4320</v>
      </c>
      <c r="G63" s="572"/>
      <c r="H63" s="1203">
        <v>3300</v>
      </c>
      <c r="I63" s="1188">
        <v>4320</v>
      </c>
      <c r="J63" s="839"/>
      <c r="K63" s="585">
        <f t="shared" si="1"/>
        <v>4320</v>
      </c>
      <c r="L63" s="579"/>
    </row>
    <row r="64" spans="1:12" ht="17.25">
      <c r="A64" s="319">
        <v>58</v>
      </c>
      <c r="B64" s="8"/>
      <c r="C64" s="26"/>
      <c r="D64" s="33" t="s">
        <v>65</v>
      </c>
      <c r="E64" s="27"/>
      <c r="F64" s="28">
        <f t="shared" si="0"/>
        <v>0</v>
      </c>
      <c r="G64" s="572"/>
      <c r="H64" s="1203"/>
      <c r="I64" s="1188"/>
      <c r="J64" s="839"/>
      <c r="K64" s="585"/>
      <c r="L64" s="579"/>
    </row>
    <row r="65" spans="1:12" ht="17.25">
      <c r="A65" s="319">
        <v>59</v>
      </c>
      <c r="B65" s="8"/>
      <c r="C65" s="26">
        <v>43</v>
      </c>
      <c r="D65" s="35" t="s">
        <v>724</v>
      </c>
      <c r="E65" s="27" t="s">
        <v>33</v>
      </c>
      <c r="F65" s="28">
        <f t="shared" si="0"/>
        <v>4900</v>
      </c>
      <c r="G65" s="572">
        <v>3400</v>
      </c>
      <c r="H65" s="1203"/>
      <c r="I65" s="1188">
        <v>1500</v>
      </c>
      <c r="J65" s="839"/>
      <c r="K65" s="585">
        <f t="shared" si="1"/>
        <v>1500</v>
      </c>
      <c r="L65" s="579"/>
    </row>
    <row r="66" spans="1:12" ht="17.25">
      <c r="A66" s="319">
        <v>60</v>
      </c>
      <c r="B66" s="8"/>
      <c r="C66" s="26">
        <v>44</v>
      </c>
      <c r="D66" s="35" t="s">
        <v>66</v>
      </c>
      <c r="E66" s="27" t="s">
        <v>33</v>
      </c>
      <c r="F66" s="28">
        <f t="shared" si="0"/>
        <v>6980</v>
      </c>
      <c r="G66" s="572"/>
      <c r="H66" s="1203">
        <v>7000</v>
      </c>
      <c r="I66" s="1188">
        <v>6980</v>
      </c>
      <c r="J66" s="839"/>
      <c r="K66" s="585">
        <f t="shared" si="1"/>
        <v>6980</v>
      </c>
      <c r="L66" s="579"/>
    </row>
    <row r="67" spans="1:12" ht="17.25">
      <c r="A67" s="319">
        <v>61</v>
      </c>
      <c r="B67" s="8"/>
      <c r="C67" s="26">
        <v>45</v>
      </c>
      <c r="D67" s="35" t="s">
        <v>792</v>
      </c>
      <c r="E67" s="27" t="s">
        <v>33</v>
      </c>
      <c r="F67" s="28">
        <f t="shared" si="0"/>
        <v>2600</v>
      </c>
      <c r="G67" s="572"/>
      <c r="H67" s="1203"/>
      <c r="I67" s="1188">
        <v>2600</v>
      </c>
      <c r="J67" s="839"/>
      <c r="K67" s="585">
        <f t="shared" si="1"/>
        <v>2600</v>
      </c>
      <c r="L67" s="579"/>
    </row>
    <row r="68" spans="1:12" ht="17.25">
      <c r="A68" s="319">
        <v>62</v>
      </c>
      <c r="B68" s="8"/>
      <c r="C68" s="26"/>
      <c r="D68" s="33" t="s">
        <v>67</v>
      </c>
      <c r="E68" s="27"/>
      <c r="F68" s="28">
        <f t="shared" si="0"/>
        <v>0</v>
      </c>
      <c r="G68" s="572"/>
      <c r="H68" s="1203"/>
      <c r="I68" s="1188"/>
      <c r="J68" s="839"/>
      <c r="K68" s="585"/>
      <c r="L68" s="579"/>
    </row>
    <row r="69" spans="1:12" ht="17.25">
      <c r="A69" s="319">
        <v>63</v>
      </c>
      <c r="B69" s="8"/>
      <c r="C69" s="26">
        <v>46</v>
      </c>
      <c r="D69" s="35" t="s">
        <v>68</v>
      </c>
      <c r="E69" s="27" t="s">
        <v>33</v>
      </c>
      <c r="F69" s="28">
        <f t="shared" si="0"/>
        <v>0</v>
      </c>
      <c r="G69" s="572"/>
      <c r="H69" s="1203">
        <v>8600</v>
      </c>
      <c r="I69" s="1188">
        <v>0</v>
      </c>
      <c r="J69" s="839"/>
      <c r="K69" s="585">
        <f t="shared" si="1"/>
        <v>0</v>
      </c>
      <c r="L69" s="580"/>
    </row>
    <row r="70" spans="1:12" ht="17.25">
      <c r="A70" s="319">
        <v>64</v>
      </c>
      <c r="B70" s="8"/>
      <c r="C70" s="26">
        <v>47</v>
      </c>
      <c r="D70" s="35" t="s">
        <v>802</v>
      </c>
      <c r="E70" s="27" t="s">
        <v>33</v>
      </c>
      <c r="F70" s="28">
        <f t="shared" si="0"/>
        <v>16570</v>
      </c>
      <c r="G70" s="572"/>
      <c r="H70" s="1203"/>
      <c r="I70" s="1188">
        <v>16570</v>
      </c>
      <c r="J70" s="839"/>
      <c r="K70" s="585">
        <f t="shared" si="1"/>
        <v>16570</v>
      </c>
      <c r="L70" s="580"/>
    </row>
    <row r="71" spans="1:12" ht="17.25">
      <c r="A71" s="319">
        <v>65</v>
      </c>
      <c r="B71" s="8"/>
      <c r="C71" s="26"/>
      <c r="D71" s="33" t="s">
        <v>69</v>
      </c>
      <c r="E71" s="27"/>
      <c r="F71" s="28">
        <f t="shared" si="0"/>
        <v>0</v>
      </c>
      <c r="G71" s="572"/>
      <c r="H71" s="1203"/>
      <c r="I71" s="1188"/>
      <c r="J71" s="839"/>
      <c r="K71" s="585"/>
      <c r="L71" s="579"/>
    </row>
    <row r="72" spans="1:12" ht="33.75">
      <c r="A72" s="319">
        <v>66</v>
      </c>
      <c r="B72" s="8"/>
      <c r="C72" s="26">
        <v>48</v>
      </c>
      <c r="D72" s="35" t="s">
        <v>70</v>
      </c>
      <c r="E72" s="27" t="s">
        <v>33</v>
      </c>
      <c r="F72" s="28">
        <f t="shared" si="0"/>
        <v>0</v>
      </c>
      <c r="G72" s="572"/>
      <c r="H72" s="1203">
        <v>8800</v>
      </c>
      <c r="I72" s="1188">
        <v>0</v>
      </c>
      <c r="J72" s="839"/>
      <c r="K72" s="585">
        <f t="shared" si="1"/>
        <v>0</v>
      </c>
      <c r="L72" s="579"/>
    </row>
    <row r="73" spans="1:12" ht="17.25">
      <c r="A73" s="319">
        <v>67</v>
      </c>
      <c r="B73" s="8"/>
      <c r="C73" s="26">
        <v>49</v>
      </c>
      <c r="D73" s="35" t="s">
        <v>71</v>
      </c>
      <c r="E73" s="27" t="s">
        <v>33</v>
      </c>
      <c r="F73" s="28">
        <f aca="true" t="shared" si="2" ref="F73:F136">SUM(G73,K73,L73)</f>
        <v>2000</v>
      </c>
      <c r="G73" s="572"/>
      <c r="H73" s="1203">
        <v>2000</v>
      </c>
      <c r="I73" s="1188">
        <v>2000</v>
      </c>
      <c r="J73" s="839"/>
      <c r="K73" s="585">
        <f t="shared" si="1"/>
        <v>2000</v>
      </c>
      <c r="L73" s="579"/>
    </row>
    <row r="74" spans="1:12" s="4" customFormat="1" ht="17.25">
      <c r="A74" s="319">
        <v>68</v>
      </c>
      <c r="B74" s="8"/>
      <c r="C74" s="26"/>
      <c r="D74" s="33" t="s">
        <v>72</v>
      </c>
      <c r="E74" s="29"/>
      <c r="F74" s="28">
        <f t="shared" si="2"/>
        <v>0</v>
      </c>
      <c r="G74" s="569"/>
      <c r="H74" s="1226"/>
      <c r="I74" s="1213"/>
      <c r="J74" s="877"/>
      <c r="K74" s="585"/>
      <c r="L74" s="577"/>
    </row>
    <row r="75" spans="1:12" s="4" customFormat="1" ht="17.25">
      <c r="A75" s="319">
        <v>69</v>
      </c>
      <c r="B75" s="8"/>
      <c r="C75" s="26">
        <v>50</v>
      </c>
      <c r="D75" s="35" t="s">
        <v>723</v>
      </c>
      <c r="E75" s="29" t="s">
        <v>33</v>
      </c>
      <c r="F75" s="28">
        <f t="shared" si="2"/>
        <v>2000</v>
      </c>
      <c r="G75" s="569">
        <v>1920</v>
      </c>
      <c r="H75" s="1226"/>
      <c r="I75" s="1213">
        <v>80</v>
      </c>
      <c r="J75" s="877"/>
      <c r="K75" s="585">
        <f t="shared" si="1"/>
        <v>80</v>
      </c>
      <c r="L75" s="577"/>
    </row>
    <row r="76" spans="1:12" ht="17.25">
      <c r="A76" s="319">
        <v>70</v>
      </c>
      <c r="B76" s="8"/>
      <c r="C76" s="26">
        <v>51</v>
      </c>
      <c r="D76" s="35" t="s">
        <v>73</v>
      </c>
      <c r="E76" s="29" t="s">
        <v>33</v>
      </c>
      <c r="F76" s="28">
        <f t="shared" si="2"/>
        <v>3780</v>
      </c>
      <c r="G76" s="572"/>
      <c r="H76" s="1203">
        <v>3800</v>
      </c>
      <c r="I76" s="1188">
        <v>3780</v>
      </c>
      <c r="J76" s="839"/>
      <c r="K76" s="585">
        <f aca="true" t="shared" si="3" ref="K76:K140">SUM(I76:J76)</f>
        <v>3780</v>
      </c>
      <c r="L76" s="577"/>
    </row>
    <row r="77" spans="1:12" s="4" customFormat="1" ht="33.75">
      <c r="A77" s="319">
        <v>71</v>
      </c>
      <c r="B77" s="8"/>
      <c r="C77" s="26">
        <v>52</v>
      </c>
      <c r="D77" s="35" t="s">
        <v>74</v>
      </c>
      <c r="E77" s="27" t="s">
        <v>33</v>
      </c>
      <c r="F77" s="28">
        <f t="shared" si="2"/>
        <v>1740</v>
      </c>
      <c r="G77" s="572"/>
      <c r="H77" s="1203">
        <v>2600</v>
      </c>
      <c r="I77" s="1188">
        <v>1740</v>
      </c>
      <c r="J77" s="839"/>
      <c r="K77" s="585">
        <f t="shared" si="3"/>
        <v>1740</v>
      </c>
      <c r="L77" s="577"/>
    </row>
    <row r="78" spans="1:12" s="4" customFormat="1" ht="17.25">
      <c r="A78" s="319">
        <v>72</v>
      </c>
      <c r="B78" s="8"/>
      <c r="C78" s="26">
        <v>53</v>
      </c>
      <c r="D78" s="35" t="s">
        <v>75</v>
      </c>
      <c r="E78" s="27" t="s">
        <v>33</v>
      </c>
      <c r="F78" s="28">
        <f t="shared" si="2"/>
        <v>3481</v>
      </c>
      <c r="G78" s="572"/>
      <c r="H78" s="1203">
        <v>3500</v>
      </c>
      <c r="I78" s="1188">
        <v>3481</v>
      </c>
      <c r="J78" s="839"/>
      <c r="K78" s="585">
        <f t="shared" si="3"/>
        <v>3481</v>
      </c>
      <c r="L78" s="577"/>
    </row>
    <row r="79" spans="1:12" ht="17.25">
      <c r="A79" s="319">
        <v>73</v>
      </c>
      <c r="B79" s="8"/>
      <c r="C79" s="26"/>
      <c r="D79" s="33" t="s">
        <v>76</v>
      </c>
      <c r="E79" s="29"/>
      <c r="F79" s="28">
        <f t="shared" si="2"/>
        <v>0</v>
      </c>
      <c r="G79" s="871"/>
      <c r="H79" s="1229"/>
      <c r="I79" s="1216"/>
      <c r="J79" s="880"/>
      <c r="K79" s="585"/>
      <c r="L79" s="578"/>
    </row>
    <row r="80" spans="1:12" s="4" customFormat="1" ht="33.75">
      <c r="A80" s="319">
        <v>74</v>
      </c>
      <c r="B80" s="8"/>
      <c r="C80" s="26">
        <v>54</v>
      </c>
      <c r="D80" s="35" t="s">
        <v>556</v>
      </c>
      <c r="E80" s="27" t="s">
        <v>33</v>
      </c>
      <c r="F80" s="28">
        <f t="shared" si="2"/>
        <v>0</v>
      </c>
      <c r="G80" s="572"/>
      <c r="H80" s="1203">
        <v>18000</v>
      </c>
      <c r="I80" s="1188">
        <v>0</v>
      </c>
      <c r="J80" s="839"/>
      <c r="K80" s="585">
        <f t="shared" si="3"/>
        <v>0</v>
      </c>
      <c r="L80" s="577"/>
    </row>
    <row r="81" spans="1:12" s="4" customFormat="1" ht="17.25">
      <c r="A81" s="319">
        <v>75</v>
      </c>
      <c r="B81" s="8"/>
      <c r="C81" s="26">
        <v>55</v>
      </c>
      <c r="D81" s="35" t="s">
        <v>896</v>
      </c>
      <c r="E81" s="27" t="s">
        <v>33</v>
      </c>
      <c r="F81" s="28">
        <f t="shared" si="2"/>
        <v>19500</v>
      </c>
      <c r="G81" s="572"/>
      <c r="H81" s="1203"/>
      <c r="I81" s="1188">
        <v>19500</v>
      </c>
      <c r="J81" s="839"/>
      <c r="K81" s="585">
        <f t="shared" si="3"/>
        <v>19500</v>
      </c>
      <c r="L81" s="577"/>
    </row>
    <row r="82" spans="1:12" ht="17.25">
      <c r="A82" s="319">
        <v>76</v>
      </c>
      <c r="B82" s="8"/>
      <c r="C82" s="26">
        <v>56</v>
      </c>
      <c r="D82" s="35" t="s">
        <v>77</v>
      </c>
      <c r="E82" s="27" t="s">
        <v>33</v>
      </c>
      <c r="F82" s="28">
        <f t="shared" si="2"/>
        <v>8460</v>
      </c>
      <c r="G82" s="572"/>
      <c r="H82" s="1203">
        <v>8700</v>
      </c>
      <c r="I82" s="1188">
        <v>8460</v>
      </c>
      <c r="J82" s="839"/>
      <c r="K82" s="585">
        <f t="shared" si="3"/>
        <v>8460</v>
      </c>
      <c r="L82" s="578"/>
    </row>
    <row r="83" spans="1:12" ht="33.75">
      <c r="A83" s="319">
        <v>77</v>
      </c>
      <c r="B83" s="8"/>
      <c r="C83" s="26">
        <v>57</v>
      </c>
      <c r="D83" s="35" t="s">
        <v>791</v>
      </c>
      <c r="E83" s="27" t="s">
        <v>33</v>
      </c>
      <c r="F83" s="28">
        <f t="shared" si="2"/>
        <v>2950</v>
      </c>
      <c r="G83" s="572"/>
      <c r="H83" s="1203"/>
      <c r="I83" s="1188">
        <v>2950</v>
      </c>
      <c r="J83" s="839"/>
      <c r="K83" s="585">
        <f t="shared" si="3"/>
        <v>2950</v>
      </c>
      <c r="L83" s="578"/>
    </row>
    <row r="84" spans="1:12" ht="17.25">
      <c r="A84" s="319">
        <v>78</v>
      </c>
      <c r="B84" s="8"/>
      <c r="C84" s="26">
        <v>58</v>
      </c>
      <c r="D84" s="35" t="s">
        <v>794</v>
      </c>
      <c r="E84" s="27" t="s">
        <v>33</v>
      </c>
      <c r="F84" s="28">
        <f t="shared" si="2"/>
        <v>7850</v>
      </c>
      <c r="G84" s="572"/>
      <c r="H84" s="1203"/>
      <c r="I84" s="1188">
        <v>7850</v>
      </c>
      <c r="J84" s="839"/>
      <c r="K84" s="585">
        <f t="shared" si="3"/>
        <v>7850</v>
      </c>
      <c r="L84" s="578"/>
    </row>
    <row r="85" spans="1:12" s="7" customFormat="1" ht="21.75" customHeight="1">
      <c r="A85" s="319">
        <v>79</v>
      </c>
      <c r="B85" s="8"/>
      <c r="C85" s="26"/>
      <c r="D85" s="33" t="s">
        <v>78</v>
      </c>
      <c r="E85" s="29"/>
      <c r="F85" s="28">
        <f t="shared" si="2"/>
        <v>0</v>
      </c>
      <c r="G85" s="569"/>
      <c r="H85" s="1226"/>
      <c r="I85" s="1213"/>
      <c r="J85" s="877"/>
      <c r="K85" s="585"/>
      <c r="L85" s="577"/>
    </row>
    <row r="86" spans="1:12" ht="33" customHeight="1">
      <c r="A86" s="319">
        <v>80</v>
      </c>
      <c r="B86" s="8"/>
      <c r="C86" s="26">
        <v>59</v>
      </c>
      <c r="D86" s="35" t="s">
        <v>79</v>
      </c>
      <c r="E86" s="29" t="s">
        <v>33</v>
      </c>
      <c r="F86" s="28">
        <f t="shared" si="2"/>
        <v>15917</v>
      </c>
      <c r="G86" s="572"/>
      <c r="H86" s="1203">
        <v>16000</v>
      </c>
      <c r="I86" s="1188">
        <v>15917</v>
      </c>
      <c r="J86" s="839"/>
      <c r="K86" s="585">
        <f t="shared" si="3"/>
        <v>15917</v>
      </c>
      <c r="L86" s="578"/>
    </row>
    <row r="87" spans="1:12" s="7" customFormat="1" ht="21.75" customHeight="1">
      <c r="A87" s="319">
        <v>81</v>
      </c>
      <c r="B87" s="8"/>
      <c r="C87" s="26"/>
      <c r="D87" s="33" t="s">
        <v>80</v>
      </c>
      <c r="E87" s="29"/>
      <c r="F87" s="28">
        <f t="shared" si="2"/>
        <v>0</v>
      </c>
      <c r="G87" s="569"/>
      <c r="H87" s="1226"/>
      <c r="I87" s="1213"/>
      <c r="J87" s="877"/>
      <c r="K87" s="585"/>
      <c r="L87" s="577"/>
    </row>
    <row r="88" spans="1:12" s="7" customFormat="1" ht="17.25">
      <c r="A88" s="319">
        <v>82</v>
      </c>
      <c r="B88" s="326"/>
      <c r="C88" s="26">
        <v>60</v>
      </c>
      <c r="D88" s="35" t="s">
        <v>81</v>
      </c>
      <c r="E88" s="27" t="s">
        <v>33</v>
      </c>
      <c r="F88" s="28">
        <f t="shared" si="2"/>
        <v>2465</v>
      </c>
      <c r="G88" s="572"/>
      <c r="H88" s="1203">
        <v>2500</v>
      </c>
      <c r="I88" s="1188">
        <v>2465</v>
      </c>
      <c r="J88" s="839"/>
      <c r="K88" s="585">
        <f t="shared" si="3"/>
        <v>2465</v>
      </c>
      <c r="L88" s="872"/>
    </row>
    <row r="89" spans="1:12" s="4" customFormat="1" ht="17.25">
      <c r="A89" s="319">
        <v>83</v>
      </c>
      <c r="B89" s="8"/>
      <c r="C89" s="26">
        <v>61</v>
      </c>
      <c r="D89" s="35" t="s">
        <v>82</v>
      </c>
      <c r="E89" s="27" t="s">
        <v>33</v>
      </c>
      <c r="F89" s="28">
        <f t="shared" si="2"/>
        <v>9480</v>
      </c>
      <c r="G89" s="572"/>
      <c r="H89" s="1203">
        <v>9500</v>
      </c>
      <c r="I89" s="1188">
        <v>9480</v>
      </c>
      <c r="J89" s="839"/>
      <c r="K89" s="585">
        <f t="shared" si="3"/>
        <v>9480</v>
      </c>
      <c r="L89" s="577"/>
    </row>
    <row r="90" spans="1:12" s="7" customFormat="1" ht="21.75" customHeight="1">
      <c r="A90" s="319">
        <v>84</v>
      </c>
      <c r="B90" s="8"/>
      <c r="C90" s="26"/>
      <c r="D90" s="33" t="s">
        <v>83</v>
      </c>
      <c r="E90" s="29"/>
      <c r="F90" s="28">
        <f t="shared" si="2"/>
        <v>0</v>
      </c>
      <c r="G90" s="569"/>
      <c r="H90" s="1226"/>
      <c r="I90" s="1213"/>
      <c r="J90" s="877"/>
      <c r="K90" s="585"/>
      <c r="L90" s="577"/>
    </row>
    <row r="91" spans="1:12" ht="33.75">
      <c r="A91" s="319">
        <v>85</v>
      </c>
      <c r="B91" s="8"/>
      <c r="C91" s="26">
        <v>62</v>
      </c>
      <c r="D91" s="35" t="s">
        <v>84</v>
      </c>
      <c r="E91" s="27" t="s">
        <v>33</v>
      </c>
      <c r="F91" s="28">
        <f t="shared" si="2"/>
        <v>14922</v>
      </c>
      <c r="G91" s="572"/>
      <c r="H91" s="1203">
        <v>15000</v>
      </c>
      <c r="I91" s="1188">
        <v>14922</v>
      </c>
      <c r="J91" s="839"/>
      <c r="K91" s="585">
        <f t="shared" si="3"/>
        <v>14922</v>
      </c>
      <c r="L91" s="578"/>
    </row>
    <row r="92" spans="1:12" ht="21.75" customHeight="1">
      <c r="A92" s="319">
        <v>86</v>
      </c>
      <c r="B92" s="8"/>
      <c r="C92" s="26"/>
      <c r="D92" s="33" t="s">
        <v>85</v>
      </c>
      <c r="E92" s="27"/>
      <c r="F92" s="28">
        <f t="shared" si="2"/>
        <v>0</v>
      </c>
      <c r="G92" s="572"/>
      <c r="H92" s="1203"/>
      <c r="I92" s="1188"/>
      <c r="J92" s="839"/>
      <c r="K92" s="585"/>
      <c r="L92" s="578"/>
    </row>
    <row r="93" spans="1:12" ht="17.25">
      <c r="A93" s="319">
        <v>87</v>
      </c>
      <c r="B93" s="8"/>
      <c r="C93" s="26">
        <v>63</v>
      </c>
      <c r="D93" s="35" t="s">
        <v>86</v>
      </c>
      <c r="E93" s="27" t="s">
        <v>33</v>
      </c>
      <c r="F93" s="28">
        <f t="shared" si="2"/>
        <v>770</v>
      </c>
      <c r="G93" s="572"/>
      <c r="H93" s="1203">
        <v>800</v>
      </c>
      <c r="I93" s="1188">
        <v>770</v>
      </c>
      <c r="J93" s="839"/>
      <c r="K93" s="585">
        <f t="shared" si="3"/>
        <v>770</v>
      </c>
      <c r="L93" s="578"/>
    </row>
    <row r="94" spans="1:12" ht="17.25">
      <c r="A94" s="319">
        <v>88</v>
      </c>
      <c r="B94" s="8"/>
      <c r="C94" s="26">
        <v>64</v>
      </c>
      <c r="D94" s="35" t="s">
        <v>87</v>
      </c>
      <c r="E94" s="27" t="s">
        <v>33</v>
      </c>
      <c r="F94" s="28">
        <f t="shared" si="2"/>
        <v>1443</v>
      </c>
      <c r="G94" s="572"/>
      <c r="H94" s="1203">
        <v>1500</v>
      </c>
      <c r="I94" s="1188">
        <v>1443</v>
      </c>
      <c r="J94" s="839"/>
      <c r="K94" s="585">
        <f t="shared" si="3"/>
        <v>1443</v>
      </c>
      <c r="L94" s="578"/>
    </row>
    <row r="95" spans="1:12" ht="17.25">
      <c r="A95" s="319">
        <v>89</v>
      </c>
      <c r="B95" s="8"/>
      <c r="C95" s="26"/>
      <c r="D95" s="33" t="s">
        <v>88</v>
      </c>
      <c r="E95" s="27"/>
      <c r="F95" s="28">
        <f t="shared" si="2"/>
        <v>0</v>
      </c>
      <c r="G95" s="572"/>
      <c r="H95" s="1203"/>
      <c r="I95" s="1188"/>
      <c r="J95" s="839"/>
      <c r="K95" s="585"/>
      <c r="L95" s="578"/>
    </row>
    <row r="96" spans="1:12" ht="17.25">
      <c r="A96" s="319">
        <v>90</v>
      </c>
      <c r="B96" s="8"/>
      <c r="C96" s="26">
        <v>65</v>
      </c>
      <c r="D96" s="35" t="s">
        <v>89</v>
      </c>
      <c r="E96" s="27" t="s">
        <v>33</v>
      </c>
      <c r="F96" s="28">
        <f t="shared" si="2"/>
        <v>11757</v>
      </c>
      <c r="G96" s="572"/>
      <c r="H96" s="1203">
        <v>11500</v>
      </c>
      <c r="I96" s="1188">
        <v>11757</v>
      </c>
      <c r="J96" s="839"/>
      <c r="K96" s="585">
        <f t="shared" si="3"/>
        <v>11757</v>
      </c>
      <c r="L96" s="578"/>
    </row>
    <row r="97" spans="1:12" ht="17.25">
      <c r="A97" s="319">
        <v>91</v>
      </c>
      <c r="B97" s="8"/>
      <c r="C97" s="26">
        <v>66</v>
      </c>
      <c r="D97" s="35" t="s">
        <v>793</v>
      </c>
      <c r="E97" s="27" t="s">
        <v>33</v>
      </c>
      <c r="F97" s="28">
        <f t="shared" si="2"/>
        <v>1400</v>
      </c>
      <c r="G97" s="572"/>
      <c r="H97" s="1203"/>
      <c r="I97" s="1188">
        <v>1400</v>
      </c>
      <c r="J97" s="839"/>
      <c r="K97" s="585">
        <f t="shared" si="3"/>
        <v>1400</v>
      </c>
      <c r="L97" s="578"/>
    </row>
    <row r="98" spans="1:12" ht="17.25">
      <c r="A98" s="319">
        <v>92</v>
      </c>
      <c r="B98" s="8"/>
      <c r="C98" s="26"/>
      <c r="D98" s="33" t="s">
        <v>726</v>
      </c>
      <c r="E98" s="27"/>
      <c r="F98" s="28">
        <f t="shared" si="2"/>
        <v>0</v>
      </c>
      <c r="G98" s="572"/>
      <c r="H98" s="1203"/>
      <c r="I98" s="1188"/>
      <c r="J98" s="839"/>
      <c r="K98" s="585"/>
      <c r="L98" s="578"/>
    </row>
    <row r="99" spans="1:12" ht="17.25">
      <c r="A99" s="319">
        <v>93</v>
      </c>
      <c r="B99" s="8"/>
      <c r="C99" s="26">
        <v>67</v>
      </c>
      <c r="D99" s="35" t="s">
        <v>796</v>
      </c>
      <c r="E99" s="27" t="s">
        <v>33</v>
      </c>
      <c r="F99" s="28">
        <f t="shared" si="2"/>
        <v>500</v>
      </c>
      <c r="G99" s="572"/>
      <c r="H99" s="1203"/>
      <c r="I99" s="1188">
        <v>500</v>
      </c>
      <c r="J99" s="839"/>
      <c r="K99" s="585">
        <f t="shared" si="3"/>
        <v>500</v>
      </c>
      <c r="L99" s="578"/>
    </row>
    <row r="100" spans="1:12" ht="17.25">
      <c r="A100" s="319">
        <v>94</v>
      </c>
      <c r="B100" s="8"/>
      <c r="C100" s="26"/>
      <c r="D100" s="33" t="s">
        <v>90</v>
      </c>
      <c r="E100" s="27"/>
      <c r="F100" s="28">
        <f t="shared" si="2"/>
        <v>0</v>
      </c>
      <c r="G100" s="572"/>
      <c r="H100" s="1203"/>
      <c r="I100" s="1188"/>
      <c r="J100" s="839"/>
      <c r="K100" s="585"/>
      <c r="L100" s="578"/>
    </row>
    <row r="101" spans="1:12" ht="17.25">
      <c r="A101" s="319">
        <v>95</v>
      </c>
      <c r="B101" s="8"/>
      <c r="C101" s="26">
        <v>68</v>
      </c>
      <c r="D101" s="35" t="s">
        <v>91</v>
      </c>
      <c r="E101" s="27" t="s">
        <v>33</v>
      </c>
      <c r="F101" s="28">
        <f t="shared" si="2"/>
        <v>6400</v>
      </c>
      <c r="G101" s="572"/>
      <c r="H101" s="1203">
        <v>6500</v>
      </c>
      <c r="I101" s="1188">
        <v>6400</v>
      </c>
      <c r="J101" s="839"/>
      <c r="K101" s="585">
        <f t="shared" si="3"/>
        <v>6400</v>
      </c>
      <c r="L101" s="578"/>
    </row>
    <row r="102" spans="1:12" ht="17.25">
      <c r="A102" s="319">
        <v>96</v>
      </c>
      <c r="B102" s="8"/>
      <c r="C102" s="26"/>
      <c r="D102" s="33" t="s">
        <v>92</v>
      </c>
      <c r="E102" s="27"/>
      <c r="F102" s="28">
        <f t="shared" si="2"/>
        <v>0</v>
      </c>
      <c r="G102" s="572"/>
      <c r="H102" s="1203"/>
      <c r="I102" s="1188"/>
      <c r="J102" s="839"/>
      <c r="K102" s="585"/>
      <c r="L102" s="578"/>
    </row>
    <row r="103" spans="1:12" ht="17.25">
      <c r="A103" s="319">
        <v>97</v>
      </c>
      <c r="B103" s="8"/>
      <c r="C103" s="26">
        <v>69</v>
      </c>
      <c r="D103" s="35" t="s">
        <v>576</v>
      </c>
      <c r="E103" s="27" t="s">
        <v>33</v>
      </c>
      <c r="F103" s="28">
        <f t="shared" si="2"/>
        <v>0</v>
      </c>
      <c r="G103" s="572"/>
      <c r="H103" s="1203">
        <v>5500</v>
      </c>
      <c r="I103" s="1188">
        <v>0</v>
      </c>
      <c r="J103" s="839"/>
      <c r="K103" s="585">
        <f t="shared" si="3"/>
        <v>0</v>
      </c>
      <c r="L103" s="578"/>
    </row>
    <row r="104" spans="1:12" ht="17.25">
      <c r="A104" s="319">
        <v>98</v>
      </c>
      <c r="B104" s="8"/>
      <c r="C104" s="26"/>
      <c r="D104" s="33" t="s">
        <v>93</v>
      </c>
      <c r="E104" s="27"/>
      <c r="F104" s="28">
        <f t="shared" si="2"/>
        <v>0</v>
      </c>
      <c r="G104" s="572"/>
      <c r="H104" s="1203"/>
      <c r="I104" s="1188"/>
      <c r="J104" s="839"/>
      <c r="K104" s="585"/>
      <c r="L104" s="578"/>
    </row>
    <row r="105" spans="1:12" ht="17.25">
      <c r="A105" s="319">
        <v>99</v>
      </c>
      <c r="B105" s="8"/>
      <c r="C105" s="26"/>
      <c r="D105" s="36" t="s">
        <v>94</v>
      </c>
      <c r="E105" s="27"/>
      <c r="F105" s="28">
        <f t="shared" si="2"/>
        <v>0</v>
      </c>
      <c r="G105" s="572"/>
      <c r="H105" s="1203"/>
      <c r="I105" s="1188"/>
      <c r="J105" s="839"/>
      <c r="K105" s="585"/>
      <c r="L105" s="578"/>
    </row>
    <row r="106" spans="1:12" ht="17.25">
      <c r="A106" s="319">
        <v>100</v>
      </c>
      <c r="B106" s="8"/>
      <c r="C106" s="26">
        <v>70</v>
      </c>
      <c r="D106" s="35" t="s">
        <v>575</v>
      </c>
      <c r="E106" s="27" t="s">
        <v>33</v>
      </c>
      <c r="F106" s="28">
        <f t="shared" si="2"/>
        <v>7423</v>
      </c>
      <c r="G106" s="572"/>
      <c r="H106" s="1203">
        <v>7500</v>
      </c>
      <c r="I106" s="1188">
        <v>7423</v>
      </c>
      <c r="J106" s="839"/>
      <c r="K106" s="585">
        <f t="shared" si="3"/>
        <v>7423</v>
      </c>
      <c r="L106" s="578"/>
    </row>
    <row r="107" spans="1:12" ht="17.25">
      <c r="A107" s="319">
        <v>101</v>
      </c>
      <c r="B107" s="8"/>
      <c r="C107" s="26">
        <v>71</v>
      </c>
      <c r="D107" s="35" t="s">
        <v>546</v>
      </c>
      <c r="E107" s="27" t="s">
        <v>33</v>
      </c>
      <c r="F107" s="28">
        <f t="shared" si="2"/>
        <v>2474</v>
      </c>
      <c r="G107" s="572"/>
      <c r="H107" s="1203">
        <v>2500</v>
      </c>
      <c r="I107" s="1188">
        <v>2474</v>
      </c>
      <c r="J107" s="839"/>
      <c r="K107" s="585">
        <f t="shared" si="3"/>
        <v>2474</v>
      </c>
      <c r="L107" s="578"/>
    </row>
    <row r="108" spans="1:12" ht="17.25">
      <c r="A108" s="319">
        <v>102</v>
      </c>
      <c r="B108" s="8"/>
      <c r="C108" s="26">
        <v>72</v>
      </c>
      <c r="D108" s="35" t="s">
        <v>547</v>
      </c>
      <c r="E108" s="27" t="s">
        <v>33</v>
      </c>
      <c r="F108" s="28">
        <f t="shared" si="2"/>
        <v>620</v>
      </c>
      <c r="G108" s="572"/>
      <c r="H108" s="1203">
        <v>1500</v>
      </c>
      <c r="I108" s="1188">
        <v>620</v>
      </c>
      <c r="J108" s="839"/>
      <c r="K108" s="585">
        <f t="shared" si="3"/>
        <v>620</v>
      </c>
      <c r="L108" s="578"/>
    </row>
    <row r="109" spans="1:12" ht="17.25">
      <c r="A109" s="319">
        <v>103</v>
      </c>
      <c r="B109" s="8"/>
      <c r="C109" s="26">
        <v>73</v>
      </c>
      <c r="D109" s="35" t="s">
        <v>95</v>
      </c>
      <c r="E109" s="27" t="s">
        <v>33</v>
      </c>
      <c r="F109" s="28">
        <f t="shared" si="2"/>
        <v>4454</v>
      </c>
      <c r="G109" s="572"/>
      <c r="H109" s="1203">
        <v>4500</v>
      </c>
      <c r="I109" s="1188">
        <v>4454</v>
      </c>
      <c r="J109" s="839"/>
      <c r="K109" s="585">
        <f t="shared" si="3"/>
        <v>4454</v>
      </c>
      <c r="L109" s="578"/>
    </row>
    <row r="110" spans="1:12" ht="17.25">
      <c r="A110" s="319">
        <v>104</v>
      </c>
      <c r="B110" s="8"/>
      <c r="C110" s="26"/>
      <c r="D110" s="33" t="s">
        <v>96</v>
      </c>
      <c r="E110" s="27"/>
      <c r="F110" s="28">
        <f t="shared" si="2"/>
        <v>0</v>
      </c>
      <c r="G110" s="572"/>
      <c r="H110" s="1203"/>
      <c r="I110" s="1188"/>
      <c r="J110" s="839"/>
      <c r="K110" s="585"/>
      <c r="L110" s="578"/>
    </row>
    <row r="111" spans="1:12" ht="33.75">
      <c r="A111" s="319">
        <v>105</v>
      </c>
      <c r="B111" s="8"/>
      <c r="C111" s="26">
        <v>74</v>
      </c>
      <c r="D111" s="35" t="s">
        <v>713</v>
      </c>
      <c r="E111" s="27" t="s">
        <v>33</v>
      </c>
      <c r="F111" s="28">
        <f t="shared" si="2"/>
        <v>52000</v>
      </c>
      <c r="G111" s="572">
        <v>51637</v>
      </c>
      <c r="H111" s="1203"/>
      <c r="I111" s="1188">
        <v>363</v>
      </c>
      <c r="J111" s="839"/>
      <c r="K111" s="585">
        <f t="shared" si="3"/>
        <v>363</v>
      </c>
      <c r="L111" s="578"/>
    </row>
    <row r="112" spans="1:12" ht="17.25">
      <c r="A112" s="319">
        <v>106</v>
      </c>
      <c r="B112" s="8"/>
      <c r="C112" s="26">
        <v>75</v>
      </c>
      <c r="D112" s="35" t="s">
        <v>722</v>
      </c>
      <c r="E112" s="27" t="s">
        <v>33</v>
      </c>
      <c r="F112" s="28">
        <f t="shared" si="2"/>
        <v>795</v>
      </c>
      <c r="G112" s="572"/>
      <c r="H112" s="1203"/>
      <c r="I112" s="1188">
        <v>795</v>
      </c>
      <c r="J112" s="839"/>
      <c r="K112" s="585">
        <f t="shared" si="3"/>
        <v>795</v>
      </c>
      <c r="L112" s="578"/>
    </row>
    <row r="113" spans="1:12" ht="17.25">
      <c r="A113" s="319">
        <v>107</v>
      </c>
      <c r="B113" s="8"/>
      <c r="C113" s="26">
        <v>76</v>
      </c>
      <c r="D113" s="35" t="s">
        <v>97</v>
      </c>
      <c r="E113" s="27" t="s">
        <v>33</v>
      </c>
      <c r="F113" s="28">
        <f t="shared" si="2"/>
        <v>0</v>
      </c>
      <c r="G113" s="572"/>
      <c r="H113" s="1203">
        <v>6000</v>
      </c>
      <c r="I113" s="1188">
        <v>0</v>
      </c>
      <c r="J113" s="839"/>
      <c r="K113" s="585">
        <f t="shared" si="3"/>
        <v>0</v>
      </c>
      <c r="L113" s="578"/>
    </row>
    <row r="114" spans="1:12" ht="17.25">
      <c r="A114" s="319">
        <v>108</v>
      </c>
      <c r="B114" s="8"/>
      <c r="C114" s="26">
        <v>77</v>
      </c>
      <c r="D114" s="35" t="s">
        <v>789</v>
      </c>
      <c r="E114" s="27" t="s">
        <v>33</v>
      </c>
      <c r="F114" s="28">
        <f t="shared" si="2"/>
        <v>0</v>
      </c>
      <c r="G114" s="572"/>
      <c r="H114" s="1203"/>
      <c r="I114" s="1188">
        <v>0</v>
      </c>
      <c r="J114" s="839"/>
      <c r="K114" s="585">
        <f t="shared" si="3"/>
        <v>0</v>
      </c>
      <c r="L114" s="578"/>
    </row>
    <row r="115" spans="1:12" ht="17.25">
      <c r="A115" s="319">
        <v>109</v>
      </c>
      <c r="B115" s="8"/>
      <c r="C115" s="26">
        <v>78</v>
      </c>
      <c r="D115" s="35" t="s">
        <v>790</v>
      </c>
      <c r="E115" s="27" t="s">
        <v>33</v>
      </c>
      <c r="F115" s="28">
        <f t="shared" si="2"/>
        <v>3100</v>
      </c>
      <c r="G115" s="572"/>
      <c r="H115" s="1203"/>
      <c r="I115" s="1188">
        <v>3100</v>
      </c>
      <c r="J115" s="839"/>
      <c r="K115" s="585">
        <f t="shared" si="3"/>
        <v>3100</v>
      </c>
      <c r="L115" s="578"/>
    </row>
    <row r="116" spans="1:12" ht="17.25">
      <c r="A116" s="319">
        <v>110</v>
      </c>
      <c r="B116" s="8"/>
      <c r="C116" s="26">
        <v>79</v>
      </c>
      <c r="D116" s="35" t="s">
        <v>898</v>
      </c>
      <c r="E116" s="27" t="s">
        <v>33</v>
      </c>
      <c r="F116" s="28">
        <f t="shared" si="2"/>
        <v>3500</v>
      </c>
      <c r="G116" s="572"/>
      <c r="H116" s="1203"/>
      <c r="I116" s="1188">
        <v>3500</v>
      </c>
      <c r="J116" s="839"/>
      <c r="K116" s="585">
        <f t="shared" si="3"/>
        <v>3500</v>
      </c>
      <c r="L116" s="578"/>
    </row>
    <row r="117" spans="1:12" ht="17.25">
      <c r="A117" s="319">
        <v>111</v>
      </c>
      <c r="B117" s="8"/>
      <c r="C117" s="26"/>
      <c r="D117" s="36" t="s">
        <v>104</v>
      </c>
      <c r="E117" s="37" t="s">
        <v>33</v>
      </c>
      <c r="F117" s="28">
        <f t="shared" si="2"/>
        <v>0</v>
      </c>
      <c r="G117" s="572"/>
      <c r="H117" s="1203"/>
      <c r="I117" s="1188"/>
      <c r="J117" s="839"/>
      <c r="K117" s="585">
        <f t="shared" si="3"/>
        <v>0</v>
      </c>
      <c r="L117" s="577"/>
    </row>
    <row r="118" spans="1:12" ht="33" customHeight="1">
      <c r="A118" s="319">
        <v>112</v>
      </c>
      <c r="B118" s="3"/>
      <c r="C118" s="346">
        <v>80</v>
      </c>
      <c r="D118" s="35" t="s">
        <v>105</v>
      </c>
      <c r="E118" s="37" t="s">
        <v>33</v>
      </c>
      <c r="F118" s="28">
        <f t="shared" si="2"/>
        <v>1500</v>
      </c>
      <c r="G118" s="572"/>
      <c r="H118" s="1203">
        <v>12000</v>
      </c>
      <c r="I118" s="1188">
        <v>11500</v>
      </c>
      <c r="J118" s="839">
        <v>-10000</v>
      </c>
      <c r="K118" s="585">
        <f t="shared" si="3"/>
        <v>1500</v>
      </c>
      <c r="L118" s="577"/>
    </row>
    <row r="119" spans="1:12" ht="17.25">
      <c r="A119" s="319">
        <v>113</v>
      </c>
      <c r="B119" s="8"/>
      <c r="C119" s="26">
        <v>81</v>
      </c>
      <c r="D119" s="35" t="s">
        <v>106</v>
      </c>
      <c r="E119" s="37" t="s">
        <v>33</v>
      </c>
      <c r="F119" s="28">
        <f t="shared" si="2"/>
        <v>18740</v>
      </c>
      <c r="G119" s="572"/>
      <c r="H119" s="1203">
        <v>3750</v>
      </c>
      <c r="I119" s="1188">
        <v>18740</v>
      </c>
      <c r="J119" s="839"/>
      <c r="K119" s="585">
        <f t="shared" si="3"/>
        <v>18740</v>
      </c>
      <c r="L119" s="577"/>
    </row>
    <row r="120" spans="1:12" ht="17.25">
      <c r="A120" s="319">
        <v>114</v>
      </c>
      <c r="B120" s="8"/>
      <c r="C120" s="26">
        <v>82</v>
      </c>
      <c r="D120" s="35" t="s">
        <v>107</v>
      </c>
      <c r="E120" s="37" t="s">
        <v>33</v>
      </c>
      <c r="F120" s="28">
        <f t="shared" si="2"/>
        <v>2884</v>
      </c>
      <c r="G120" s="572"/>
      <c r="H120" s="1203">
        <v>2900</v>
      </c>
      <c r="I120" s="1188">
        <v>2884</v>
      </c>
      <c r="J120" s="839"/>
      <c r="K120" s="585">
        <f t="shared" si="3"/>
        <v>2884</v>
      </c>
      <c r="L120" s="577"/>
    </row>
    <row r="121" spans="1:12" ht="17.25">
      <c r="A121" s="319">
        <v>115</v>
      </c>
      <c r="B121" s="8"/>
      <c r="C121" s="26">
        <v>83</v>
      </c>
      <c r="D121" s="35" t="s">
        <v>108</v>
      </c>
      <c r="E121" s="38" t="s">
        <v>33</v>
      </c>
      <c r="F121" s="28">
        <f t="shared" si="2"/>
        <v>3481</v>
      </c>
      <c r="G121" s="572"/>
      <c r="H121" s="1203">
        <v>3500</v>
      </c>
      <c r="I121" s="1188">
        <v>3481</v>
      </c>
      <c r="J121" s="839"/>
      <c r="K121" s="585">
        <f t="shared" si="3"/>
        <v>3481</v>
      </c>
      <c r="L121" s="577"/>
    </row>
    <row r="122" spans="1:12" ht="17.25">
      <c r="A122" s="319">
        <v>116</v>
      </c>
      <c r="B122" s="8"/>
      <c r="C122" s="26">
        <v>84</v>
      </c>
      <c r="D122" s="35" t="s">
        <v>109</v>
      </c>
      <c r="E122" s="37" t="s">
        <v>33</v>
      </c>
      <c r="F122" s="28">
        <f t="shared" si="2"/>
        <v>2984</v>
      </c>
      <c r="G122" s="572"/>
      <c r="H122" s="1203">
        <v>3000</v>
      </c>
      <c r="I122" s="1188">
        <v>2984</v>
      </c>
      <c r="J122" s="839"/>
      <c r="K122" s="585">
        <f t="shared" si="3"/>
        <v>2984</v>
      </c>
      <c r="L122" s="577"/>
    </row>
    <row r="123" spans="1:12" ht="17.25">
      <c r="A123" s="319">
        <v>117</v>
      </c>
      <c r="B123" s="8"/>
      <c r="C123" s="26">
        <v>85</v>
      </c>
      <c r="D123" s="35" t="s">
        <v>110</v>
      </c>
      <c r="E123" s="37" t="s">
        <v>33</v>
      </c>
      <c r="F123" s="28">
        <f t="shared" si="2"/>
        <v>9585</v>
      </c>
      <c r="G123" s="572"/>
      <c r="H123" s="1203">
        <v>9000</v>
      </c>
      <c r="I123" s="1188">
        <v>9585</v>
      </c>
      <c r="J123" s="839"/>
      <c r="K123" s="585">
        <f t="shared" si="3"/>
        <v>9585</v>
      </c>
      <c r="L123" s="577"/>
    </row>
    <row r="124" spans="1:12" ht="17.25">
      <c r="A124" s="319">
        <v>118</v>
      </c>
      <c r="B124" s="8"/>
      <c r="C124" s="26">
        <v>86</v>
      </c>
      <c r="D124" s="35" t="s">
        <v>111</v>
      </c>
      <c r="E124" s="37" t="s">
        <v>33</v>
      </c>
      <c r="F124" s="28">
        <f t="shared" si="2"/>
        <v>1400</v>
      </c>
      <c r="G124" s="572"/>
      <c r="H124" s="1203">
        <v>1850</v>
      </c>
      <c r="I124" s="1188">
        <v>1400</v>
      </c>
      <c r="J124" s="839"/>
      <c r="K124" s="585">
        <f t="shared" si="3"/>
        <v>1400</v>
      </c>
      <c r="L124" s="577"/>
    </row>
    <row r="125" spans="1:12" ht="17.25">
      <c r="A125" s="319">
        <v>119</v>
      </c>
      <c r="B125" s="8"/>
      <c r="C125" s="26"/>
      <c r="D125" s="36" t="s">
        <v>557</v>
      </c>
      <c r="E125" s="38"/>
      <c r="F125" s="28">
        <f t="shared" si="2"/>
        <v>0</v>
      </c>
      <c r="G125" s="572"/>
      <c r="H125" s="1203"/>
      <c r="I125" s="1188"/>
      <c r="J125" s="839"/>
      <c r="K125" s="585"/>
      <c r="L125" s="577"/>
    </row>
    <row r="126" spans="1:12" ht="17.25">
      <c r="A126" s="319">
        <v>120</v>
      </c>
      <c r="B126" s="8"/>
      <c r="C126" s="26">
        <v>87</v>
      </c>
      <c r="D126" s="35" t="s">
        <v>112</v>
      </c>
      <c r="E126" s="38" t="s">
        <v>33</v>
      </c>
      <c r="F126" s="28">
        <f t="shared" si="2"/>
        <v>500</v>
      </c>
      <c r="G126" s="572"/>
      <c r="H126" s="1203">
        <v>500</v>
      </c>
      <c r="I126" s="1188">
        <v>500</v>
      </c>
      <c r="J126" s="839"/>
      <c r="K126" s="585">
        <f t="shared" si="3"/>
        <v>500</v>
      </c>
      <c r="L126" s="577"/>
    </row>
    <row r="127" spans="1:12" ht="17.25">
      <c r="A127" s="319">
        <v>121</v>
      </c>
      <c r="B127" s="8"/>
      <c r="C127" s="26"/>
      <c r="D127" s="36" t="s">
        <v>113</v>
      </c>
      <c r="E127" s="37"/>
      <c r="F127" s="28">
        <f t="shared" si="2"/>
        <v>0</v>
      </c>
      <c r="G127" s="572"/>
      <c r="H127" s="1203"/>
      <c r="I127" s="1188"/>
      <c r="J127" s="839"/>
      <c r="K127" s="585"/>
      <c r="L127" s="577"/>
    </row>
    <row r="128" spans="1:12" ht="17.25">
      <c r="A128" s="319">
        <v>122</v>
      </c>
      <c r="B128" s="8"/>
      <c r="C128" s="26">
        <v>88</v>
      </c>
      <c r="D128" s="35" t="s">
        <v>114</v>
      </c>
      <c r="E128" s="37" t="s">
        <v>33</v>
      </c>
      <c r="F128" s="28">
        <f t="shared" si="2"/>
        <v>1989</v>
      </c>
      <c r="G128" s="572"/>
      <c r="H128" s="1203">
        <v>2000</v>
      </c>
      <c r="I128" s="1188">
        <v>1989</v>
      </c>
      <c r="J128" s="839"/>
      <c r="K128" s="585">
        <f t="shared" si="3"/>
        <v>1989</v>
      </c>
      <c r="L128" s="577"/>
    </row>
    <row r="129" spans="1:12" ht="17.25">
      <c r="A129" s="319">
        <v>123</v>
      </c>
      <c r="B129" s="8"/>
      <c r="C129" s="26"/>
      <c r="D129" s="33" t="s">
        <v>14</v>
      </c>
      <c r="E129" s="37"/>
      <c r="F129" s="28">
        <f t="shared" si="2"/>
        <v>0</v>
      </c>
      <c r="G129" s="572"/>
      <c r="H129" s="1203"/>
      <c r="I129" s="1188"/>
      <c r="J129" s="839"/>
      <c r="K129" s="585"/>
      <c r="L129" s="577"/>
    </row>
    <row r="130" spans="1:12" ht="17.25">
      <c r="A130" s="319">
        <v>124</v>
      </c>
      <c r="B130" s="8"/>
      <c r="C130" s="26"/>
      <c r="D130" s="327" t="s">
        <v>115</v>
      </c>
      <c r="E130" s="37"/>
      <c r="F130" s="28">
        <f t="shared" si="2"/>
        <v>0</v>
      </c>
      <c r="G130" s="572"/>
      <c r="H130" s="1203"/>
      <c r="I130" s="1188"/>
      <c r="J130" s="839"/>
      <c r="K130" s="585"/>
      <c r="L130" s="577"/>
    </row>
    <row r="131" spans="1:12" ht="17.25">
      <c r="A131" s="319">
        <v>125</v>
      </c>
      <c r="B131" s="8"/>
      <c r="C131" s="26">
        <v>89</v>
      </c>
      <c r="D131" s="35" t="s">
        <v>116</v>
      </c>
      <c r="E131" s="38" t="s">
        <v>33</v>
      </c>
      <c r="F131" s="28">
        <f t="shared" si="2"/>
        <v>920</v>
      </c>
      <c r="G131" s="572"/>
      <c r="H131" s="1203">
        <v>1500</v>
      </c>
      <c r="I131" s="1188">
        <v>920</v>
      </c>
      <c r="J131" s="839"/>
      <c r="K131" s="585">
        <f t="shared" si="3"/>
        <v>920</v>
      </c>
      <c r="L131" s="577"/>
    </row>
    <row r="132" spans="1:12" ht="17.25">
      <c r="A132" s="319">
        <v>126</v>
      </c>
      <c r="B132" s="8"/>
      <c r="C132" s="26"/>
      <c r="D132" s="327" t="s">
        <v>117</v>
      </c>
      <c r="E132" s="37"/>
      <c r="F132" s="28">
        <f t="shared" si="2"/>
        <v>0</v>
      </c>
      <c r="G132" s="572"/>
      <c r="H132" s="1203"/>
      <c r="I132" s="1188"/>
      <c r="J132" s="839"/>
      <c r="K132" s="585"/>
      <c r="L132" s="577"/>
    </row>
    <row r="133" spans="1:12" ht="17.25">
      <c r="A133" s="319">
        <v>127</v>
      </c>
      <c r="B133" s="8"/>
      <c r="C133" s="26">
        <v>90</v>
      </c>
      <c r="D133" s="35" t="s">
        <v>118</v>
      </c>
      <c r="E133" s="38" t="s">
        <v>33</v>
      </c>
      <c r="F133" s="28">
        <f t="shared" si="2"/>
        <v>0</v>
      </c>
      <c r="G133" s="572"/>
      <c r="H133" s="1203">
        <v>5500</v>
      </c>
      <c r="I133" s="1188">
        <v>0</v>
      </c>
      <c r="J133" s="839"/>
      <c r="K133" s="585">
        <f t="shared" si="3"/>
        <v>0</v>
      </c>
      <c r="L133" s="577"/>
    </row>
    <row r="134" spans="1:12" ht="17.25">
      <c r="A134" s="319">
        <v>128</v>
      </c>
      <c r="B134" s="8"/>
      <c r="C134" s="26">
        <v>91</v>
      </c>
      <c r="D134" s="35" t="s">
        <v>800</v>
      </c>
      <c r="E134" s="38" t="s">
        <v>33</v>
      </c>
      <c r="F134" s="28">
        <f t="shared" si="2"/>
        <v>5340</v>
      </c>
      <c r="G134" s="572"/>
      <c r="H134" s="1203"/>
      <c r="I134" s="1188">
        <v>5340</v>
      </c>
      <c r="J134" s="839"/>
      <c r="K134" s="585">
        <f t="shared" si="3"/>
        <v>5340</v>
      </c>
      <c r="L134" s="577"/>
    </row>
    <row r="135" spans="1:12" ht="17.25">
      <c r="A135" s="319">
        <v>129</v>
      </c>
      <c r="B135" s="8"/>
      <c r="C135" s="26"/>
      <c r="D135" s="36" t="s">
        <v>119</v>
      </c>
      <c r="E135" s="37"/>
      <c r="F135" s="28">
        <f t="shared" si="2"/>
        <v>0</v>
      </c>
      <c r="G135" s="572"/>
      <c r="H135" s="1203"/>
      <c r="I135" s="1188"/>
      <c r="J135" s="839"/>
      <c r="K135" s="585"/>
      <c r="L135" s="577"/>
    </row>
    <row r="136" spans="1:12" ht="17.25">
      <c r="A136" s="319">
        <v>130</v>
      </c>
      <c r="B136" s="8"/>
      <c r="C136" s="26">
        <v>92</v>
      </c>
      <c r="D136" s="348" t="s">
        <v>737</v>
      </c>
      <c r="E136" s="37" t="s">
        <v>33</v>
      </c>
      <c r="F136" s="28">
        <f t="shared" si="2"/>
        <v>9933</v>
      </c>
      <c r="G136" s="572"/>
      <c r="H136" s="1203"/>
      <c r="I136" s="1188">
        <v>9933</v>
      </c>
      <c r="J136" s="839"/>
      <c r="K136" s="585">
        <f t="shared" si="3"/>
        <v>9933</v>
      </c>
      <c r="L136" s="577"/>
    </row>
    <row r="137" spans="1:12" s="2" customFormat="1" ht="33" customHeight="1">
      <c r="A137" s="319">
        <v>131</v>
      </c>
      <c r="B137" s="3"/>
      <c r="C137" s="346">
        <v>93</v>
      </c>
      <c r="D137" s="348" t="s">
        <v>120</v>
      </c>
      <c r="E137" s="347" t="s">
        <v>33</v>
      </c>
      <c r="F137" s="28">
        <f>SUM(G137,K137,L137)</f>
        <v>3465</v>
      </c>
      <c r="G137" s="573"/>
      <c r="H137" s="1204">
        <v>3500</v>
      </c>
      <c r="I137" s="1189">
        <v>3465</v>
      </c>
      <c r="J137" s="840"/>
      <c r="K137" s="585">
        <f t="shared" si="3"/>
        <v>3465</v>
      </c>
      <c r="L137" s="873"/>
    </row>
    <row r="138" spans="1:12" ht="17.25">
      <c r="A138" s="319">
        <v>132</v>
      </c>
      <c r="B138" s="8"/>
      <c r="C138" s="26">
        <v>94</v>
      </c>
      <c r="D138" s="35" t="s">
        <v>121</v>
      </c>
      <c r="E138" s="37" t="s">
        <v>33</v>
      </c>
      <c r="F138" s="28">
        <f>SUM(G138,K138,L138)</f>
        <v>1200</v>
      </c>
      <c r="G138" s="572"/>
      <c r="H138" s="1203">
        <v>1200</v>
      </c>
      <c r="I138" s="1188">
        <v>1200</v>
      </c>
      <c r="J138" s="839"/>
      <c r="K138" s="585">
        <f t="shared" si="3"/>
        <v>1200</v>
      </c>
      <c r="L138" s="577"/>
    </row>
    <row r="139" spans="1:12" ht="17.25">
      <c r="A139" s="319">
        <v>133</v>
      </c>
      <c r="B139" s="8"/>
      <c r="C139" s="26">
        <v>95</v>
      </c>
      <c r="D139" s="35" t="s">
        <v>122</v>
      </c>
      <c r="E139" s="37" t="s">
        <v>33</v>
      </c>
      <c r="F139" s="28">
        <f>SUM(G139,K139,L139)</f>
        <v>1113</v>
      </c>
      <c r="G139" s="572"/>
      <c r="H139" s="1203">
        <v>700</v>
      </c>
      <c r="I139" s="1188">
        <v>1113</v>
      </c>
      <c r="J139" s="839"/>
      <c r="K139" s="585">
        <f t="shared" si="3"/>
        <v>1113</v>
      </c>
      <c r="L139" s="577"/>
    </row>
    <row r="140" spans="1:12" ht="18" thickBot="1">
      <c r="A140" s="319">
        <v>134</v>
      </c>
      <c r="B140" s="328"/>
      <c r="C140" s="329">
        <v>96</v>
      </c>
      <c r="D140" s="330" t="s">
        <v>123</v>
      </c>
      <c r="E140" s="331" t="s">
        <v>33</v>
      </c>
      <c r="F140" s="28">
        <f>SUM(G140,K140,L140)</f>
        <v>1485</v>
      </c>
      <c r="G140" s="574"/>
      <c r="H140" s="1230">
        <v>1500</v>
      </c>
      <c r="I140" s="1217">
        <v>1485</v>
      </c>
      <c r="J140" s="881"/>
      <c r="K140" s="585">
        <f t="shared" si="3"/>
        <v>1485</v>
      </c>
      <c r="L140" s="874"/>
    </row>
    <row r="141" spans="1:12" s="7" customFormat="1" ht="18.75" thickBot="1" thickTop="1">
      <c r="A141" s="319">
        <v>135</v>
      </c>
      <c r="B141" s="49"/>
      <c r="C141" s="50"/>
      <c r="D141" s="1388" t="s">
        <v>124</v>
      </c>
      <c r="E141" s="51"/>
      <c r="F141" s="52">
        <f aca="true" t="shared" si="4" ref="F141:L141">SUM(F8:F140)</f>
        <v>903669</v>
      </c>
      <c r="G141" s="558">
        <f t="shared" si="4"/>
        <v>300100</v>
      </c>
      <c r="H141" s="1231">
        <f t="shared" si="4"/>
        <v>580300</v>
      </c>
      <c r="I141" s="52">
        <f t="shared" si="4"/>
        <v>613569</v>
      </c>
      <c r="J141" s="564">
        <f t="shared" si="4"/>
        <v>-10000</v>
      </c>
      <c r="K141" s="586">
        <f t="shared" si="4"/>
        <v>603569</v>
      </c>
      <c r="L141" s="581">
        <f t="shared" si="4"/>
        <v>0</v>
      </c>
    </row>
    <row r="142" spans="1:12" s="7" customFormat="1" ht="17.25">
      <c r="A142" s="319">
        <v>136</v>
      </c>
      <c r="B142" s="332"/>
      <c r="C142" s="333"/>
      <c r="D142" s="334" t="s">
        <v>548</v>
      </c>
      <c r="E142" s="335"/>
      <c r="F142" s="336"/>
      <c r="G142" s="559"/>
      <c r="H142" s="1232"/>
      <c r="I142" s="1218"/>
      <c r="J142" s="875"/>
      <c r="K142" s="587"/>
      <c r="L142" s="582"/>
    </row>
    <row r="143" spans="1:12" s="7" customFormat="1" ht="17.25">
      <c r="A143" s="319">
        <v>137</v>
      </c>
      <c r="B143" s="8">
        <v>2</v>
      </c>
      <c r="C143" s="1369"/>
      <c r="D143" s="33" t="s">
        <v>50</v>
      </c>
      <c r="E143" s="1370"/>
      <c r="F143" s="1371"/>
      <c r="G143" s="1372"/>
      <c r="H143" s="1373"/>
      <c r="I143" s="1374"/>
      <c r="J143" s="1375"/>
      <c r="K143" s="1376"/>
      <c r="L143" s="1377"/>
    </row>
    <row r="144" spans="1:12" s="7" customFormat="1" ht="17.25">
      <c r="A144" s="319">
        <v>138</v>
      </c>
      <c r="B144" s="1368"/>
      <c r="C144" s="1369">
        <v>1</v>
      </c>
      <c r="D144" s="1421" t="s">
        <v>835</v>
      </c>
      <c r="E144" s="1422" t="s">
        <v>33</v>
      </c>
      <c r="F144" s="32">
        <f aca="true" t="shared" si="5" ref="F144:F157">SUM(G144,K144,L144)</f>
        <v>130</v>
      </c>
      <c r="G144" s="1423"/>
      <c r="H144" s="1373"/>
      <c r="I144" s="1374">
        <v>130</v>
      </c>
      <c r="J144" s="1375"/>
      <c r="K144" s="1424">
        <f>SUM(I144:J144)</f>
        <v>130</v>
      </c>
      <c r="L144" s="1377"/>
    </row>
    <row r="145" spans="1:12" ht="17.25">
      <c r="A145" s="319">
        <v>139</v>
      </c>
      <c r="B145" s="8">
        <v>10</v>
      </c>
      <c r="C145" s="26"/>
      <c r="D145" s="33" t="s">
        <v>93</v>
      </c>
      <c r="E145" s="29"/>
      <c r="F145" s="32">
        <f t="shared" si="5"/>
        <v>0</v>
      </c>
      <c r="G145" s="572"/>
      <c r="H145" s="1203"/>
      <c r="I145" s="1188"/>
      <c r="J145" s="839"/>
      <c r="K145" s="588"/>
      <c r="L145" s="577"/>
    </row>
    <row r="146" spans="1:12" ht="17.25">
      <c r="A146" s="319">
        <v>140</v>
      </c>
      <c r="B146" s="8"/>
      <c r="C146" s="26">
        <v>1</v>
      </c>
      <c r="D146" s="35" t="s">
        <v>730</v>
      </c>
      <c r="E146" s="29" t="s">
        <v>33</v>
      </c>
      <c r="F146" s="32">
        <f t="shared" si="5"/>
        <v>50109</v>
      </c>
      <c r="G146" s="572"/>
      <c r="H146" s="1203"/>
      <c r="I146" s="1188">
        <v>37500</v>
      </c>
      <c r="J146" s="839">
        <v>12609</v>
      </c>
      <c r="K146" s="588">
        <f>SUM(I146:J146)</f>
        <v>50109</v>
      </c>
      <c r="L146" s="577"/>
    </row>
    <row r="147" spans="1:12" ht="17.25">
      <c r="A147" s="319">
        <v>141</v>
      </c>
      <c r="B147" s="8">
        <v>13</v>
      </c>
      <c r="C147" s="26"/>
      <c r="D147" s="33" t="s">
        <v>190</v>
      </c>
      <c r="E147" s="29"/>
      <c r="F147" s="32">
        <f t="shared" si="5"/>
        <v>0</v>
      </c>
      <c r="G147" s="572"/>
      <c r="H147" s="1203"/>
      <c r="I147" s="1188"/>
      <c r="J147" s="839"/>
      <c r="K147" s="588"/>
      <c r="L147" s="577"/>
    </row>
    <row r="148" spans="1:12" ht="17.25">
      <c r="A148" s="319">
        <v>142</v>
      </c>
      <c r="B148" s="8"/>
      <c r="C148" s="26">
        <v>1</v>
      </c>
      <c r="D148" s="35" t="s">
        <v>647</v>
      </c>
      <c r="E148" s="29" t="s">
        <v>33</v>
      </c>
      <c r="F148" s="32">
        <f t="shared" si="5"/>
        <v>1000</v>
      </c>
      <c r="G148" s="572"/>
      <c r="H148" s="1203"/>
      <c r="I148" s="1188">
        <v>1000</v>
      </c>
      <c r="J148" s="839"/>
      <c r="K148" s="588">
        <f>SUM(I148:J148)</f>
        <v>1000</v>
      </c>
      <c r="L148" s="577"/>
    </row>
    <row r="149" spans="1:12" ht="17.25">
      <c r="A149" s="319">
        <v>143</v>
      </c>
      <c r="B149" s="8">
        <v>15</v>
      </c>
      <c r="C149" s="26"/>
      <c r="D149" s="33" t="s">
        <v>98</v>
      </c>
      <c r="E149" s="27"/>
      <c r="F149" s="32">
        <f t="shared" si="5"/>
        <v>0</v>
      </c>
      <c r="G149" s="572"/>
      <c r="H149" s="1203"/>
      <c r="I149" s="1188"/>
      <c r="J149" s="839"/>
      <c r="K149" s="588"/>
      <c r="L149" s="578"/>
    </row>
    <row r="150" spans="1:12" ht="17.25">
      <c r="A150" s="319">
        <v>144</v>
      </c>
      <c r="B150" s="8"/>
      <c r="C150" s="26">
        <v>1</v>
      </c>
      <c r="D150" s="35" t="s">
        <v>99</v>
      </c>
      <c r="E150" s="27" t="s">
        <v>33</v>
      </c>
      <c r="F150" s="32">
        <f t="shared" si="5"/>
        <v>1584</v>
      </c>
      <c r="G150" s="572"/>
      <c r="H150" s="1203">
        <v>1584</v>
      </c>
      <c r="I150" s="1188">
        <v>1584</v>
      </c>
      <c r="J150" s="839"/>
      <c r="K150" s="588">
        <f aca="true" t="shared" si="6" ref="K150:K157">SUM(I150:J150)</f>
        <v>1584</v>
      </c>
      <c r="L150" s="578"/>
    </row>
    <row r="151" spans="1:12" ht="17.25">
      <c r="A151" s="319">
        <v>145</v>
      </c>
      <c r="B151" s="8"/>
      <c r="C151" s="26">
        <v>2</v>
      </c>
      <c r="D151" s="35" t="s">
        <v>100</v>
      </c>
      <c r="E151" s="27" t="s">
        <v>33</v>
      </c>
      <c r="F151" s="32">
        <f t="shared" si="5"/>
        <v>1440</v>
      </c>
      <c r="G151" s="572"/>
      <c r="H151" s="1203">
        <v>1440</v>
      </c>
      <c r="I151" s="1188">
        <v>1440</v>
      </c>
      <c r="J151" s="839"/>
      <c r="K151" s="588">
        <f t="shared" si="6"/>
        <v>1440</v>
      </c>
      <c r="L151" s="578"/>
    </row>
    <row r="152" spans="1:12" ht="17.25">
      <c r="A152" s="319">
        <v>146</v>
      </c>
      <c r="B152" s="8"/>
      <c r="C152" s="26">
        <v>3</v>
      </c>
      <c r="D152" s="35" t="s">
        <v>101</v>
      </c>
      <c r="E152" s="27" t="s">
        <v>33</v>
      </c>
      <c r="F152" s="32">
        <f t="shared" si="5"/>
        <v>408</v>
      </c>
      <c r="G152" s="572"/>
      <c r="H152" s="1203">
        <v>408</v>
      </c>
      <c r="I152" s="1188">
        <v>408</v>
      </c>
      <c r="J152" s="839"/>
      <c r="K152" s="588">
        <f t="shared" si="6"/>
        <v>408</v>
      </c>
      <c r="L152" s="578"/>
    </row>
    <row r="153" spans="1:12" s="4" customFormat="1" ht="17.25">
      <c r="A153" s="319">
        <v>147</v>
      </c>
      <c r="B153" s="8"/>
      <c r="C153" s="26">
        <v>4</v>
      </c>
      <c r="D153" s="35" t="s">
        <v>102</v>
      </c>
      <c r="E153" s="27" t="s">
        <v>33</v>
      </c>
      <c r="F153" s="32">
        <f t="shared" si="5"/>
        <v>0</v>
      </c>
      <c r="G153" s="572"/>
      <c r="H153" s="1203">
        <v>1500</v>
      </c>
      <c r="I153" s="1188">
        <v>0</v>
      </c>
      <c r="J153" s="839"/>
      <c r="K153" s="588">
        <f t="shared" si="6"/>
        <v>0</v>
      </c>
      <c r="L153" s="577"/>
    </row>
    <row r="154" spans="1:12" ht="17.25">
      <c r="A154" s="319">
        <v>148</v>
      </c>
      <c r="B154" s="8"/>
      <c r="C154" s="26">
        <v>5</v>
      </c>
      <c r="D154" s="35" t="s">
        <v>103</v>
      </c>
      <c r="E154" s="29" t="s">
        <v>33</v>
      </c>
      <c r="F154" s="32">
        <f t="shared" si="5"/>
        <v>1690</v>
      </c>
      <c r="G154" s="572"/>
      <c r="H154" s="1203">
        <v>1200</v>
      </c>
      <c r="I154" s="1188">
        <v>1200</v>
      </c>
      <c r="J154" s="839">
        <v>490</v>
      </c>
      <c r="K154" s="588">
        <f t="shared" si="6"/>
        <v>1690</v>
      </c>
      <c r="L154" s="577"/>
    </row>
    <row r="155" spans="1:12" ht="17.25">
      <c r="A155" s="319">
        <v>149</v>
      </c>
      <c r="B155" s="8"/>
      <c r="C155" s="26">
        <v>6</v>
      </c>
      <c r="D155" s="35" t="s">
        <v>678</v>
      </c>
      <c r="E155" s="29" t="s">
        <v>33</v>
      </c>
      <c r="F155" s="32">
        <f t="shared" si="5"/>
        <v>192</v>
      </c>
      <c r="G155" s="572"/>
      <c r="H155" s="1203"/>
      <c r="I155" s="1188">
        <v>192</v>
      </c>
      <c r="J155" s="839"/>
      <c r="K155" s="588">
        <f t="shared" si="6"/>
        <v>192</v>
      </c>
      <c r="L155" s="577"/>
    </row>
    <row r="156" spans="1:12" ht="17.25">
      <c r="A156" s="319">
        <v>150</v>
      </c>
      <c r="B156" s="8"/>
      <c r="C156" s="26">
        <v>7</v>
      </c>
      <c r="D156" s="35" t="s">
        <v>679</v>
      </c>
      <c r="E156" s="29" t="s">
        <v>33</v>
      </c>
      <c r="F156" s="32">
        <f t="shared" si="5"/>
        <v>25</v>
      </c>
      <c r="G156" s="572"/>
      <c r="H156" s="1203"/>
      <c r="I156" s="1188">
        <v>25</v>
      </c>
      <c r="J156" s="839"/>
      <c r="K156" s="588">
        <f t="shared" si="6"/>
        <v>25</v>
      </c>
      <c r="L156" s="577"/>
    </row>
    <row r="157" spans="1:12" ht="17.25">
      <c r="A157" s="319">
        <v>151</v>
      </c>
      <c r="B157" s="8"/>
      <c r="C157" s="26">
        <v>8</v>
      </c>
      <c r="D157" s="35" t="s">
        <v>776</v>
      </c>
      <c r="E157" s="29" t="s">
        <v>33</v>
      </c>
      <c r="F157" s="32">
        <f t="shared" si="5"/>
        <v>216</v>
      </c>
      <c r="G157" s="572"/>
      <c r="H157" s="1203"/>
      <c r="I157" s="1188">
        <v>216</v>
      </c>
      <c r="J157" s="839"/>
      <c r="K157" s="588">
        <f t="shared" si="6"/>
        <v>216</v>
      </c>
      <c r="L157" s="577"/>
    </row>
    <row r="158" spans="1:12" s="7" customFormat="1" ht="18" thickBot="1">
      <c r="A158" s="319">
        <v>152</v>
      </c>
      <c r="B158" s="1638" t="s">
        <v>549</v>
      </c>
      <c r="C158" s="1639"/>
      <c r="D158" s="1639"/>
      <c r="E158" s="337"/>
      <c r="F158" s="6">
        <f>SUM(F144:F157)</f>
        <v>56794</v>
      </c>
      <c r="G158" s="560">
        <f>SUM(G150:G154)</f>
        <v>0</v>
      </c>
      <c r="H158" s="1206">
        <f>SUM(H143:H148)</f>
        <v>0</v>
      </c>
      <c r="I158" s="6">
        <f>SUM(I144:I157)</f>
        <v>43695</v>
      </c>
      <c r="J158" s="6">
        <f>SUM(J144:J157)</f>
        <v>13099</v>
      </c>
      <c r="K158" s="560">
        <f>SUM(K144:K157)</f>
        <v>56794</v>
      </c>
      <c r="L158" s="1427">
        <f>SUM(L150:L154)</f>
        <v>0</v>
      </c>
    </row>
    <row r="159" spans="1:12" s="7" customFormat="1" ht="18.75" thickBot="1" thickTop="1">
      <c r="A159" s="319">
        <v>153</v>
      </c>
      <c r="B159" s="1634" t="s">
        <v>550</v>
      </c>
      <c r="C159" s="1635"/>
      <c r="D159" s="1635"/>
      <c r="E159" s="338"/>
      <c r="F159" s="339">
        <f aca="true" t="shared" si="7" ref="F159:L159">SUM(F158,F141)</f>
        <v>960463</v>
      </c>
      <c r="G159" s="561">
        <f t="shared" si="7"/>
        <v>300100</v>
      </c>
      <c r="H159" s="1233">
        <f t="shared" si="7"/>
        <v>580300</v>
      </c>
      <c r="I159" s="339">
        <f t="shared" si="7"/>
        <v>657264</v>
      </c>
      <c r="J159" s="565">
        <f t="shared" si="7"/>
        <v>3099</v>
      </c>
      <c r="K159" s="589">
        <f t="shared" si="7"/>
        <v>660363</v>
      </c>
      <c r="L159" s="583">
        <f t="shared" si="7"/>
        <v>0</v>
      </c>
    </row>
    <row r="160" spans="1:12" s="887" customFormat="1" ht="14.25">
      <c r="A160" s="320"/>
      <c r="B160" s="882" t="s">
        <v>125</v>
      </c>
      <c r="C160" s="733"/>
      <c r="D160" s="883"/>
      <c r="E160" s="344"/>
      <c r="F160" s="884"/>
      <c r="G160" s="884"/>
      <c r="H160" s="1234"/>
      <c r="I160" s="884"/>
      <c r="J160" s="885"/>
      <c r="K160" s="886"/>
      <c r="L160" s="884"/>
    </row>
    <row r="161" spans="1:12" s="891" customFormat="1" ht="14.25">
      <c r="A161" s="319"/>
      <c r="B161" s="1384" t="s">
        <v>126</v>
      </c>
      <c r="C161" s="728"/>
      <c r="D161" s="172"/>
      <c r="E161" s="344"/>
      <c r="F161" s="888"/>
      <c r="G161" s="888"/>
      <c r="H161" s="1235"/>
      <c r="I161" s="888"/>
      <c r="J161" s="889"/>
      <c r="K161" s="890"/>
      <c r="L161" s="888"/>
    </row>
    <row r="162" spans="1:12" s="891" customFormat="1" ht="14.25">
      <c r="A162" s="319"/>
      <c r="B162" s="1384" t="s">
        <v>127</v>
      </c>
      <c r="C162" s="728"/>
      <c r="D162" s="172"/>
      <c r="E162" s="344"/>
      <c r="F162" s="888"/>
      <c r="G162" s="888"/>
      <c r="H162" s="1235"/>
      <c r="I162" s="888"/>
      <c r="J162" s="889"/>
      <c r="K162" s="890"/>
      <c r="L162" s="888"/>
    </row>
  </sheetData>
  <sheetProtection/>
  <mergeCells count="7">
    <mergeCell ref="M3:V3"/>
    <mergeCell ref="K4:L4"/>
    <mergeCell ref="B159:D159"/>
    <mergeCell ref="B1:D1"/>
    <mergeCell ref="B2:L2"/>
    <mergeCell ref="B3:L3"/>
    <mergeCell ref="B158:D158"/>
  </mergeCells>
  <printOptions horizontalCentered="1"/>
  <pageMargins left="0" right="0" top="0.7874015748031497" bottom="0.7874015748031497" header="0.5118110236220472" footer="0.5118110236220472"/>
  <pageSetup fitToHeight="3"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2015-11-05T12:52:27Z</cp:lastPrinted>
  <dcterms:created xsi:type="dcterms:W3CDTF">2015-02-11T07:38:58Z</dcterms:created>
  <dcterms:modified xsi:type="dcterms:W3CDTF">2015-11-05T14:53:06Z</dcterms:modified>
  <cp:category/>
  <cp:version/>
  <cp:contentType/>
  <cp:contentStatus/>
</cp:coreProperties>
</file>